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987284DD-D99C-4BCB-B8F6-C234461E76BA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Ground Floor" sheetId="2" r:id="rId1"/>
    <sheet name="1st Floor" sheetId="3" r:id="rId2"/>
    <sheet name="2nd Floor" sheetId="4" r:id="rId3"/>
    <sheet name="5th Floor" sheetId="5" r:id="rId4"/>
    <sheet name="6th Floor" sheetId="6" r:id="rId5"/>
    <sheet name="7th Floor" sheetId="7" r:id="rId6"/>
    <sheet name="8th Floor" sheetId="8" r:id="rId7"/>
    <sheet name="9th Floor" sheetId="9" r:id="rId8"/>
    <sheet name="10th Floor" sheetId="10" r:id="rId9"/>
    <sheet name="11th Floor" sheetId="11" r:id="rId10"/>
    <sheet name="12th Floor" sheetId="12" r:id="rId11"/>
    <sheet name="13th Floor" sheetId="13" r:id="rId12"/>
    <sheet name="14th Floor" sheetId="14" r:id="rId13"/>
    <sheet name="15th Floor" sheetId="15" r:id="rId14"/>
    <sheet name="16th floor" sheetId="16" r:id="rId1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1">
      <go:sheetsCustomData xmlns:go="http://customooxmlschemas.google.com/" r:id="rId20" roundtripDataSignature="AMtx7mjrFa9oShtx2plQMtH7x2FvPUw7tQ=="/>
    </ext>
  </extLst>
</workbook>
</file>

<file path=xl/calcChain.xml><?xml version="1.0" encoding="utf-8"?>
<calcChain xmlns="http://schemas.openxmlformats.org/spreadsheetml/2006/main">
  <c r="L20" i="16" l="1"/>
  <c r="K20" i="16"/>
  <c r="G20" i="16"/>
  <c r="D20" i="16"/>
  <c r="E20" i="16" s="1"/>
  <c r="C20" i="16"/>
  <c r="L19" i="16"/>
  <c r="G19" i="16"/>
  <c r="D19" i="16"/>
  <c r="E19" i="16" s="1"/>
  <c r="C19" i="16"/>
  <c r="L18" i="16"/>
  <c r="G18" i="16"/>
  <c r="D18" i="16"/>
  <c r="E18" i="16" s="1"/>
  <c r="C18" i="16"/>
  <c r="L17" i="16"/>
  <c r="K17" i="16"/>
  <c r="G17" i="16"/>
  <c r="D17" i="16"/>
  <c r="E17" i="16" s="1"/>
  <c r="C17" i="16"/>
  <c r="L16" i="16"/>
  <c r="K16" i="16"/>
  <c r="G16" i="16"/>
  <c r="D16" i="16"/>
  <c r="E16" i="16" s="1"/>
  <c r="C16" i="16"/>
  <c r="L15" i="16"/>
  <c r="K15" i="16"/>
  <c r="G15" i="16"/>
  <c r="D15" i="16"/>
  <c r="E15" i="16" s="1"/>
  <c r="C15" i="16"/>
  <c r="L14" i="16"/>
  <c r="K14" i="16"/>
  <c r="G14" i="16"/>
  <c r="D14" i="16"/>
  <c r="E14" i="16" s="1"/>
  <c r="C14" i="16"/>
  <c r="L13" i="16"/>
  <c r="K13" i="16"/>
  <c r="G13" i="16"/>
  <c r="D13" i="16"/>
  <c r="E13" i="16" s="1"/>
  <c r="C13" i="16"/>
  <c r="L12" i="16"/>
  <c r="K12" i="16"/>
  <c r="G12" i="16"/>
  <c r="D12" i="16"/>
  <c r="E12" i="16" s="1"/>
  <c r="C12" i="16"/>
  <c r="L11" i="16"/>
  <c r="K11" i="16"/>
  <c r="G11" i="16"/>
  <c r="D11" i="16"/>
  <c r="E11" i="16" s="1"/>
  <c r="C11" i="16"/>
  <c r="L10" i="16"/>
  <c r="K10" i="16"/>
  <c r="G10" i="16"/>
  <c r="C10" i="16"/>
  <c r="D10" i="16" s="1"/>
  <c r="E10" i="16" s="1"/>
  <c r="H10" i="16" s="1"/>
  <c r="I10" i="16" s="1"/>
  <c r="L9" i="16"/>
  <c r="K9" i="16"/>
  <c r="G9" i="16"/>
  <c r="C9" i="16"/>
  <c r="D9" i="16" s="1"/>
  <c r="E9" i="16" s="1"/>
  <c r="H9" i="16" s="1"/>
  <c r="I9" i="16" s="1"/>
  <c r="L8" i="16"/>
  <c r="K8" i="16"/>
  <c r="G8" i="16"/>
  <c r="C8" i="16"/>
  <c r="D8" i="16" s="1"/>
  <c r="E8" i="16" s="1"/>
  <c r="H8" i="16" s="1"/>
  <c r="I8" i="16" s="1"/>
  <c r="L7" i="16"/>
  <c r="K7" i="16"/>
  <c r="G7" i="16"/>
  <c r="C7" i="16"/>
  <c r="D7" i="16" s="1"/>
  <c r="E7" i="16" s="1"/>
  <c r="H7" i="16" s="1"/>
  <c r="I7" i="16" s="1"/>
  <c r="L6" i="16"/>
  <c r="K6" i="16"/>
  <c r="K19" i="16" s="1"/>
  <c r="G6" i="16"/>
  <c r="C6" i="16"/>
  <c r="D6" i="16" s="1"/>
  <c r="E6" i="16" s="1"/>
  <c r="H6" i="16" s="1"/>
  <c r="I6" i="16" s="1"/>
  <c r="L5" i="16"/>
  <c r="K5" i="16"/>
  <c r="K18" i="16" s="1"/>
  <c r="G5" i="16"/>
  <c r="C5" i="16"/>
  <c r="D5" i="16" s="1"/>
  <c r="E5" i="16" s="1"/>
  <c r="H5" i="16" s="1"/>
  <c r="I5" i="16" s="1"/>
  <c r="L4" i="16"/>
  <c r="K4" i="16"/>
  <c r="G4" i="16"/>
  <c r="C4" i="16"/>
  <c r="D4" i="16" s="1"/>
  <c r="E4" i="16" s="1"/>
  <c r="H4" i="16" s="1"/>
  <c r="I4" i="16" s="1"/>
  <c r="L20" i="15"/>
  <c r="K20" i="15"/>
  <c r="G20" i="15"/>
  <c r="D20" i="15"/>
  <c r="E20" i="15" s="1"/>
  <c r="H20" i="15" s="1"/>
  <c r="I20" i="15" s="1"/>
  <c r="C20" i="15"/>
  <c r="L19" i="15"/>
  <c r="G19" i="15"/>
  <c r="D19" i="15"/>
  <c r="E19" i="15" s="1"/>
  <c r="H19" i="15" s="1"/>
  <c r="I19" i="15" s="1"/>
  <c r="C19" i="15"/>
  <c r="L18" i="15"/>
  <c r="G18" i="15"/>
  <c r="D18" i="15"/>
  <c r="E18" i="15" s="1"/>
  <c r="H18" i="15" s="1"/>
  <c r="I18" i="15" s="1"/>
  <c r="C18" i="15"/>
  <c r="L17" i="15"/>
  <c r="K17" i="15"/>
  <c r="G17" i="15"/>
  <c r="D17" i="15"/>
  <c r="E17" i="15" s="1"/>
  <c r="H17" i="15" s="1"/>
  <c r="I17" i="15" s="1"/>
  <c r="C17" i="15"/>
  <c r="L16" i="15"/>
  <c r="K16" i="15"/>
  <c r="G16" i="15"/>
  <c r="D16" i="15"/>
  <c r="E16" i="15" s="1"/>
  <c r="H16" i="15" s="1"/>
  <c r="I16" i="15" s="1"/>
  <c r="C16" i="15"/>
  <c r="L15" i="15"/>
  <c r="K15" i="15"/>
  <c r="G15" i="15"/>
  <c r="D15" i="15"/>
  <c r="E15" i="15" s="1"/>
  <c r="H15" i="15" s="1"/>
  <c r="I15" i="15" s="1"/>
  <c r="C15" i="15"/>
  <c r="L14" i="15"/>
  <c r="K14" i="15"/>
  <c r="G14" i="15"/>
  <c r="D14" i="15"/>
  <c r="E14" i="15" s="1"/>
  <c r="H14" i="15" s="1"/>
  <c r="I14" i="15" s="1"/>
  <c r="C14" i="15"/>
  <c r="L13" i="15"/>
  <c r="K13" i="15"/>
  <c r="G13" i="15"/>
  <c r="D13" i="15"/>
  <c r="E13" i="15" s="1"/>
  <c r="H13" i="15" s="1"/>
  <c r="I13" i="15" s="1"/>
  <c r="C13" i="15"/>
  <c r="L12" i="15"/>
  <c r="K12" i="15"/>
  <c r="G12" i="15"/>
  <c r="D12" i="15"/>
  <c r="E12" i="15" s="1"/>
  <c r="H12" i="15" s="1"/>
  <c r="I12" i="15" s="1"/>
  <c r="C12" i="15"/>
  <c r="L11" i="15"/>
  <c r="K11" i="15"/>
  <c r="G11" i="15"/>
  <c r="D11" i="15"/>
  <c r="E11" i="15" s="1"/>
  <c r="H11" i="15" s="1"/>
  <c r="I11" i="15" s="1"/>
  <c r="C11" i="15"/>
  <c r="L10" i="15"/>
  <c r="K10" i="15"/>
  <c r="G10" i="15"/>
  <c r="D10" i="15"/>
  <c r="E10" i="15" s="1"/>
  <c r="H10" i="15" s="1"/>
  <c r="I10" i="15" s="1"/>
  <c r="C10" i="15"/>
  <c r="L9" i="15"/>
  <c r="K9" i="15"/>
  <c r="G9" i="15"/>
  <c r="D9" i="15"/>
  <c r="E9" i="15" s="1"/>
  <c r="H9" i="15" s="1"/>
  <c r="I9" i="15" s="1"/>
  <c r="C9" i="15"/>
  <c r="O8" i="15"/>
  <c r="N8" i="15"/>
  <c r="H8" i="15"/>
  <c r="I8" i="15" s="1"/>
  <c r="G8" i="15"/>
  <c r="D8" i="15"/>
  <c r="L7" i="15"/>
  <c r="K7" i="15"/>
  <c r="G7" i="15"/>
  <c r="C7" i="15"/>
  <c r="D7" i="15" s="1"/>
  <c r="E7" i="15" s="1"/>
  <c r="H7" i="15" s="1"/>
  <c r="I7" i="15" s="1"/>
  <c r="L6" i="15"/>
  <c r="K6" i="15"/>
  <c r="K19" i="15" s="1"/>
  <c r="G6" i="15"/>
  <c r="C6" i="15"/>
  <c r="D6" i="15" s="1"/>
  <c r="E6" i="15" s="1"/>
  <c r="H6" i="15" s="1"/>
  <c r="I6" i="15" s="1"/>
  <c r="L5" i="15"/>
  <c r="K5" i="15"/>
  <c r="K18" i="15" s="1"/>
  <c r="G5" i="15"/>
  <c r="C5" i="15"/>
  <c r="D5" i="15" s="1"/>
  <c r="E5" i="15" s="1"/>
  <c r="H5" i="15" s="1"/>
  <c r="I5" i="15" s="1"/>
  <c r="L4" i="15"/>
  <c r="K4" i="15"/>
  <c r="G4" i="15"/>
  <c r="C4" i="15"/>
  <c r="D4" i="15" s="1"/>
  <c r="E4" i="15" s="1"/>
  <c r="H4" i="15" s="1"/>
  <c r="I4" i="15" s="1"/>
  <c r="L20" i="14"/>
  <c r="K20" i="14"/>
  <c r="G20" i="14"/>
  <c r="D20" i="14"/>
  <c r="E20" i="14" s="1"/>
  <c r="C20" i="14"/>
  <c r="L19" i="14"/>
  <c r="G19" i="14"/>
  <c r="D19" i="14"/>
  <c r="E19" i="14" s="1"/>
  <c r="C19" i="14"/>
  <c r="L18" i="14"/>
  <c r="G18" i="14"/>
  <c r="D18" i="14"/>
  <c r="E18" i="14" s="1"/>
  <c r="C18" i="14"/>
  <c r="L17" i="14"/>
  <c r="K17" i="14"/>
  <c r="G17" i="14"/>
  <c r="D17" i="14"/>
  <c r="E17" i="14" s="1"/>
  <c r="C17" i="14"/>
  <c r="L16" i="14"/>
  <c r="K16" i="14"/>
  <c r="G16" i="14"/>
  <c r="D16" i="14"/>
  <c r="E16" i="14" s="1"/>
  <c r="H16" i="14" s="1"/>
  <c r="I16" i="14" s="1"/>
  <c r="C16" i="14"/>
  <c r="L15" i="14"/>
  <c r="K15" i="14"/>
  <c r="G15" i="14"/>
  <c r="D15" i="14"/>
  <c r="E15" i="14" s="1"/>
  <c r="H15" i="14" s="1"/>
  <c r="I15" i="14" s="1"/>
  <c r="C15" i="14"/>
  <c r="L14" i="14"/>
  <c r="K14" i="14"/>
  <c r="G14" i="14"/>
  <c r="D14" i="14"/>
  <c r="E14" i="14" s="1"/>
  <c r="H14" i="14" s="1"/>
  <c r="I14" i="14" s="1"/>
  <c r="C14" i="14"/>
  <c r="L13" i="14"/>
  <c r="K13" i="14"/>
  <c r="G13" i="14"/>
  <c r="D13" i="14"/>
  <c r="E13" i="14" s="1"/>
  <c r="H13" i="14" s="1"/>
  <c r="I13" i="14" s="1"/>
  <c r="C13" i="14"/>
  <c r="L12" i="14"/>
  <c r="K12" i="14"/>
  <c r="G12" i="14"/>
  <c r="D12" i="14"/>
  <c r="E12" i="14" s="1"/>
  <c r="H12" i="14" s="1"/>
  <c r="I12" i="14" s="1"/>
  <c r="C12" i="14"/>
  <c r="L11" i="14"/>
  <c r="K11" i="14"/>
  <c r="G11" i="14"/>
  <c r="D11" i="14"/>
  <c r="E11" i="14" s="1"/>
  <c r="H11" i="14" s="1"/>
  <c r="I11" i="14" s="1"/>
  <c r="C11" i="14"/>
  <c r="L10" i="14"/>
  <c r="K10" i="14"/>
  <c r="G10" i="14"/>
  <c r="D10" i="14"/>
  <c r="E10" i="14" s="1"/>
  <c r="H10" i="14" s="1"/>
  <c r="I10" i="14" s="1"/>
  <c r="C10" i="14"/>
  <c r="L9" i="14"/>
  <c r="K9" i="14"/>
  <c r="G9" i="14"/>
  <c r="D9" i="14"/>
  <c r="E9" i="14" s="1"/>
  <c r="H9" i="14" s="1"/>
  <c r="I9" i="14" s="1"/>
  <c r="C9" i="14"/>
  <c r="L8" i="14"/>
  <c r="K8" i="14"/>
  <c r="G8" i="14"/>
  <c r="D8" i="14"/>
  <c r="E8" i="14" s="1"/>
  <c r="H8" i="14" s="1"/>
  <c r="I8" i="14" s="1"/>
  <c r="C8" i="14"/>
  <c r="L7" i="14"/>
  <c r="K7" i="14"/>
  <c r="G7" i="14"/>
  <c r="D7" i="14"/>
  <c r="E7" i="14" s="1"/>
  <c r="H7" i="14" s="1"/>
  <c r="I7" i="14" s="1"/>
  <c r="C7" i="14"/>
  <c r="L6" i="14"/>
  <c r="K6" i="14"/>
  <c r="K19" i="14" s="1"/>
  <c r="G6" i="14"/>
  <c r="D6" i="14"/>
  <c r="E6" i="14" s="1"/>
  <c r="H6" i="14" s="1"/>
  <c r="I6" i="14" s="1"/>
  <c r="C6" i="14"/>
  <c r="L5" i="14"/>
  <c r="K5" i="14"/>
  <c r="K18" i="14" s="1"/>
  <c r="G5" i="14"/>
  <c r="D5" i="14"/>
  <c r="E5" i="14" s="1"/>
  <c r="H5" i="14" s="1"/>
  <c r="I5" i="14" s="1"/>
  <c r="C5" i="14"/>
  <c r="L4" i="14"/>
  <c r="K4" i="14"/>
  <c r="G4" i="14"/>
  <c r="D4" i="14"/>
  <c r="E4" i="14" s="1"/>
  <c r="H4" i="14" s="1"/>
  <c r="I4" i="14" s="1"/>
  <c r="C4" i="14"/>
  <c r="L20" i="13"/>
  <c r="K20" i="13"/>
  <c r="G20" i="13"/>
  <c r="C20" i="13"/>
  <c r="D20" i="13" s="1"/>
  <c r="E20" i="13" s="1"/>
  <c r="H20" i="13" s="1"/>
  <c r="I20" i="13" s="1"/>
  <c r="L19" i="13"/>
  <c r="G19" i="13"/>
  <c r="C19" i="13"/>
  <c r="D19" i="13" s="1"/>
  <c r="E19" i="13" s="1"/>
  <c r="H19" i="13" s="1"/>
  <c r="I19" i="13" s="1"/>
  <c r="L18" i="13"/>
  <c r="G18" i="13"/>
  <c r="C18" i="13"/>
  <c r="D18" i="13" s="1"/>
  <c r="E18" i="13" s="1"/>
  <c r="H18" i="13" s="1"/>
  <c r="I18" i="13" s="1"/>
  <c r="L17" i="13"/>
  <c r="K17" i="13"/>
  <c r="G17" i="13"/>
  <c r="C17" i="13"/>
  <c r="D17" i="13" s="1"/>
  <c r="E17" i="13" s="1"/>
  <c r="H17" i="13" s="1"/>
  <c r="I17" i="13" s="1"/>
  <c r="L16" i="13"/>
  <c r="K16" i="13"/>
  <c r="G16" i="13"/>
  <c r="C16" i="13"/>
  <c r="D16" i="13" s="1"/>
  <c r="E16" i="13" s="1"/>
  <c r="H16" i="13" s="1"/>
  <c r="I16" i="13" s="1"/>
  <c r="L15" i="13"/>
  <c r="K15" i="13"/>
  <c r="G15" i="13"/>
  <c r="C15" i="13"/>
  <c r="D15" i="13" s="1"/>
  <c r="E15" i="13" s="1"/>
  <c r="H15" i="13" s="1"/>
  <c r="I15" i="13" s="1"/>
  <c r="L14" i="13"/>
  <c r="K14" i="13"/>
  <c r="G14" i="13"/>
  <c r="C14" i="13"/>
  <c r="D14" i="13" s="1"/>
  <c r="E14" i="13" s="1"/>
  <c r="H14" i="13" s="1"/>
  <c r="I14" i="13" s="1"/>
  <c r="L13" i="13"/>
  <c r="K13" i="13"/>
  <c r="G13" i="13"/>
  <c r="C13" i="13"/>
  <c r="D13" i="13" s="1"/>
  <c r="E13" i="13" s="1"/>
  <c r="H13" i="13" s="1"/>
  <c r="I13" i="13" s="1"/>
  <c r="L12" i="13"/>
  <c r="K12" i="13"/>
  <c r="G12" i="13"/>
  <c r="C12" i="13"/>
  <c r="D12" i="13" s="1"/>
  <c r="E12" i="13" s="1"/>
  <c r="H12" i="13" s="1"/>
  <c r="I12" i="13" s="1"/>
  <c r="L11" i="13"/>
  <c r="K11" i="13"/>
  <c r="G11" i="13"/>
  <c r="C11" i="13"/>
  <c r="D11" i="13" s="1"/>
  <c r="E11" i="13" s="1"/>
  <c r="H11" i="13" s="1"/>
  <c r="I11" i="13" s="1"/>
  <c r="L10" i="13"/>
  <c r="K10" i="13"/>
  <c r="G10" i="13"/>
  <c r="C10" i="13"/>
  <c r="D10" i="13" s="1"/>
  <c r="E10" i="13" s="1"/>
  <c r="H10" i="13" s="1"/>
  <c r="I10" i="13" s="1"/>
  <c r="L9" i="13"/>
  <c r="K9" i="13"/>
  <c r="G9" i="13"/>
  <c r="C9" i="13"/>
  <c r="D9" i="13" s="1"/>
  <c r="E9" i="13" s="1"/>
  <c r="H9" i="13" s="1"/>
  <c r="I9" i="13" s="1"/>
  <c r="L8" i="13"/>
  <c r="K8" i="13"/>
  <c r="G8" i="13"/>
  <c r="C8" i="13"/>
  <c r="D8" i="13" s="1"/>
  <c r="E8" i="13" s="1"/>
  <c r="H8" i="13" s="1"/>
  <c r="I8" i="13" s="1"/>
  <c r="L7" i="13"/>
  <c r="K7" i="13"/>
  <c r="G7" i="13"/>
  <c r="C7" i="13"/>
  <c r="D7" i="13" s="1"/>
  <c r="E7" i="13" s="1"/>
  <c r="H7" i="13" s="1"/>
  <c r="I7" i="13" s="1"/>
  <c r="L6" i="13"/>
  <c r="K6" i="13"/>
  <c r="K19" i="13" s="1"/>
  <c r="G6" i="13"/>
  <c r="C6" i="13"/>
  <c r="D6" i="13" s="1"/>
  <c r="E6" i="13" s="1"/>
  <c r="H6" i="13" s="1"/>
  <c r="I6" i="13" s="1"/>
  <c r="L5" i="13"/>
  <c r="K5" i="13"/>
  <c r="K18" i="13" s="1"/>
  <c r="G5" i="13"/>
  <c r="C5" i="13"/>
  <c r="D5" i="13" s="1"/>
  <c r="E5" i="13" s="1"/>
  <c r="H5" i="13" s="1"/>
  <c r="I5" i="13" s="1"/>
  <c r="L4" i="13"/>
  <c r="K4" i="13"/>
  <c r="G4" i="13"/>
  <c r="C4" i="13"/>
  <c r="D4" i="13" s="1"/>
  <c r="E4" i="13" s="1"/>
  <c r="H4" i="13" s="1"/>
  <c r="I4" i="13" s="1"/>
  <c r="L20" i="12"/>
  <c r="K20" i="12"/>
  <c r="G20" i="12"/>
  <c r="D20" i="12"/>
  <c r="E20" i="12" s="1"/>
  <c r="H20" i="12" s="1"/>
  <c r="I20" i="12" s="1"/>
  <c r="C20" i="12"/>
  <c r="L19" i="12"/>
  <c r="G19" i="12"/>
  <c r="D19" i="12"/>
  <c r="E19" i="12" s="1"/>
  <c r="H19" i="12" s="1"/>
  <c r="I19" i="12" s="1"/>
  <c r="C19" i="12"/>
  <c r="L18" i="12"/>
  <c r="G18" i="12"/>
  <c r="D18" i="12"/>
  <c r="E18" i="12" s="1"/>
  <c r="H18" i="12" s="1"/>
  <c r="I18" i="12" s="1"/>
  <c r="C18" i="12"/>
  <c r="L17" i="12"/>
  <c r="K17" i="12"/>
  <c r="G17" i="12"/>
  <c r="D17" i="12"/>
  <c r="E17" i="12" s="1"/>
  <c r="H17" i="12" s="1"/>
  <c r="I17" i="12" s="1"/>
  <c r="C17" i="12"/>
  <c r="L16" i="12"/>
  <c r="K16" i="12"/>
  <c r="G16" i="12"/>
  <c r="D16" i="12"/>
  <c r="E16" i="12" s="1"/>
  <c r="H16" i="12" s="1"/>
  <c r="I16" i="12" s="1"/>
  <c r="C16" i="12"/>
  <c r="L15" i="12"/>
  <c r="K15" i="12"/>
  <c r="G15" i="12"/>
  <c r="D15" i="12"/>
  <c r="E15" i="12" s="1"/>
  <c r="H15" i="12" s="1"/>
  <c r="I15" i="12" s="1"/>
  <c r="C15" i="12"/>
  <c r="L14" i="12"/>
  <c r="K14" i="12"/>
  <c r="G14" i="12"/>
  <c r="D14" i="12"/>
  <c r="E14" i="12" s="1"/>
  <c r="H14" i="12" s="1"/>
  <c r="I14" i="12" s="1"/>
  <c r="C14" i="12"/>
  <c r="L13" i="12"/>
  <c r="K13" i="12"/>
  <c r="G13" i="12"/>
  <c r="D13" i="12"/>
  <c r="E13" i="12" s="1"/>
  <c r="H13" i="12" s="1"/>
  <c r="I13" i="12" s="1"/>
  <c r="C13" i="12"/>
  <c r="L12" i="12"/>
  <c r="K12" i="12"/>
  <c r="G12" i="12"/>
  <c r="D12" i="12"/>
  <c r="E12" i="12" s="1"/>
  <c r="H12" i="12" s="1"/>
  <c r="I12" i="12" s="1"/>
  <c r="C12" i="12"/>
  <c r="L11" i="12"/>
  <c r="K11" i="12"/>
  <c r="G11" i="12"/>
  <c r="D11" i="12"/>
  <c r="E11" i="12" s="1"/>
  <c r="H11" i="12" s="1"/>
  <c r="I11" i="12" s="1"/>
  <c r="C11" i="12"/>
  <c r="L10" i="12"/>
  <c r="K10" i="12"/>
  <c r="G10" i="12"/>
  <c r="D10" i="12"/>
  <c r="E10" i="12" s="1"/>
  <c r="H10" i="12" s="1"/>
  <c r="I10" i="12" s="1"/>
  <c r="C10" i="12"/>
  <c r="L9" i="12"/>
  <c r="K9" i="12"/>
  <c r="G9" i="12"/>
  <c r="D9" i="12"/>
  <c r="E9" i="12" s="1"/>
  <c r="H9" i="12" s="1"/>
  <c r="I9" i="12" s="1"/>
  <c r="C9" i="12"/>
  <c r="L8" i="12"/>
  <c r="K8" i="12"/>
  <c r="G8" i="12"/>
  <c r="D8" i="12"/>
  <c r="E8" i="12" s="1"/>
  <c r="H8" i="12" s="1"/>
  <c r="I8" i="12" s="1"/>
  <c r="C8" i="12"/>
  <c r="L7" i="12"/>
  <c r="K7" i="12"/>
  <c r="G7" i="12"/>
  <c r="D7" i="12"/>
  <c r="E7" i="12" s="1"/>
  <c r="H7" i="12" s="1"/>
  <c r="I7" i="12" s="1"/>
  <c r="C7" i="12"/>
  <c r="L6" i="12"/>
  <c r="K6" i="12"/>
  <c r="K19" i="12" s="1"/>
  <c r="G6" i="12"/>
  <c r="D6" i="12"/>
  <c r="E6" i="12" s="1"/>
  <c r="H6" i="12" s="1"/>
  <c r="I6" i="12" s="1"/>
  <c r="C6" i="12"/>
  <c r="L5" i="12"/>
  <c r="K5" i="12"/>
  <c r="K18" i="12" s="1"/>
  <c r="G5" i="12"/>
  <c r="D5" i="12"/>
  <c r="E5" i="12" s="1"/>
  <c r="H5" i="12" s="1"/>
  <c r="I5" i="12" s="1"/>
  <c r="C5" i="12"/>
  <c r="L4" i="12"/>
  <c r="K4" i="12"/>
  <c r="G4" i="12"/>
  <c r="D4" i="12"/>
  <c r="E4" i="12" s="1"/>
  <c r="H4" i="12" s="1"/>
  <c r="I4" i="12" s="1"/>
  <c r="C4" i="12"/>
  <c r="L20" i="11"/>
  <c r="K20" i="11"/>
  <c r="G20" i="11"/>
  <c r="C20" i="11"/>
  <c r="D20" i="11" s="1"/>
  <c r="E20" i="11" s="1"/>
  <c r="H20" i="11" s="1"/>
  <c r="I20" i="11" s="1"/>
  <c r="L19" i="11"/>
  <c r="G19" i="11"/>
  <c r="C19" i="11"/>
  <c r="D19" i="11" s="1"/>
  <c r="E19" i="11" s="1"/>
  <c r="H19" i="11" s="1"/>
  <c r="I19" i="11" s="1"/>
  <c r="L18" i="11"/>
  <c r="G18" i="11"/>
  <c r="C18" i="11"/>
  <c r="D18" i="11" s="1"/>
  <c r="E18" i="11" s="1"/>
  <c r="H18" i="11" s="1"/>
  <c r="I18" i="11" s="1"/>
  <c r="L17" i="11"/>
  <c r="K17" i="11"/>
  <c r="G17" i="11"/>
  <c r="C17" i="11"/>
  <c r="D17" i="11" s="1"/>
  <c r="E17" i="11" s="1"/>
  <c r="H17" i="11" s="1"/>
  <c r="I17" i="11" s="1"/>
  <c r="L16" i="11"/>
  <c r="K16" i="11"/>
  <c r="G16" i="11"/>
  <c r="C16" i="11"/>
  <c r="D16" i="11" s="1"/>
  <c r="E16" i="11" s="1"/>
  <c r="H16" i="11" s="1"/>
  <c r="I16" i="11" s="1"/>
  <c r="L15" i="11"/>
  <c r="K15" i="11"/>
  <c r="G15" i="11"/>
  <c r="C15" i="11"/>
  <c r="D15" i="11" s="1"/>
  <c r="E15" i="11" s="1"/>
  <c r="H15" i="11" s="1"/>
  <c r="I15" i="11" s="1"/>
  <c r="L14" i="11"/>
  <c r="K14" i="11"/>
  <c r="G14" i="11"/>
  <c r="C14" i="11"/>
  <c r="D14" i="11" s="1"/>
  <c r="E14" i="11" s="1"/>
  <c r="H14" i="11" s="1"/>
  <c r="I14" i="11" s="1"/>
  <c r="L13" i="11"/>
  <c r="K13" i="11"/>
  <c r="G13" i="11"/>
  <c r="C13" i="11"/>
  <c r="D13" i="11" s="1"/>
  <c r="E13" i="11" s="1"/>
  <c r="H13" i="11" s="1"/>
  <c r="I13" i="11" s="1"/>
  <c r="L12" i="11"/>
  <c r="K12" i="11"/>
  <c r="G12" i="11"/>
  <c r="C12" i="11"/>
  <c r="D12" i="11" s="1"/>
  <c r="E12" i="11" s="1"/>
  <c r="H12" i="11" s="1"/>
  <c r="I12" i="11" s="1"/>
  <c r="L11" i="11"/>
  <c r="K11" i="11"/>
  <c r="G11" i="11"/>
  <c r="C11" i="11"/>
  <c r="D11" i="11" s="1"/>
  <c r="E11" i="11" s="1"/>
  <c r="H11" i="11" s="1"/>
  <c r="I11" i="11" s="1"/>
  <c r="L10" i="11"/>
  <c r="K10" i="11"/>
  <c r="G10" i="11"/>
  <c r="C10" i="11"/>
  <c r="D10" i="11" s="1"/>
  <c r="E10" i="11" s="1"/>
  <c r="H10" i="11" s="1"/>
  <c r="I10" i="11" s="1"/>
  <c r="L9" i="11"/>
  <c r="K9" i="11"/>
  <c r="G9" i="11"/>
  <c r="C9" i="11"/>
  <c r="D9" i="11" s="1"/>
  <c r="E9" i="11" s="1"/>
  <c r="H9" i="11" s="1"/>
  <c r="I9" i="11" s="1"/>
  <c r="V8" i="11"/>
  <c r="N8" i="11"/>
  <c r="O8" i="11" s="1"/>
  <c r="I8" i="11"/>
  <c r="R8" i="11" s="1"/>
  <c r="G8" i="11"/>
  <c r="H8" i="11" s="1"/>
  <c r="D8" i="11"/>
  <c r="L7" i="11"/>
  <c r="K7" i="11"/>
  <c r="G7" i="11"/>
  <c r="D7" i="11"/>
  <c r="E7" i="11" s="1"/>
  <c r="C7" i="11"/>
  <c r="L6" i="11"/>
  <c r="K6" i="11"/>
  <c r="K19" i="11" s="1"/>
  <c r="G6" i="11"/>
  <c r="D6" i="11"/>
  <c r="E6" i="11" s="1"/>
  <c r="C6" i="11"/>
  <c r="L5" i="11"/>
  <c r="K5" i="11"/>
  <c r="K18" i="11" s="1"/>
  <c r="G5" i="11"/>
  <c r="D5" i="11"/>
  <c r="E5" i="11" s="1"/>
  <c r="H5" i="11" s="1"/>
  <c r="I5" i="11" s="1"/>
  <c r="C5" i="11"/>
  <c r="L4" i="11"/>
  <c r="K4" i="11"/>
  <c r="G4" i="11"/>
  <c r="D4" i="11"/>
  <c r="E4" i="11" s="1"/>
  <c r="H4" i="11" s="1"/>
  <c r="I4" i="11" s="1"/>
  <c r="C4" i="11"/>
  <c r="L20" i="10"/>
  <c r="K20" i="10"/>
  <c r="G20" i="10"/>
  <c r="C20" i="10"/>
  <c r="D20" i="10" s="1"/>
  <c r="E20" i="10" s="1"/>
  <c r="H20" i="10" s="1"/>
  <c r="I20" i="10" s="1"/>
  <c r="L19" i="10"/>
  <c r="G19" i="10"/>
  <c r="D19" i="10"/>
  <c r="E19" i="10" s="1"/>
  <c r="H19" i="10" s="1"/>
  <c r="I19" i="10" s="1"/>
  <c r="C19" i="10"/>
  <c r="L18" i="10"/>
  <c r="G18" i="10"/>
  <c r="D18" i="10"/>
  <c r="E18" i="10" s="1"/>
  <c r="H18" i="10" s="1"/>
  <c r="I18" i="10" s="1"/>
  <c r="C18" i="10"/>
  <c r="L17" i="10"/>
  <c r="K17" i="10"/>
  <c r="G17" i="10"/>
  <c r="D17" i="10"/>
  <c r="E17" i="10" s="1"/>
  <c r="H17" i="10" s="1"/>
  <c r="I17" i="10" s="1"/>
  <c r="C17" i="10"/>
  <c r="L16" i="10"/>
  <c r="K16" i="10"/>
  <c r="G16" i="10"/>
  <c r="D16" i="10"/>
  <c r="E16" i="10" s="1"/>
  <c r="H16" i="10" s="1"/>
  <c r="I16" i="10" s="1"/>
  <c r="C16" i="10"/>
  <c r="L15" i="10"/>
  <c r="K15" i="10"/>
  <c r="G15" i="10"/>
  <c r="D15" i="10"/>
  <c r="E15" i="10" s="1"/>
  <c r="H15" i="10" s="1"/>
  <c r="I15" i="10" s="1"/>
  <c r="C15" i="10"/>
  <c r="L14" i="10"/>
  <c r="K14" i="10"/>
  <c r="G14" i="10"/>
  <c r="D14" i="10"/>
  <c r="E14" i="10" s="1"/>
  <c r="H14" i="10" s="1"/>
  <c r="I14" i="10" s="1"/>
  <c r="C14" i="10"/>
  <c r="L13" i="10"/>
  <c r="K13" i="10"/>
  <c r="G13" i="10"/>
  <c r="D13" i="10"/>
  <c r="E13" i="10" s="1"/>
  <c r="H13" i="10" s="1"/>
  <c r="I13" i="10" s="1"/>
  <c r="C13" i="10"/>
  <c r="L12" i="10"/>
  <c r="K12" i="10"/>
  <c r="G12" i="10"/>
  <c r="D12" i="10"/>
  <c r="E12" i="10" s="1"/>
  <c r="H12" i="10" s="1"/>
  <c r="I12" i="10" s="1"/>
  <c r="C12" i="10"/>
  <c r="L11" i="10"/>
  <c r="K11" i="10"/>
  <c r="G11" i="10"/>
  <c r="D11" i="10"/>
  <c r="E11" i="10" s="1"/>
  <c r="H11" i="10" s="1"/>
  <c r="I11" i="10" s="1"/>
  <c r="C11" i="10"/>
  <c r="L10" i="10"/>
  <c r="K10" i="10"/>
  <c r="G10" i="10"/>
  <c r="D10" i="10"/>
  <c r="E10" i="10" s="1"/>
  <c r="H10" i="10" s="1"/>
  <c r="I10" i="10" s="1"/>
  <c r="C10" i="10"/>
  <c r="L9" i="10"/>
  <c r="K9" i="10"/>
  <c r="G9" i="10"/>
  <c r="D9" i="10"/>
  <c r="E9" i="10" s="1"/>
  <c r="H9" i="10" s="1"/>
  <c r="I9" i="10" s="1"/>
  <c r="C9" i="10"/>
  <c r="L8" i="10"/>
  <c r="K8" i="10"/>
  <c r="G8" i="10"/>
  <c r="D8" i="10"/>
  <c r="E8" i="10" s="1"/>
  <c r="H8" i="10" s="1"/>
  <c r="I8" i="10" s="1"/>
  <c r="C8" i="10"/>
  <c r="L7" i="10"/>
  <c r="K7" i="10"/>
  <c r="G7" i="10"/>
  <c r="D7" i="10"/>
  <c r="E7" i="10" s="1"/>
  <c r="H7" i="10" s="1"/>
  <c r="I7" i="10" s="1"/>
  <c r="C7" i="10"/>
  <c r="L6" i="10"/>
  <c r="K6" i="10"/>
  <c r="K19" i="10" s="1"/>
  <c r="G6" i="10"/>
  <c r="D6" i="10"/>
  <c r="E6" i="10" s="1"/>
  <c r="H6" i="10" s="1"/>
  <c r="I6" i="10" s="1"/>
  <c r="C6" i="10"/>
  <c r="L5" i="10"/>
  <c r="K5" i="10"/>
  <c r="K18" i="10" s="1"/>
  <c r="G5" i="10"/>
  <c r="D5" i="10"/>
  <c r="E5" i="10" s="1"/>
  <c r="H5" i="10" s="1"/>
  <c r="I5" i="10" s="1"/>
  <c r="C5" i="10"/>
  <c r="L4" i="10"/>
  <c r="K4" i="10"/>
  <c r="G4" i="10"/>
  <c r="D4" i="10"/>
  <c r="E4" i="10" s="1"/>
  <c r="H4" i="10" s="1"/>
  <c r="I4" i="10" s="1"/>
  <c r="C4" i="10"/>
  <c r="L20" i="9"/>
  <c r="K20" i="9"/>
  <c r="G20" i="9"/>
  <c r="C20" i="9"/>
  <c r="D20" i="9" s="1"/>
  <c r="E20" i="9" s="1"/>
  <c r="H20" i="9" s="1"/>
  <c r="I20" i="9" s="1"/>
  <c r="L19" i="9"/>
  <c r="G19" i="9"/>
  <c r="C19" i="9"/>
  <c r="D19" i="9" s="1"/>
  <c r="E19" i="9" s="1"/>
  <c r="H19" i="9" s="1"/>
  <c r="I19" i="9" s="1"/>
  <c r="L18" i="9"/>
  <c r="G18" i="9"/>
  <c r="C18" i="9"/>
  <c r="D18" i="9" s="1"/>
  <c r="E18" i="9" s="1"/>
  <c r="H18" i="9" s="1"/>
  <c r="I18" i="9" s="1"/>
  <c r="L17" i="9"/>
  <c r="K17" i="9"/>
  <c r="G17" i="9"/>
  <c r="C17" i="9"/>
  <c r="D17" i="9" s="1"/>
  <c r="E17" i="9" s="1"/>
  <c r="H17" i="9" s="1"/>
  <c r="I17" i="9" s="1"/>
  <c r="L16" i="9"/>
  <c r="K16" i="9"/>
  <c r="G16" i="9"/>
  <c r="C16" i="9"/>
  <c r="D16" i="9" s="1"/>
  <c r="E16" i="9" s="1"/>
  <c r="H16" i="9" s="1"/>
  <c r="I16" i="9" s="1"/>
  <c r="L15" i="9"/>
  <c r="K15" i="9"/>
  <c r="G15" i="9"/>
  <c r="C15" i="9"/>
  <c r="D15" i="9" s="1"/>
  <c r="E15" i="9" s="1"/>
  <c r="H15" i="9" s="1"/>
  <c r="I15" i="9" s="1"/>
  <c r="L14" i="9"/>
  <c r="K14" i="9"/>
  <c r="G14" i="9"/>
  <c r="C14" i="9"/>
  <c r="D14" i="9" s="1"/>
  <c r="E14" i="9" s="1"/>
  <c r="H14" i="9" s="1"/>
  <c r="I14" i="9" s="1"/>
  <c r="L13" i="9"/>
  <c r="K13" i="9"/>
  <c r="G13" i="9"/>
  <c r="C13" i="9"/>
  <c r="D13" i="9" s="1"/>
  <c r="E13" i="9" s="1"/>
  <c r="H13" i="9" s="1"/>
  <c r="I13" i="9" s="1"/>
  <c r="L12" i="9"/>
  <c r="K12" i="9"/>
  <c r="G12" i="9"/>
  <c r="C12" i="9"/>
  <c r="D12" i="9" s="1"/>
  <c r="E12" i="9" s="1"/>
  <c r="H12" i="9" s="1"/>
  <c r="I12" i="9" s="1"/>
  <c r="L11" i="9"/>
  <c r="K11" i="9"/>
  <c r="G11" i="9"/>
  <c r="C11" i="9"/>
  <c r="D11" i="9" s="1"/>
  <c r="E11" i="9" s="1"/>
  <c r="H11" i="9" s="1"/>
  <c r="I11" i="9" s="1"/>
  <c r="L10" i="9"/>
  <c r="K10" i="9"/>
  <c r="G10" i="9"/>
  <c r="C10" i="9"/>
  <c r="D10" i="9" s="1"/>
  <c r="E10" i="9" s="1"/>
  <c r="H10" i="9" s="1"/>
  <c r="I10" i="9" s="1"/>
  <c r="L9" i="9"/>
  <c r="K9" i="9"/>
  <c r="G9" i="9"/>
  <c r="C9" i="9"/>
  <c r="D9" i="9" s="1"/>
  <c r="E9" i="9" s="1"/>
  <c r="H9" i="9" s="1"/>
  <c r="I9" i="9" s="1"/>
  <c r="L8" i="9"/>
  <c r="K8" i="9"/>
  <c r="G8" i="9"/>
  <c r="C8" i="9"/>
  <c r="D8" i="9" s="1"/>
  <c r="E8" i="9" s="1"/>
  <c r="H8" i="9" s="1"/>
  <c r="I8" i="9" s="1"/>
  <c r="L7" i="9"/>
  <c r="K7" i="9"/>
  <c r="G7" i="9"/>
  <c r="C7" i="9"/>
  <c r="D7" i="9" s="1"/>
  <c r="E7" i="9" s="1"/>
  <c r="H7" i="9" s="1"/>
  <c r="I7" i="9" s="1"/>
  <c r="L6" i="9"/>
  <c r="K6" i="9"/>
  <c r="K19" i="9" s="1"/>
  <c r="G6" i="9"/>
  <c r="C6" i="9"/>
  <c r="D6" i="9" s="1"/>
  <c r="E6" i="9" s="1"/>
  <c r="H6" i="9" s="1"/>
  <c r="I6" i="9" s="1"/>
  <c r="L5" i="9"/>
  <c r="K5" i="9"/>
  <c r="K18" i="9" s="1"/>
  <c r="G5" i="9"/>
  <c r="C5" i="9"/>
  <c r="D5" i="9" s="1"/>
  <c r="E5" i="9" s="1"/>
  <c r="H5" i="9" s="1"/>
  <c r="I5" i="9" s="1"/>
  <c r="L4" i="9"/>
  <c r="K4" i="9"/>
  <c r="G4" i="9"/>
  <c r="C4" i="9"/>
  <c r="D4" i="9" s="1"/>
  <c r="E4" i="9" s="1"/>
  <c r="H4" i="9" s="1"/>
  <c r="I4" i="9" s="1"/>
  <c r="L20" i="8"/>
  <c r="K20" i="8"/>
  <c r="G20" i="8"/>
  <c r="D20" i="8"/>
  <c r="E20" i="8" s="1"/>
  <c r="H20" i="8" s="1"/>
  <c r="I20" i="8" s="1"/>
  <c r="C20" i="8"/>
  <c r="L19" i="8"/>
  <c r="G19" i="8"/>
  <c r="D19" i="8"/>
  <c r="E19" i="8" s="1"/>
  <c r="H19" i="8" s="1"/>
  <c r="I19" i="8" s="1"/>
  <c r="C19" i="8"/>
  <c r="L18" i="8"/>
  <c r="G18" i="8"/>
  <c r="D18" i="8"/>
  <c r="E18" i="8" s="1"/>
  <c r="C18" i="8"/>
  <c r="L17" i="8"/>
  <c r="G17" i="8"/>
  <c r="D17" i="8"/>
  <c r="E17" i="8" s="1"/>
  <c r="H17" i="8" s="1"/>
  <c r="I17" i="8" s="1"/>
  <c r="C17" i="8"/>
  <c r="L16" i="8"/>
  <c r="K16" i="8"/>
  <c r="G16" i="8"/>
  <c r="D16" i="8"/>
  <c r="E16" i="8" s="1"/>
  <c r="H16" i="8" s="1"/>
  <c r="I16" i="8" s="1"/>
  <c r="C16" i="8"/>
  <c r="L15" i="8"/>
  <c r="K15" i="8"/>
  <c r="G15" i="8"/>
  <c r="D15" i="8"/>
  <c r="E15" i="8" s="1"/>
  <c r="H15" i="8" s="1"/>
  <c r="I15" i="8" s="1"/>
  <c r="C15" i="8"/>
  <c r="L14" i="8"/>
  <c r="K14" i="8"/>
  <c r="G14" i="8"/>
  <c r="D14" i="8"/>
  <c r="E14" i="8" s="1"/>
  <c r="H14" i="8" s="1"/>
  <c r="I14" i="8" s="1"/>
  <c r="C14" i="8"/>
  <c r="L13" i="8"/>
  <c r="K13" i="8"/>
  <c r="G13" i="8"/>
  <c r="D13" i="8"/>
  <c r="E13" i="8" s="1"/>
  <c r="H13" i="8" s="1"/>
  <c r="I13" i="8" s="1"/>
  <c r="C13" i="8"/>
  <c r="L12" i="8"/>
  <c r="K12" i="8"/>
  <c r="G12" i="8"/>
  <c r="D12" i="8"/>
  <c r="E12" i="8" s="1"/>
  <c r="H12" i="8" s="1"/>
  <c r="I12" i="8" s="1"/>
  <c r="C12" i="8"/>
  <c r="L11" i="8"/>
  <c r="K11" i="8"/>
  <c r="G11" i="8"/>
  <c r="D11" i="8"/>
  <c r="E11" i="8" s="1"/>
  <c r="H11" i="8" s="1"/>
  <c r="I11" i="8" s="1"/>
  <c r="C11" i="8"/>
  <c r="L10" i="8"/>
  <c r="K10" i="8"/>
  <c r="G10" i="8"/>
  <c r="D10" i="8"/>
  <c r="E10" i="8" s="1"/>
  <c r="H10" i="8" s="1"/>
  <c r="I10" i="8" s="1"/>
  <c r="C10" i="8"/>
  <c r="L9" i="8"/>
  <c r="K9" i="8"/>
  <c r="G9" i="8"/>
  <c r="D9" i="8"/>
  <c r="E9" i="8" s="1"/>
  <c r="H9" i="8" s="1"/>
  <c r="I9" i="8" s="1"/>
  <c r="C9" i="8"/>
  <c r="L8" i="8"/>
  <c r="K8" i="8"/>
  <c r="G8" i="8"/>
  <c r="D8" i="8"/>
  <c r="E8" i="8" s="1"/>
  <c r="H8" i="8" s="1"/>
  <c r="I8" i="8" s="1"/>
  <c r="C8" i="8"/>
  <c r="L7" i="8"/>
  <c r="K7" i="8"/>
  <c r="G7" i="8"/>
  <c r="D7" i="8"/>
  <c r="E7" i="8" s="1"/>
  <c r="H7" i="8" s="1"/>
  <c r="I7" i="8" s="1"/>
  <c r="C7" i="8"/>
  <c r="L6" i="8"/>
  <c r="K6" i="8"/>
  <c r="K19" i="8" s="1"/>
  <c r="G6" i="8"/>
  <c r="D6" i="8"/>
  <c r="E6" i="8" s="1"/>
  <c r="H6" i="8" s="1"/>
  <c r="I6" i="8" s="1"/>
  <c r="C6" i="8"/>
  <c r="L5" i="8"/>
  <c r="K5" i="8"/>
  <c r="K18" i="8" s="1"/>
  <c r="G5" i="8"/>
  <c r="D5" i="8"/>
  <c r="E5" i="8" s="1"/>
  <c r="H5" i="8" s="1"/>
  <c r="I5" i="8" s="1"/>
  <c r="C5" i="8"/>
  <c r="L4" i="8"/>
  <c r="K4" i="8"/>
  <c r="G4" i="8"/>
  <c r="D4" i="8"/>
  <c r="E4" i="8" s="1"/>
  <c r="H4" i="8" s="1"/>
  <c r="I4" i="8" s="1"/>
  <c r="C4" i="8"/>
  <c r="L20" i="7"/>
  <c r="K20" i="7"/>
  <c r="G20" i="7"/>
  <c r="C20" i="7"/>
  <c r="D20" i="7" s="1"/>
  <c r="E20" i="7" s="1"/>
  <c r="H20" i="7" s="1"/>
  <c r="I20" i="7" s="1"/>
  <c r="L19" i="7"/>
  <c r="G19" i="7"/>
  <c r="C19" i="7"/>
  <c r="D19" i="7" s="1"/>
  <c r="E19" i="7" s="1"/>
  <c r="H19" i="7" s="1"/>
  <c r="I19" i="7" s="1"/>
  <c r="L18" i="7"/>
  <c r="G18" i="7"/>
  <c r="C18" i="7"/>
  <c r="D18" i="7" s="1"/>
  <c r="E18" i="7" s="1"/>
  <c r="H18" i="7" s="1"/>
  <c r="I18" i="7" s="1"/>
  <c r="L17" i="7"/>
  <c r="G17" i="7"/>
  <c r="C17" i="7"/>
  <c r="D17" i="7" s="1"/>
  <c r="E17" i="7" s="1"/>
  <c r="H17" i="7" s="1"/>
  <c r="I17" i="7" s="1"/>
  <c r="L16" i="7"/>
  <c r="K16" i="7"/>
  <c r="G16" i="7"/>
  <c r="C16" i="7"/>
  <c r="D16" i="7" s="1"/>
  <c r="E16" i="7" s="1"/>
  <c r="H16" i="7" s="1"/>
  <c r="I16" i="7" s="1"/>
  <c r="L15" i="7"/>
  <c r="K15" i="7"/>
  <c r="G15" i="7"/>
  <c r="C15" i="7"/>
  <c r="D15" i="7" s="1"/>
  <c r="E15" i="7" s="1"/>
  <c r="H15" i="7" s="1"/>
  <c r="I15" i="7" s="1"/>
  <c r="L14" i="7"/>
  <c r="K14" i="7"/>
  <c r="G14" i="7"/>
  <c r="C14" i="7"/>
  <c r="D14" i="7" s="1"/>
  <c r="E14" i="7" s="1"/>
  <c r="H14" i="7" s="1"/>
  <c r="I14" i="7" s="1"/>
  <c r="L13" i="7"/>
  <c r="K13" i="7"/>
  <c r="G13" i="7"/>
  <c r="C13" i="7"/>
  <c r="D13" i="7" s="1"/>
  <c r="E13" i="7" s="1"/>
  <c r="H13" i="7" s="1"/>
  <c r="I13" i="7" s="1"/>
  <c r="L12" i="7"/>
  <c r="K12" i="7"/>
  <c r="G12" i="7"/>
  <c r="C12" i="7"/>
  <c r="D12" i="7" s="1"/>
  <c r="E12" i="7" s="1"/>
  <c r="H12" i="7" s="1"/>
  <c r="I12" i="7" s="1"/>
  <c r="L11" i="7"/>
  <c r="K11" i="7"/>
  <c r="G11" i="7"/>
  <c r="C11" i="7"/>
  <c r="D11" i="7" s="1"/>
  <c r="E11" i="7" s="1"/>
  <c r="H11" i="7" s="1"/>
  <c r="I11" i="7" s="1"/>
  <c r="L10" i="7"/>
  <c r="K10" i="7"/>
  <c r="G10" i="7"/>
  <c r="C10" i="7"/>
  <c r="D10" i="7" s="1"/>
  <c r="E10" i="7" s="1"/>
  <c r="H10" i="7" s="1"/>
  <c r="I10" i="7" s="1"/>
  <c r="L9" i="7"/>
  <c r="K9" i="7"/>
  <c r="G9" i="7"/>
  <c r="C9" i="7"/>
  <c r="D9" i="7" s="1"/>
  <c r="E9" i="7" s="1"/>
  <c r="H9" i="7" s="1"/>
  <c r="I9" i="7" s="1"/>
  <c r="N8" i="7"/>
  <c r="O8" i="7" s="1"/>
  <c r="G8" i="7"/>
  <c r="H8" i="7" s="1"/>
  <c r="I8" i="7" s="1"/>
  <c r="L7" i="7"/>
  <c r="K7" i="7"/>
  <c r="G7" i="7"/>
  <c r="C7" i="7"/>
  <c r="D7" i="7" s="1"/>
  <c r="E7" i="7" s="1"/>
  <c r="H7" i="7" s="1"/>
  <c r="I7" i="7" s="1"/>
  <c r="L6" i="7"/>
  <c r="K6" i="7"/>
  <c r="K19" i="7" s="1"/>
  <c r="G6" i="7"/>
  <c r="C6" i="7"/>
  <c r="D6" i="7" s="1"/>
  <c r="E6" i="7" s="1"/>
  <c r="H6" i="7" s="1"/>
  <c r="I6" i="7" s="1"/>
  <c r="L5" i="7"/>
  <c r="K5" i="7"/>
  <c r="K18" i="7" s="1"/>
  <c r="G5" i="7"/>
  <c r="C5" i="7"/>
  <c r="D5" i="7" s="1"/>
  <c r="E5" i="7" s="1"/>
  <c r="H5" i="7" s="1"/>
  <c r="I5" i="7" s="1"/>
  <c r="L4" i="7"/>
  <c r="K4" i="7"/>
  <c r="G4" i="7"/>
  <c r="C4" i="7"/>
  <c r="D4" i="7" s="1"/>
  <c r="E4" i="7" s="1"/>
  <c r="H4" i="7" s="1"/>
  <c r="I4" i="7" s="1"/>
  <c r="L20" i="6"/>
  <c r="K20" i="6"/>
  <c r="G20" i="6"/>
  <c r="C20" i="6"/>
  <c r="D20" i="6" s="1"/>
  <c r="E20" i="6" s="1"/>
  <c r="H20" i="6" s="1"/>
  <c r="I20" i="6" s="1"/>
  <c r="L19" i="6"/>
  <c r="G19" i="6"/>
  <c r="C19" i="6"/>
  <c r="D19" i="6" s="1"/>
  <c r="E19" i="6" s="1"/>
  <c r="H19" i="6" s="1"/>
  <c r="I19" i="6" s="1"/>
  <c r="L18" i="6"/>
  <c r="G18" i="6"/>
  <c r="C18" i="6"/>
  <c r="D18" i="6" s="1"/>
  <c r="E18" i="6" s="1"/>
  <c r="H18" i="6" s="1"/>
  <c r="I18" i="6" s="1"/>
  <c r="L17" i="6"/>
  <c r="G17" i="6"/>
  <c r="C17" i="6"/>
  <c r="D17" i="6" s="1"/>
  <c r="E17" i="6" s="1"/>
  <c r="H17" i="6" s="1"/>
  <c r="I17" i="6" s="1"/>
  <c r="L16" i="6"/>
  <c r="K16" i="6"/>
  <c r="G16" i="6"/>
  <c r="C16" i="6"/>
  <c r="D16" i="6" s="1"/>
  <c r="E16" i="6" s="1"/>
  <c r="H16" i="6" s="1"/>
  <c r="I16" i="6" s="1"/>
  <c r="L15" i="6"/>
  <c r="K15" i="6"/>
  <c r="G15" i="6"/>
  <c r="C15" i="6"/>
  <c r="D15" i="6" s="1"/>
  <c r="E15" i="6" s="1"/>
  <c r="H15" i="6" s="1"/>
  <c r="I15" i="6" s="1"/>
  <c r="L14" i="6"/>
  <c r="K14" i="6"/>
  <c r="G14" i="6"/>
  <c r="C14" i="6"/>
  <c r="D14" i="6" s="1"/>
  <c r="E14" i="6" s="1"/>
  <c r="H14" i="6" s="1"/>
  <c r="I14" i="6" s="1"/>
  <c r="L13" i="6"/>
  <c r="K13" i="6"/>
  <c r="G13" i="6"/>
  <c r="D13" i="6"/>
  <c r="E13" i="6" s="1"/>
  <c r="H13" i="6" s="1"/>
  <c r="I13" i="6" s="1"/>
  <c r="C13" i="6"/>
  <c r="L12" i="6"/>
  <c r="K12" i="6"/>
  <c r="G12" i="6"/>
  <c r="D12" i="6"/>
  <c r="E12" i="6" s="1"/>
  <c r="H12" i="6" s="1"/>
  <c r="I12" i="6" s="1"/>
  <c r="C12" i="6"/>
  <c r="L11" i="6"/>
  <c r="K11" i="6"/>
  <c r="G11" i="6"/>
  <c r="D11" i="6"/>
  <c r="E11" i="6" s="1"/>
  <c r="H11" i="6" s="1"/>
  <c r="I11" i="6" s="1"/>
  <c r="C11" i="6"/>
  <c r="L10" i="6"/>
  <c r="K10" i="6"/>
  <c r="G10" i="6"/>
  <c r="D10" i="6"/>
  <c r="E10" i="6" s="1"/>
  <c r="H10" i="6" s="1"/>
  <c r="I10" i="6" s="1"/>
  <c r="C10" i="6"/>
  <c r="L9" i="6"/>
  <c r="K9" i="6"/>
  <c r="G9" i="6"/>
  <c r="D9" i="6"/>
  <c r="E9" i="6" s="1"/>
  <c r="H9" i="6" s="1"/>
  <c r="I9" i="6" s="1"/>
  <c r="C9" i="6"/>
  <c r="L8" i="6"/>
  <c r="K8" i="6"/>
  <c r="G8" i="6"/>
  <c r="D8" i="6"/>
  <c r="E8" i="6" s="1"/>
  <c r="H8" i="6" s="1"/>
  <c r="I8" i="6" s="1"/>
  <c r="C8" i="6"/>
  <c r="L7" i="6"/>
  <c r="K7" i="6"/>
  <c r="G7" i="6"/>
  <c r="D7" i="6"/>
  <c r="E7" i="6" s="1"/>
  <c r="H7" i="6" s="1"/>
  <c r="I7" i="6" s="1"/>
  <c r="C7" i="6"/>
  <c r="L6" i="6"/>
  <c r="K6" i="6"/>
  <c r="K19" i="6" s="1"/>
  <c r="G6" i="6"/>
  <c r="D6" i="6"/>
  <c r="E6" i="6" s="1"/>
  <c r="H6" i="6" s="1"/>
  <c r="I6" i="6" s="1"/>
  <c r="C6" i="6"/>
  <c r="L5" i="6"/>
  <c r="K5" i="6"/>
  <c r="K18" i="6" s="1"/>
  <c r="G5" i="6"/>
  <c r="D5" i="6"/>
  <c r="E5" i="6" s="1"/>
  <c r="H5" i="6" s="1"/>
  <c r="I5" i="6" s="1"/>
  <c r="C5" i="6"/>
  <c r="L4" i="6"/>
  <c r="K4" i="6"/>
  <c r="G4" i="6"/>
  <c r="D4" i="6"/>
  <c r="E4" i="6" s="1"/>
  <c r="H4" i="6" s="1"/>
  <c r="I4" i="6" s="1"/>
  <c r="C4" i="6"/>
  <c r="L18" i="5"/>
  <c r="G18" i="5"/>
  <c r="C18" i="5"/>
  <c r="D18" i="5" s="1"/>
  <c r="E18" i="5" s="1"/>
  <c r="H18" i="5" s="1"/>
  <c r="I18" i="5" s="1"/>
  <c r="L17" i="5"/>
  <c r="G17" i="5"/>
  <c r="C17" i="5"/>
  <c r="D17" i="5" s="1"/>
  <c r="E17" i="5" s="1"/>
  <c r="H17" i="5" s="1"/>
  <c r="I17" i="5" s="1"/>
  <c r="L16" i="5"/>
  <c r="K16" i="5"/>
  <c r="G16" i="5"/>
  <c r="C16" i="5"/>
  <c r="D16" i="5" s="1"/>
  <c r="E16" i="5" s="1"/>
  <c r="H16" i="5" s="1"/>
  <c r="I16" i="5" s="1"/>
  <c r="L15" i="5"/>
  <c r="K15" i="5"/>
  <c r="G15" i="5"/>
  <c r="C15" i="5"/>
  <c r="D15" i="5" s="1"/>
  <c r="E15" i="5" s="1"/>
  <c r="H15" i="5" s="1"/>
  <c r="I15" i="5" s="1"/>
  <c r="L14" i="5"/>
  <c r="K14" i="5"/>
  <c r="G14" i="5"/>
  <c r="C14" i="5"/>
  <c r="D14" i="5" s="1"/>
  <c r="E14" i="5" s="1"/>
  <c r="H14" i="5" s="1"/>
  <c r="I14" i="5" s="1"/>
  <c r="L13" i="5"/>
  <c r="K13" i="5"/>
  <c r="G13" i="5"/>
  <c r="C13" i="5"/>
  <c r="D13" i="5" s="1"/>
  <c r="E13" i="5" s="1"/>
  <c r="H13" i="5" s="1"/>
  <c r="I13" i="5" s="1"/>
  <c r="L12" i="5"/>
  <c r="K12" i="5"/>
  <c r="G12" i="5"/>
  <c r="C12" i="5"/>
  <c r="D12" i="5" s="1"/>
  <c r="E12" i="5" s="1"/>
  <c r="H12" i="5" s="1"/>
  <c r="I12" i="5" s="1"/>
  <c r="L11" i="5"/>
  <c r="K11" i="5"/>
  <c r="G11" i="5"/>
  <c r="C11" i="5"/>
  <c r="D11" i="5" s="1"/>
  <c r="E11" i="5" s="1"/>
  <c r="H11" i="5" s="1"/>
  <c r="I11" i="5" s="1"/>
  <c r="L10" i="5"/>
  <c r="K10" i="5"/>
  <c r="G10" i="5"/>
  <c r="C10" i="5"/>
  <c r="D10" i="5" s="1"/>
  <c r="E10" i="5" s="1"/>
  <c r="H10" i="5" s="1"/>
  <c r="I10" i="5" s="1"/>
  <c r="L9" i="5"/>
  <c r="K9" i="5"/>
  <c r="G9" i="5"/>
  <c r="C9" i="5"/>
  <c r="D9" i="5" s="1"/>
  <c r="E9" i="5" s="1"/>
  <c r="H9" i="5" s="1"/>
  <c r="I9" i="5" s="1"/>
  <c r="L8" i="5"/>
  <c r="K8" i="5"/>
  <c r="G8" i="5"/>
  <c r="C8" i="5"/>
  <c r="D8" i="5" s="1"/>
  <c r="E8" i="5" s="1"/>
  <c r="H8" i="5" s="1"/>
  <c r="I8" i="5" s="1"/>
  <c r="L7" i="5"/>
  <c r="K7" i="5"/>
  <c r="G7" i="5"/>
  <c r="C7" i="5"/>
  <c r="D7" i="5" s="1"/>
  <c r="E7" i="5" s="1"/>
  <c r="H7" i="5" s="1"/>
  <c r="I7" i="5" s="1"/>
  <c r="L6" i="5"/>
  <c r="K6" i="5"/>
  <c r="G6" i="5"/>
  <c r="C6" i="5"/>
  <c r="D6" i="5" s="1"/>
  <c r="E6" i="5" s="1"/>
  <c r="H6" i="5" s="1"/>
  <c r="I6" i="5" s="1"/>
  <c r="L5" i="5"/>
  <c r="K5" i="5"/>
  <c r="K18" i="5" s="1"/>
  <c r="G5" i="5"/>
  <c r="C5" i="5"/>
  <c r="D5" i="5" s="1"/>
  <c r="E5" i="5" s="1"/>
  <c r="H5" i="5" s="1"/>
  <c r="I5" i="5" s="1"/>
  <c r="L4" i="5"/>
  <c r="K4" i="5"/>
  <c r="G4" i="5"/>
  <c r="C4" i="5"/>
  <c r="D4" i="5" s="1"/>
  <c r="E4" i="5" s="1"/>
  <c r="H4" i="5" s="1"/>
  <c r="I4" i="5" s="1"/>
  <c r="L16" i="4"/>
  <c r="K16" i="4"/>
  <c r="G16" i="4"/>
  <c r="C16" i="4"/>
  <c r="D16" i="4" s="1"/>
  <c r="E16" i="4" s="1"/>
  <c r="H16" i="4" s="1"/>
  <c r="I16" i="4" s="1"/>
  <c r="L15" i="4"/>
  <c r="K15" i="4"/>
  <c r="G15" i="4"/>
  <c r="D15" i="4"/>
  <c r="E15" i="4" s="1"/>
  <c r="H15" i="4" s="1"/>
  <c r="I15" i="4" s="1"/>
  <c r="C15" i="4"/>
  <c r="L14" i="4"/>
  <c r="G14" i="4"/>
  <c r="C14" i="4"/>
  <c r="D14" i="4" s="1"/>
  <c r="E14" i="4" s="1"/>
  <c r="H14" i="4" s="1"/>
  <c r="I14" i="4" s="1"/>
  <c r="L13" i="4"/>
  <c r="K13" i="4"/>
  <c r="G13" i="4"/>
  <c r="C13" i="4"/>
  <c r="D13" i="4" s="1"/>
  <c r="E13" i="4" s="1"/>
  <c r="H13" i="4" s="1"/>
  <c r="I13" i="4" s="1"/>
  <c r="L12" i="4"/>
  <c r="K12" i="4"/>
  <c r="G12" i="4"/>
  <c r="D12" i="4"/>
  <c r="E12" i="4" s="1"/>
  <c r="H12" i="4" s="1"/>
  <c r="I12" i="4" s="1"/>
  <c r="C12" i="4"/>
  <c r="L11" i="4"/>
  <c r="K11" i="4"/>
  <c r="G11" i="4"/>
  <c r="D11" i="4"/>
  <c r="E11" i="4" s="1"/>
  <c r="H11" i="4" s="1"/>
  <c r="I11" i="4" s="1"/>
  <c r="C11" i="4"/>
  <c r="L10" i="4"/>
  <c r="K10" i="4"/>
  <c r="G10" i="4"/>
  <c r="D10" i="4"/>
  <c r="E10" i="4" s="1"/>
  <c r="H10" i="4" s="1"/>
  <c r="I10" i="4" s="1"/>
  <c r="C10" i="4"/>
  <c r="L9" i="4"/>
  <c r="K9" i="4"/>
  <c r="G9" i="4"/>
  <c r="D9" i="4"/>
  <c r="E9" i="4" s="1"/>
  <c r="H9" i="4" s="1"/>
  <c r="I9" i="4" s="1"/>
  <c r="C9" i="4"/>
  <c r="L8" i="4"/>
  <c r="K8" i="4"/>
  <c r="G8" i="4"/>
  <c r="D8" i="4"/>
  <c r="E8" i="4" s="1"/>
  <c r="H8" i="4" s="1"/>
  <c r="I8" i="4" s="1"/>
  <c r="C8" i="4"/>
  <c r="L7" i="4"/>
  <c r="K7" i="4"/>
  <c r="G7" i="4"/>
  <c r="D7" i="4"/>
  <c r="E7" i="4" s="1"/>
  <c r="H7" i="4" s="1"/>
  <c r="I7" i="4" s="1"/>
  <c r="C7" i="4"/>
  <c r="L6" i="4"/>
  <c r="K6" i="4"/>
  <c r="G6" i="4"/>
  <c r="D6" i="4"/>
  <c r="E6" i="4" s="1"/>
  <c r="H6" i="4" s="1"/>
  <c r="I6" i="4" s="1"/>
  <c r="C6" i="4"/>
  <c r="L5" i="4"/>
  <c r="K5" i="4"/>
  <c r="G5" i="4"/>
  <c r="D5" i="4"/>
  <c r="E5" i="4" s="1"/>
  <c r="H5" i="4" s="1"/>
  <c r="I5" i="4" s="1"/>
  <c r="C5" i="4"/>
  <c r="L4" i="4"/>
  <c r="K4" i="4"/>
  <c r="G4" i="4"/>
  <c r="D4" i="4"/>
  <c r="E4" i="4" s="1"/>
  <c r="H4" i="4" s="1"/>
  <c r="I4" i="4" s="1"/>
  <c r="C4" i="4"/>
  <c r="L15" i="3"/>
  <c r="K15" i="3"/>
  <c r="G15" i="3"/>
  <c r="C15" i="3"/>
  <c r="D15" i="3" s="1"/>
  <c r="E15" i="3" s="1"/>
  <c r="H15" i="3" s="1"/>
  <c r="I15" i="3" s="1"/>
  <c r="L14" i="3"/>
  <c r="K14" i="3"/>
  <c r="G14" i="3"/>
  <c r="C14" i="3"/>
  <c r="D14" i="3" s="1"/>
  <c r="E14" i="3" s="1"/>
  <c r="H14" i="3" s="1"/>
  <c r="I14" i="3" s="1"/>
  <c r="L13" i="3"/>
  <c r="K13" i="3"/>
  <c r="G13" i="3"/>
  <c r="C13" i="3"/>
  <c r="D13" i="3" s="1"/>
  <c r="E13" i="3" s="1"/>
  <c r="H13" i="3" s="1"/>
  <c r="I13" i="3" s="1"/>
  <c r="L12" i="3"/>
  <c r="K12" i="3"/>
  <c r="G12" i="3"/>
  <c r="C12" i="3"/>
  <c r="D12" i="3" s="1"/>
  <c r="E12" i="3" s="1"/>
  <c r="H12" i="3" s="1"/>
  <c r="I12" i="3" s="1"/>
  <c r="L11" i="3"/>
  <c r="K11" i="3"/>
  <c r="G11" i="3"/>
  <c r="C11" i="3"/>
  <c r="D11" i="3" s="1"/>
  <c r="E11" i="3" s="1"/>
  <c r="H11" i="3" s="1"/>
  <c r="I11" i="3" s="1"/>
  <c r="L10" i="3"/>
  <c r="K10" i="3"/>
  <c r="G10" i="3"/>
  <c r="D10" i="3"/>
  <c r="E10" i="3" s="1"/>
  <c r="H10" i="3" s="1"/>
  <c r="I10" i="3" s="1"/>
  <c r="C10" i="3"/>
  <c r="L9" i="3"/>
  <c r="K9" i="3"/>
  <c r="G9" i="3"/>
  <c r="D9" i="3"/>
  <c r="E9" i="3" s="1"/>
  <c r="C9" i="3"/>
  <c r="L8" i="3"/>
  <c r="K8" i="3"/>
  <c r="G8" i="3"/>
  <c r="C8" i="3"/>
  <c r="D8" i="3" s="1"/>
  <c r="E8" i="3" s="1"/>
  <c r="H8" i="3" s="1"/>
  <c r="I8" i="3" s="1"/>
  <c r="L7" i="3"/>
  <c r="K7" i="3"/>
  <c r="G7" i="3"/>
  <c r="C7" i="3"/>
  <c r="D7" i="3" s="1"/>
  <c r="E7" i="3" s="1"/>
  <c r="H7" i="3" s="1"/>
  <c r="I7" i="3" s="1"/>
  <c r="L6" i="3"/>
  <c r="K6" i="3"/>
  <c r="G6" i="3"/>
  <c r="C6" i="3"/>
  <c r="D6" i="3" s="1"/>
  <c r="E6" i="3" s="1"/>
  <c r="H6" i="3" s="1"/>
  <c r="I6" i="3" s="1"/>
  <c r="L5" i="3"/>
  <c r="K5" i="3"/>
  <c r="G5" i="3"/>
  <c r="C5" i="3"/>
  <c r="D5" i="3" s="1"/>
  <c r="E5" i="3" s="1"/>
  <c r="H5" i="3" s="1"/>
  <c r="I5" i="3" s="1"/>
  <c r="L4" i="3"/>
  <c r="K4" i="3"/>
  <c r="G4" i="3"/>
  <c r="C4" i="3"/>
  <c r="L12" i="2"/>
  <c r="K12" i="2"/>
  <c r="G12" i="2"/>
  <c r="D12" i="2"/>
  <c r="E12" i="2" s="1"/>
  <c r="H12" i="2" s="1"/>
  <c r="I12" i="2" s="1"/>
  <c r="L10" i="2"/>
  <c r="K10" i="2"/>
  <c r="G10" i="2"/>
  <c r="D10" i="2"/>
  <c r="E10" i="2" s="1"/>
  <c r="H10" i="2" s="1"/>
  <c r="I10" i="2" s="1"/>
  <c r="L8" i="2"/>
  <c r="K8" i="2"/>
  <c r="G8" i="2"/>
  <c r="D8" i="2"/>
  <c r="E8" i="2" s="1"/>
  <c r="H8" i="2" s="1"/>
  <c r="I8" i="2" s="1"/>
  <c r="L6" i="2"/>
  <c r="K6" i="2"/>
  <c r="G6" i="2"/>
  <c r="D6" i="2"/>
  <c r="E6" i="2" s="1"/>
  <c r="H6" i="2" s="1"/>
  <c r="I6" i="2" s="1"/>
  <c r="L4" i="2"/>
  <c r="K4" i="2"/>
  <c r="G4" i="2"/>
  <c r="D4" i="2"/>
  <c r="E4" i="2" s="1"/>
  <c r="H4" i="2" s="1"/>
  <c r="I4" i="2" s="1"/>
  <c r="Q6" i="2" l="1"/>
  <c r="R6" i="2"/>
  <c r="P6" i="2"/>
  <c r="W6" i="2" s="1"/>
  <c r="J6" i="2"/>
  <c r="R10" i="2"/>
  <c r="J10" i="2"/>
  <c r="M10" i="2" s="1"/>
  <c r="Q10" i="2"/>
  <c r="P10" i="2"/>
  <c r="Q12" i="2"/>
  <c r="R12" i="2"/>
  <c r="P12" i="2"/>
  <c r="W12" i="2" s="1"/>
  <c r="J12" i="2"/>
  <c r="M12" i="2" s="1"/>
  <c r="J6" i="3"/>
  <c r="M6" i="3" s="1"/>
  <c r="Q6" i="3"/>
  <c r="R6" i="3"/>
  <c r="P6" i="3"/>
  <c r="W6" i="3" s="1"/>
  <c r="R7" i="3"/>
  <c r="Q7" i="3"/>
  <c r="P7" i="3"/>
  <c r="W7" i="3" s="1"/>
  <c r="J7" i="3"/>
  <c r="M7" i="3" s="1"/>
  <c r="P8" i="3"/>
  <c r="W8" i="3" s="1"/>
  <c r="Q8" i="3"/>
  <c r="R8" i="3"/>
  <c r="J8" i="3"/>
  <c r="M8" i="3" s="1"/>
  <c r="R4" i="2"/>
  <c r="Q4" i="2"/>
  <c r="P4" i="2"/>
  <c r="J4" i="2"/>
  <c r="M4" i="2" s="1"/>
  <c r="R8" i="2"/>
  <c r="J8" i="2"/>
  <c r="M8" i="2" s="1"/>
  <c r="Q8" i="2"/>
  <c r="P8" i="2"/>
  <c r="R5" i="3"/>
  <c r="J5" i="3"/>
  <c r="M5" i="3" s="1"/>
  <c r="Q5" i="3"/>
  <c r="P5" i="3"/>
  <c r="D4" i="3"/>
  <c r="E4" i="3" s="1"/>
  <c r="H4" i="3" s="1"/>
  <c r="I4" i="3" s="1"/>
  <c r="H9" i="3"/>
  <c r="I9" i="3" s="1"/>
  <c r="R10" i="3"/>
  <c r="P10" i="3"/>
  <c r="J10" i="3"/>
  <c r="M10" i="3" s="1"/>
  <c r="Q10" i="3"/>
  <c r="R11" i="3"/>
  <c r="P11" i="3"/>
  <c r="J11" i="3"/>
  <c r="M11" i="3" s="1"/>
  <c r="Q11" i="3"/>
  <c r="R12" i="3"/>
  <c r="P12" i="3"/>
  <c r="J12" i="3"/>
  <c r="M12" i="3" s="1"/>
  <c r="Q12" i="3"/>
  <c r="R13" i="3"/>
  <c r="P13" i="3"/>
  <c r="J13" i="3"/>
  <c r="M13" i="3" s="1"/>
  <c r="Q13" i="3"/>
  <c r="R14" i="3"/>
  <c r="P14" i="3"/>
  <c r="J14" i="3"/>
  <c r="M14" i="3" s="1"/>
  <c r="Q14" i="3"/>
  <c r="R15" i="3"/>
  <c r="P15" i="3"/>
  <c r="J15" i="3"/>
  <c r="M15" i="3" s="1"/>
  <c r="Q15" i="3"/>
  <c r="Q5" i="4"/>
  <c r="R5" i="4"/>
  <c r="P5" i="4"/>
  <c r="W5" i="4" s="1"/>
  <c r="J5" i="4"/>
  <c r="M5" i="4" s="1"/>
  <c r="Q7" i="4"/>
  <c r="R7" i="4"/>
  <c r="P7" i="4"/>
  <c r="W7" i="4" s="1"/>
  <c r="J7" i="4"/>
  <c r="M7" i="4" s="1"/>
  <c r="Q9" i="4"/>
  <c r="R9" i="4"/>
  <c r="P9" i="4"/>
  <c r="W9" i="4" s="1"/>
  <c r="J9" i="4"/>
  <c r="M9" i="4" s="1"/>
  <c r="Q11" i="4"/>
  <c r="R11" i="4"/>
  <c r="P11" i="4"/>
  <c r="W11" i="4" s="1"/>
  <c r="J11" i="4"/>
  <c r="M11" i="4" s="1"/>
  <c r="Q18" i="5"/>
  <c r="R18" i="5"/>
  <c r="P18" i="5"/>
  <c r="W18" i="5" s="1"/>
  <c r="J18" i="5"/>
  <c r="M18" i="5" s="1"/>
  <c r="R5" i="6"/>
  <c r="P5" i="6"/>
  <c r="J5" i="6"/>
  <c r="M5" i="6" s="1"/>
  <c r="Q5" i="6"/>
  <c r="R7" i="6"/>
  <c r="P7" i="6"/>
  <c r="J7" i="6"/>
  <c r="M7" i="6" s="1"/>
  <c r="Q7" i="6"/>
  <c r="R9" i="6"/>
  <c r="P9" i="6"/>
  <c r="J9" i="6"/>
  <c r="M9" i="6" s="1"/>
  <c r="Q9" i="6"/>
  <c r="R11" i="6"/>
  <c r="P11" i="6"/>
  <c r="J11" i="6"/>
  <c r="M11" i="6" s="1"/>
  <c r="Q11" i="6"/>
  <c r="R13" i="6"/>
  <c r="P13" i="6"/>
  <c r="J13" i="6"/>
  <c r="M13" i="6" s="1"/>
  <c r="Q13" i="6"/>
  <c r="R14" i="6"/>
  <c r="P14" i="6"/>
  <c r="J14" i="6"/>
  <c r="M14" i="6" s="1"/>
  <c r="Q14" i="6"/>
  <c r="R15" i="6"/>
  <c r="P15" i="6"/>
  <c r="J15" i="6"/>
  <c r="M15" i="6" s="1"/>
  <c r="Q15" i="6"/>
  <c r="R16" i="6"/>
  <c r="P16" i="6"/>
  <c r="J16" i="6"/>
  <c r="M16" i="6" s="1"/>
  <c r="Q16" i="6"/>
  <c r="R17" i="6"/>
  <c r="P17" i="6"/>
  <c r="J17" i="6"/>
  <c r="Q17" i="6"/>
  <c r="R19" i="6"/>
  <c r="P19" i="6"/>
  <c r="J19" i="6"/>
  <c r="M19" i="6" s="1"/>
  <c r="Q19" i="6"/>
  <c r="X8" i="7"/>
  <c r="V8" i="7"/>
  <c r="R18" i="7"/>
  <c r="P18" i="7"/>
  <c r="J18" i="7"/>
  <c r="M18" i="7" s="1"/>
  <c r="Q18" i="7"/>
  <c r="R20" i="7"/>
  <c r="P20" i="7"/>
  <c r="J20" i="7"/>
  <c r="M20" i="7" s="1"/>
  <c r="Q20" i="7"/>
  <c r="Q4" i="8"/>
  <c r="R4" i="8"/>
  <c r="P4" i="8"/>
  <c r="J4" i="8"/>
  <c r="M4" i="8" s="1"/>
  <c r="Q6" i="8"/>
  <c r="R6" i="8"/>
  <c r="P6" i="8"/>
  <c r="J6" i="8"/>
  <c r="M6" i="8" s="1"/>
  <c r="Q8" i="8"/>
  <c r="R8" i="8"/>
  <c r="P8" i="8"/>
  <c r="J8" i="8"/>
  <c r="M8" i="8" s="1"/>
  <c r="Q10" i="8"/>
  <c r="R10" i="8"/>
  <c r="P10" i="8"/>
  <c r="J10" i="8"/>
  <c r="M10" i="8" s="1"/>
  <c r="Q12" i="8"/>
  <c r="R12" i="8"/>
  <c r="P12" i="8"/>
  <c r="J12" i="8"/>
  <c r="M12" i="8" s="1"/>
  <c r="Q14" i="8"/>
  <c r="R14" i="8"/>
  <c r="P14" i="8"/>
  <c r="J14" i="8"/>
  <c r="M14" i="8" s="1"/>
  <c r="Q16" i="8"/>
  <c r="R16" i="8"/>
  <c r="P16" i="8"/>
  <c r="J16" i="8"/>
  <c r="M16" i="8" s="1"/>
  <c r="Q4" i="4"/>
  <c r="R4" i="4"/>
  <c r="P4" i="4"/>
  <c r="J4" i="4"/>
  <c r="M4" i="4" s="1"/>
  <c r="Q6" i="4"/>
  <c r="R6" i="4"/>
  <c r="P6" i="4"/>
  <c r="W6" i="4" s="1"/>
  <c r="J6" i="4"/>
  <c r="M6" i="4" s="1"/>
  <c r="Q8" i="4"/>
  <c r="R8" i="4"/>
  <c r="P8" i="4"/>
  <c r="W8" i="4" s="1"/>
  <c r="J8" i="4"/>
  <c r="M8" i="4" s="1"/>
  <c r="Q10" i="4"/>
  <c r="R10" i="4"/>
  <c r="P10" i="4"/>
  <c r="W10" i="4" s="1"/>
  <c r="J10" i="4"/>
  <c r="M10" i="4" s="1"/>
  <c r="Q12" i="4"/>
  <c r="R12" i="4"/>
  <c r="P12" i="4"/>
  <c r="W12" i="4" s="1"/>
  <c r="J12" i="4"/>
  <c r="M12" i="4" s="1"/>
  <c r="Q13" i="4"/>
  <c r="R13" i="4"/>
  <c r="P13" i="4"/>
  <c r="W13" i="4" s="1"/>
  <c r="J13" i="4"/>
  <c r="M13" i="4" s="1"/>
  <c r="R14" i="4"/>
  <c r="P14" i="4"/>
  <c r="W14" i="4" s="1"/>
  <c r="Q14" i="4"/>
  <c r="J14" i="4"/>
  <c r="M14" i="4" s="1"/>
  <c r="R15" i="4"/>
  <c r="P15" i="4"/>
  <c r="J15" i="4"/>
  <c r="M15" i="4" s="1"/>
  <c r="Q15" i="4"/>
  <c r="R16" i="4"/>
  <c r="P16" i="4"/>
  <c r="J16" i="4"/>
  <c r="M16" i="4" s="1"/>
  <c r="Q16" i="4"/>
  <c r="Q4" i="5"/>
  <c r="R4" i="5"/>
  <c r="P4" i="5"/>
  <c r="J4" i="5"/>
  <c r="M4" i="5" s="1"/>
  <c r="Q5" i="5"/>
  <c r="R5" i="5"/>
  <c r="P5" i="5"/>
  <c r="W5" i="5" s="1"/>
  <c r="J5" i="5"/>
  <c r="M5" i="5" s="1"/>
  <c r="Q6" i="5"/>
  <c r="R6" i="5"/>
  <c r="P6" i="5"/>
  <c r="W6" i="5" s="1"/>
  <c r="J6" i="5"/>
  <c r="M6" i="5" s="1"/>
  <c r="Q7" i="5"/>
  <c r="R7" i="5"/>
  <c r="P7" i="5"/>
  <c r="W7" i="5" s="1"/>
  <c r="J7" i="5"/>
  <c r="M7" i="5" s="1"/>
  <c r="Q8" i="5"/>
  <c r="R8" i="5"/>
  <c r="P8" i="5"/>
  <c r="W8" i="5" s="1"/>
  <c r="J8" i="5"/>
  <c r="M8" i="5" s="1"/>
  <c r="Q9" i="5"/>
  <c r="R9" i="5"/>
  <c r="P9" i="5"/>
  <c r="W9" i="5" s="1"/>
  <c r="J9" i="5"/>
  <c r="M9" i="5" s="1"/>
  <c r="Q10" i="5"/>
  <c r="R10" i="5"/>
  <c r="P10" i="5"/>
  <c r="W10" i="5" s="1"/>
  <c r="J10" i="5"/>
  <c r="M10" i="5" s="1"/>
  <c r="Q11" i="5"/>
  <c r="R11" i="5"/>
  <c r="P11" i="5"/>
  <c r="W11" i="5" s="1"/>
  <c r="J11" i="5"/>
  <c r="M11" i="5" s="1"/>
  <c r="Q12" i="5"/>
  <c r="R12" i="5"/>
  <c r="P12" i="5"/>
  <c r="W12" i="5" s="1"/>
  <c r="J12" i="5"/>
  <c r="M12" i="5" s="1"/>
  <c r="Q13" i="5"/>
  <c r="R13" i="5"/>
  <c r="P13" i="5"/>
  <c r="W13" i="5" s="1"/>
  <c r="J13" i="5"/>
  <c r="M13" i="5" s="1"/>
  <c r="Q14" i="5"/>
  <c r="R14" i="5"/>
  <c r="P14" i="5"/>
  <c r="W14" i="5" s="1"/>
  <c r="J14" i="5"/>
  <c r="M14" i="5" s="1"/>
  <c r="Q15" i="5"/>
  <c r="R15" i="5"/>
  <c r="P15" i="5"/>
  <c r="W15" i="5" s="1"/>
  <c r="J15" i="5"/>
  <c r="M15" i="5" s="1"/>
  <c r="Q16" i="5"/>
  <c r="R16" i="5"/>
  <c r="P16" i="5"/>
  <c r="W16" i="5" s="1"/>
  <c r="J16" i="5"/>
  <c r="M16" i="5" s="1"/>
  <c r="Q17" i="5"/>
  <c r="R17" i="5"/>
  <c r="P17" i="5"/>
  <c r="W17" i="5" s="1"/>
  <c r="J17" i="5"/>
  <c r="R4" i="6"/>
  <c r="P4" i="6"/>
  <c r="J4" i="6"/>
  <c r="M4" i="6" s="1"/>
  <c r="Q4" i="6"/>
  <c r="R6" i="6"/>
  <c r="P6" i="6"/>
  <c r="J6" i="6"/>
  <c r="M6" i="6" s="1"/>
  <c r="Q6" i="6"/>
  <c r="R8" i="6"/>
  <c r="P8" i="6"/>
  <c r="J8" i="6"/>
  <c r="M8" i="6" s="1"/>
  <c r="Q8" i="6"/>
  <c r="R10" i="6"/>
  <c r="P10" i="6"/>
  <c r="J10" i="6"/>
  <c r="M10" i="6" s="1"/>
  <c r="Q10" i="6"/>
  <c r="R12" i="6"/>
  <c r="P12" i="6"/>
  <c r="J12" i="6"/>
  <c r="M12" i="6" s="1"/>
  <c r="Q12" i="6"/>
  <c r="R18" i="6"/>
  <c r="P18" i="6"/>
  <c r="J18" i="6"/>
  <c r="M18" i="6" s="1"/>
  <c r="Q18" i="6"/>
  <c r="R20" i="6"/>
  <c r="P20" i="6"/>
  <c r="J20" i="6"/>
  <c r="M20" i="6" s="1"/>
  <c r="Q20" i="6"/>
  <c r="R4" i="7"/>
  <c r="P4" i="7"/>
  <c r="J4" i="7"/>
  <c r="M4" i="7" s="1"/>
  <c r="Q4" i="7"/>
  <c r="R5" i="7"/>
  <c r="P5" i="7"/>
  <c r="J5" i="7"/>
  <c r="M5" i="7" s="1"/>
  <c r="Q5" i="7"/>
  <c r="R6" i="7"/>
  <c r="P6" i="7"/>
  <c r="J6" i="7"/>
  <c r="M6" i="7" s="1"/>
  <c r="Q6" i="7"/>
  <c r="R7" i="7"/>
  <c r="P7" i="7"/>
  <c r="J7" i="7"/>
  <c r="M7" i="7" s="1"/>
  <c r="Q7" i="7"/>
  <c r="R8" i="7"/>
  <c r="P8" i="7"/>
  <c r="T8" i="7" s="1"/>
  <c r="Q8" i="7"/>
  <c r="J8" i="7"/>
  <c r="R9" i="7"/>
  <c r="P9" i="7"/>
  <c r="J9" i="7"/>
  <c r="M9" i="7" s="1"/>
  <c r="Q9" i="7"/>
  <c r="R10" i="7"/>
  <c r="P10" i="7"/>
  <c r="J10" i="7"/>
  <c r="M10" i="7" s="1"/>
  <c r="Q10" i="7"/>
  <c r="R11" i="7"/>
  <c r="P11" i="7"/>
  <c r="J11" i="7"/>
  <c r="M11" i="7" s="1"/>
  <c r="Q11" i="7"/>
  <c r="R12" i="7"/>
  <c r="P12" i="7"/>
  <c r="J12" i="7"/>
  <c r="M12" i="7" s="1"/>
  <c r="Q12" i="7"/>
  <c r="R13" i="7"/>
  <c r="P13" i="7"/>
  <c r="J13" i="7"/>
  <c r="M13" i="7" s="1"/>
  <c r="Q13" i="7"/>
  <c r="R14" i="7"/>
  <c r="P14" i="7"/>
  <c r="J14" i="7"/>
  <c r="M14" i="7" s="1"/>
  <c r="Q14" i="7"/>
  <c r="R15" i="7"/>
  <c r="P15" i="7"/>
  <c r="J15" i="7"/>
  <c r="M15" i="7" s="1"/>
  <c r="Q15" i="7"/>
  <c r="R16" i="7"/>
  <c r="P16" i="7"/>
  <c r="J16" i="7"/>
  <c r="M16" i="7" s="1"/>
  <c r="Q16" i="7"/>
  <c r="R17" i="7"/>
  <c r="P17" i="7"/>
  <c r="J17" i="7"/>
  <c r="M17" i="7" s="1"/>
  <c r="Q17" i="7"/>
  <c r="R19" i="7"/>
  <c r="P19" i="7"/>
  <c r="J19" i="7"/>
  <c r="M19" i="7" s="1"/>
  <c r="Q19" i="7"/>
  <c r="Q5" i="8"/>
  <c r="R5" i="8"/>
  <c r="P5" i="8"/>
  <c r="W5" i="8" s="1"/>
  <c r="J5" i="8"/>
  <c r="M5" i="8" s="1"/>
  <c r="Q7" i="8"/>
  <c r="R7" i="8"/>
  <c r="P7" i="8"/>
  <c r="W7" i="8" s="1"/>
  <c r="J7" i="8"/>
  <c r="M7" i="8" s="1"/>
  <c r="Q9" i="8"/>
  <c r="R9" i="8"/>
  <c r="P9" i="8"/>
  <c r="W9" i="8" s="1"/>
  <c r="J9" i="8"/>
  <c r="M9" i="8" s="1"/>
  <c r="Q11" i="8"/>
  <c r="R11" i="8"/>
  <c r="P11" i="8"/>
  <c r="W11" i="8" s="1"/>
  <c r="J11" i="8"/>
  <c r="M11" i="8" s="1"/>
  <c r="Q13" i="8"/>
  <c r="R13" i="8"/>
  <c r="P13" i="8"/>
  <c r="W13" i="8" s="1"/>
  <c r="J13" i="8"/>
  <c r="M13" i="8" s="1"/>
  <c r="Q15" i="8"/>
  <c r="R15" i="8"/>
  <c r="P15" i="8"/>
  <c r="W15" i="8" s="1"/>
  <c r="J15" i="8"/>
  <c r="M15" i="8" s="1"/>
  <c r="R17" i="8"/>
  <c r="P17" i="8"/>
  <c r="J17" i="8"/>
  <c r="Q17" i="8"/>
  <c r="R19" i="8"/>
  <c r="P19" i="8"/>
  <c r="J19" i="8"/>
  <c r="M19" i="8" s="1"/>
  <c r="Q19" i="8"/>
  <c r="K17" i="6"/>
  <c r="K17" i="7"/>
  <c r="H18" i="8"/>
  <c r="I18" i="8" s="1"/>
  <c r="Q4" i="9"/>
  <c r="R4" i="9"/>
  <c r="P4" i="9"/>
  <c r="J4" i="9"/>
  <c r="M4" i="9" s="1"/>
  <c r="Q5" i="9"/>
  <c r="R5" i="9"/>
  <c r="P5" i="9"/>
  <c r="J5" i="9"/>
  <c r="M5" i="9" s="1"/>
  <c r="Q6" i="9"/>
  <c r="R6" i="9"/>
  <c r="P6" i="9"/>
  <c r="J6" i="9"/>
  <c r="M6" i="9" s="1"/>
  <c r="Q7" i="9"/>
  <c r="R7" i="9"/>
  <c r="P7" i="9"/>
  <c r="J7" i="9"/>
  <c r="M7" i="9" s="1"/>
  <c r="Q8" i="9"/>
  <c r="R8" i="9"/>
  <c r="P8" i="9"/>
  <c r="J8" i="9"/>
  <c r="M8" i="9" s="1"/>
  <c r="Q9" i="9"/>
  <c r="R9" i="9"/>
  <c r="P9" i="9"/>
  <c r="J9" i="9"/>
  <c r="M9" i="9" s="1"/>
  <c r="Q10" i="9"/>
  <c r="R10" i="9"/>
  <c r="P10" i="9"/>
  <c r="J10" i="9"/>
  <c r="M10" i="9" s="1"/>
  <c r="Q11" i="9"/>
  <c r="R11" i="9"/>
  <c r="P11" i="9"/>
  <c r="J11" i="9"/>
  <c r="M11" i="9" s="1"/>
  <c r="Q12" i="9"/>
  <c r="R12" i="9"/>
  <c r="P12" i="9"/>
  <c r="J12" i="9"/>
  <c r="M12" i="9" s="1"/>
  <c r="Q13" i="9"/>
  <c r="R13" i="9"/>
  <c r="P13" i="9"/>
  <c r="J13" i="9"/>
  <c r="M13" i="9" s="1"/>
  <c r="Q14" i="9"/>
  <c r="R14" i="9"/>
  <c r="P14" i="9"/>
  <c r="J14" i="9"/>
  <c r="M14" i="9" s="1"/>
  <c r="Q15" i="9"/>
  <c r="R15" i="9"/>
  <c r="P15" i="9"/>
  <c r="J15" i="9"/>
  <c r="M15" i="9" s="1"/>
  <c r="Q16" i="9"/>
  <c r="R16" i="9"/>
  <c r="P16" i="9"/>
  <c r="J16" i="9"/>
  <c r="M16" i="9" s="1"/>
  <c r="Q17" i="9"/>
  <c r="R17" i="9"/>
  <c r="P17" i="9"/>
  <c r="J17" i="9"/>
  <c r="M17" i="9" s="1"/>
  <c r="Q18" i="9"/>
  <c r="R18" i="9"/>
  <c r="P18" i="9"/>
  <c r="J18" i="9"/>
  <c r="M18" i="9" s="1"/>
  <c r="Q20" i="9"/>
  <c r="R20" i="9"/>
  <c r="P20" i="9"/>
  <c r="J20" i="9"/>
  <c r="M20" i="9" s="1"/>
  <c r="R4" i="10"/>
  <c r="P4" i="10"/>
  <c r="J4" i="10"/>
  <c r="M4" i="10" s="1"/>
  <c r="Q4" i="10"/>
  <c r="R6" i="10"/>
  <c r="P6" i="10"/>
  <c r="J6" i="10"/>
  <c r="M6" i="10" s="1"/>
  <c r="Q6" i="10"/>
  <c r="R8" i="10"/>
  <c r="P8" i="10"/>
  <c r="J8" i="10"/>
  <c r="M8" i="10" s="1"/>
  <c r="Q8" i="10"/>
  <c r="R10" i="10"/>
  <c r="P10" i="10"/>
  <c r="J10" i="10"/>
  <c r="M10" i="10" s="1"/>
  <c r="Q10" i="10"/>
  <c r="R12" i="10"/>
  <c r="P12" i="10"/>
  <c r="J12" i="10"/>
  <c r="M12" i="10" s="1"/>
  <c r="Q12" i="10"/>
  <c r="R14" i="10"/>
  <c r="P14" i="10"/>
  <c r="J14" i="10"/>
  <c r="M14" i="10" s="1"/>
  <c r="Q14" i="10"/>
  <c r="R16" i="10"/>
  <c r="P16" i="10"/>
  <c r="J16" i="10"/>
  <c r="M16" i="10" s="1"/>
  <c r="Q16" i="10"/>
  <c r="R18" i="10"/>
  <c r="P18" i="10"/>
  <c r="J18" i="10"/>
  <c r="M18" i="10" s="1"/>
  <c r="Q18" i="10"/>
  <c r="R19" i="10"/>
  <c r="P19" i="10"/>
  <c r="J19" i="10"/>
  <c r="M19" i="10" s="1"/>
  <c r="Q19" i="10"/>
  <c r="R5" i="11"/>
  <c r="Q5" i="11"/>
  <c r="P5" i="11"/>
  <c r="W5" i="11" s="1"/>
  <c r="J5" i="11"/>
  <c r="M5" i="11" s="1"/>
  <c r="K17" i="5"/>
  <c r="K17" i="8"/>
  <c r="R20" i="8"/>
  <c r="P20" i="8"/>
  <c r="J20" i="8"/>
  <c r="M20" i="8" s="1"/>
  <c r="Q20" i="8"/>
  <c r="Q19" i="9"/>
  <c r="R19" i="9"/>
  <c r="P19" i="9"/>
  <c r="J19" i="9"/>
  <c r="M19" i="9" s="1"/>
  <c r="R5" i="10"/>
  <c r="P5" i="10"/>
  <c r="J5" i="10"/>
  <c r="M5" i="10" s="1"/>
  <c r="Q5" i="10"/>
  <c r="R7" i="10"/>
  <c r="P7" i="10"/>
  <c r="J7" i="10"/>
  <c r="M7" i="10" s="1"/>
  <c r="Q7" i="10"/>
  <c r="R9" i="10"/>
  <c r="P9" i="10"/>
  <c r="J9" i="10"/>
  <c r="M9" i="10" s="1"/>
  <c r="Q9" i="10"/>
  <c r="R11" i="10"/>
  <c r="P11" i="10"/>
  <c r="J11" i="10"/>
  <c r="M11" i="10" s="1"/>
  <c r="Q11" i="10"/>
  <c r="R13" i="10"/>
  <c r="P13" i="10"/>
  <c r="J13" i="10"/>
  <c r="M13" i="10" s="1"/>
  <c r="Q13" i="10"/>
  <c r="R15" i="10"/>
  <c r="P15" i="10"/>
  <c r="J15" i="10"/>
  <c r="M15" i="10" s="1"/>
  <c r="Q15" i="10"/>
  <c r="R17" i="10"/>
  <c r="P17" i="10"/>
  <c r="J17" i="10"/>
  <c r="M17" i="10" s="1"/>
  <c r="Q17" i="10"/>
  <c r="R20" i="10"/>
  <c r="P20" i="10"/>
  <c r="J20" i="10"/>
  <c r="M20" i="10" s="1"/>
  <c r="Q20" i="10"/>
  <c r="Q4" i="11"/>
  <c r="R4" i="11"/>
  <c r="P4" i="11"/>
  <c r="J4" i="11"/>
  <c r="M4" i="11" s="1"/>
  <c r="Q9" i="11"/>
  <c r="P9" i="11"/>
  <c r="J9" i="11"/>
  <c r="M9" i="11" s="1"/>
  <c r="R9" i="11"/>
  <c r="Q10" i="11"/>
  <c r="P10" i="11"/>
  <c r="J10" i="11"/>
  <c r="M10" i="11" s="1"/>
  <c r="R10" i="11"/>
  <c r="R11" i="11"/>
  <c r="P11" i="11"/>
  <c r="W11" i="11" s="1"/>
  <c r="Q11" i="11"/>
  <c r="J11" i="11"/>
  <c r="M11" i="11" s="1"/>
  <c r="H6" i="11"/>
  <c r="I6" i="11" s="1"/>
  <c r="H7" i="11"/>
  <c r="I7" i="11" s="1"/>
  <c r="X8" i="11"/>
  <c r="R19" i="11"/>
  <c r="P19" i="11"/>
  <c r="J19" i="11"/>
  <c r="M19" i="11" s="1"/>
  <c r="Q19" i="11"/>
  <c r="Q5" i="12"/>
  <c r="R5" i="12"/>
  <c r="P5" i="12"/>
  <c r="J5" i="12"/>
  <c r="M5" i="12" s="1"/>
  <c r="Q7" i="12"/>
  <c r="R7" i="12"/>
  <c r="P7" i="12"/>
  <c r="J7" i="12"/>
  <c r="M7" i="12" s="1"/>
  <c r="Q9" i="12"/>
  <c r="R9" i="12"/>
  <c r="P9" i="12"/>
  <c r="J9" i="12"/>
  <c r="M9" i="12" s="1"/>
  <c r="Q11" i="12"/>
  <c r="R11" i="12"/>
  <c r="P11" i="12"/>
  <c r="J11" i="12"/>
  <c r="M11" i="12" s="1"/>
  <c r="Q13" i="12"/>
  <c r="R13" i="12"/>
  <c r="P13" i="12"/>
  <c r="J13" i="12"/>
  <c r="M13" i="12" s="1"/>
  <c r="Q15" i="12"/>
  <c r="R15" i="12"/>
  <c r="P15" i="12"/>
  <c r="J15" i="12"/>
  <c r="M15" i="12" s="1"/>
  <c r="Q17" i="12"/>
  <c r="R17" i="12"/>
  <c r="P17" i="12"/>
  <c r="J17" i="12"/>
  <c r="M17" i="12" s="1"/>
  <c r="R4" i="13"/>
  <c r="P4" i="13"/>
  <c r="J4" i="13"/>
  <c r="M4" i="13" s="1"/>
  <c r="Q4" i="13"/>
  <c r="R5" i="13"/>
  <c r="P5" i="13"/>
  <c r="J5" i="13"/>
  <c r="M5" i="13" s="1"/>
  <c r="Q5" i="13"/>
  <c r="R6" i="13"/>
  <c r="P6" i="13"/>
  <c r="J6" i="13"/>
  <c r="M6" i="13" s="1"/>
  <c r="Q6" i="13"/>
  <c r="R7" i="13"/>
  <c r="P7" i="13"/>
  <c r="J7" i="13"/>
  <c r="M7" i="13" s="1"/>
  <c r="Q7" i="13"/>
  <c r="R8" i="13"/>
  <c r="P8" i="13"/>
  <c r="J8" i="13"/>
  <c r="M8" i="13" s="1"/>
  <c r="Q8" i="13"/>
  <c r="R9" i="13"/>
  <c r="P9" i="13"/>
  <c r="J9" i="13"/>
  <c r="M9" i="13" s="1"/>
  <c r="Q9" i="13"/>
  <c r="R10" i="13"/>
  <c r="P10" i="13"/>
  <c r="J10" i="13"/>
  <c r="M10" i="13" s="1"/>
  <c r="Q10" i="13"/>
  <c r="Q11" i="13"/>
  <c r="P11" i="13"/>
  <c r="J11" i="13"/>
  <c r="M11" i="13" s="1"/>
  <c r="R11" i="13"/>
  <c r="Q12" i="13"/>
  <c r="P12" i="13"/>
  <c r="J12" i="13"/>
  <c r="M12" i="13" s="1"/>
  <c r="R12" i="13"/>
  <c r="Q13" i="13"/>
  <c r="P13" i="13"/>
  <c r="J13" i="13"/>
  <c r="M13" i="13" s="1"/>
  <c r="R13" i="13"/>
  <c r="Q14" i="13"/>
  <c r="P14" i="13"/>
  <c r="J14" i="13"/>
  <c r="M14" i="13" s="1"/>
  <c r="R14" i="13"/>
  <c r="Q8" i="11"/>
  <c r="J8" i="11"/>
  <c r="P8" i="11"/>
  <c r="W8" i="11" s="1"/>
  <c r="R12" i="11"/>
  <c r="P12" i="11"/>
  <c r="J12" i="11"/>
  <c r="M12" i="11" s="1"/>
  <c r="Q12" i="11"/>
  <c r="R13" i="11"/>
  <c r="P13" i="11"/>
  <c r="J13" i="11"/>
  <c r="M13" i="11" s="1"/>
  <c r="Q13" i="11"/>
  <c r="R14" i="11"/>
  <c r="P14" i="11"/>
  <c r="J14" i="11"/>
  <c r="M14" i="11" s="1"/>
  <c r="Q14" i="11"/>
  <c r="R15" i="11"/>
  <c r="P15" i="11"/>
  <c r="J15" i="11"/>
  <c r="M15" i="11" s="1"/>
  <c r="Q15" i="11"/>
  <c r="R16" i="11"/>
  <c r="P16" i="11"/>
  <c r="J16" i="11"/>
  <c r="M16" i="11" s="1"/>
  <c r="Q16" i="11"/>
  <c r="R17" i="11"/>
  <c r="P17" i="11"/>
  <c r="J17" i="11"/>
  <c r="M17" i="11" s="1"/>
  <c r="Q17" i="11"/>
  <c r="R18" i="11"/>
  <c r="P18" i="11"/>
  <c r="J18" i="11"/>
  <c r="M18" i="11" s="1"/>
  <c r="Q18" i="11"/>
  <c r="R20" i="11"/>
  <c r="P20" i="11"/>
  <c r="J20" i="11"/>
  <c r="M20" i="11" s="1"/>
  <c r="Q20" i="11"/>
  <c r="Q4" i="12"/>
  <c r="R4" i="12"/>
  <c r="P4" i="12"/>
  <c r="W4" i="12" s="1"/>
  <c r="J4" i="12"/>
  <c r="M4" i="12" s="1"/>
  <c r="Q6" i="12"/>
  <c r="R6" i="12"/>
  <c r="P6" i="12"/>
  <c r="J6" i="12"/>
  <c r="M6" i="12" s="1"/>
  <c r="Q8" i="12"/>
  <c r="R8" i="12"/>
  <c r="P8" i="12"/>
  <c r="J8" i="12"/>
  <c r="M8" i="12" s="1"/>
  <c r="Q10" i="12"/>
  <c r="R10" i="12"/>
  <c r="P10" i="12"/>
  <c r="J10" i="12"/>
  <c r="M10" i="12" s="1"/>
  <c r="Q12" i="12"/>
  <c r="R12" i="12"/>
  <c r="P12" i="12"/>
  <c r="J12" i="12"/>
  <c r="M12" i="12" s="1"/>
  <c r="Q14" i="12"/>
  <c r="R14" i="12"/>
  <c r="P14" i="12"/>
  <c r="J14" i="12"/>
  <c r="M14" i="12" s="1"/>
  <c r="Q16" i="12"/>
  <c r="R16" i="12"/>
  <c r="P16" i="12"/>
  <c r="J16" i="12"/>
  <c r="M16" i="12" s="1"/>
  <c r="Q18" i="12"/>
  <c r="R18" i="12"/>
  <c r="P18" i="12"/>
  <c r="J18" i="12"/>
  <c r="M18" i="12" s="1"/>
  <c r="Q19" i="12"/>
  <c r="R19" i="12"/>
  <c r="P19" i="12"/>
  <c r="J19" i="12"/>
  <c r="M19" i="12" s="1"/>
  <c r="Q20" i="12"/>
  <c r="R20" i="12"/>
  <c r="P20" i="12"/>
  <c r="J20" i="12"/>
  <c r="M20" i="12" s="1"/>
  <c r="R15" i="13"/>
  <c r="P15" i="13"/>
  <c r="J15" i="13"/>
  <c r="M15" i="13" s="1"/>
  <c r="Q15" i="13"/>
  <c r="R16" i="13"/>
  <c r="P16" i="13"/>
  <c r="J16" i="13"/>
  <c r="M16" i="13" s="1"/>
  <c r="Q16" i="13"/>
  <c r="R17" i="13"/>
  <c r="P17" i="13"/>
  <c r="J17" i="13"/>
  <c r="M17" i="13" s="1"/>
  <c r="Q17" i="13"/>
  <c r="R18" i="13"/>
  <c r="P18" i="13"/>
  <c r="J18" i="13"/>
  <c r="M18" i="13" s="1"/>
  <c r="Q18" i="13"/>
  <c r="R20" i="13"/>
  <c r="P20" i="13"/>
  <c r="J20" i="13"/>
  <c r="M20" i="13" s="1"/>
  <c r="Q20" i="13"/>
  <c r="Q4" i="14"/>
  <c r="R4" i="14"/>
  <c r="P4" i="14"/>
  <c r="J4" i="14"/>
  <c r="M4" i="14" s="1"/>
  <c r="Q6" i="14"/>
  <c r="R6" i="14"/>
  <c r="P6" i="14"/>
  <c r="J6" i="14"/>
  <c r="M6" i="14" s="1"/>
  <c r="Q8" i="14"/>
  <c r="R8" i="14"/>
  <c r="P8" i="14"/>
  <c r="J8" i="14"/>
  <c r="M8" i="14" s="1"/>
  <c r="Q10" i="14"/>
  <c r="R10" i="14"/>
  <c r="P10" i="14"/>
  <c r="J10" i="14"/>
  <c r="M10" i="14" s="1"/>
  <c r="Q12" i="14"/>
  <c r="R12" i="14"/>
  <c r="P12" i="14"/>
  <c r="J12" i="14"/>
  <c r="M12" i="14" s="1"/>
  <c r="Q14" i="14"/>
  <c r="R14" i="14"/>
  <c r="P14" i="14"/>
  <c r="J14" i="14"/>
  <c r="M14" i="14" s="1"/>
  <c r="R16" i="14"/>
  <c r="Q16" i="14"/>
  <c r="P16" i="14"/>
  <c r="J16" i="14"/>
  <c r="M16" i="14" s="1"/>
  <c r="R19" i="13"/>
  <c r="P19" i="13"/>
  <c r="J19" i="13"/>
  <c r="M19" i="13" s="1"/>
  <c r="Q19" i="13"/>
  <c r="Q5" i="14"/>
  <c r="R5" i="14"/>
  <c r="P5" i="14"/>
  <c r="J5" i="14"/>
  <c r="M5" i="14" s="1"/>
  <c r="Q7" i="14"/>
  <c r="R7" i="14"/>
  <c r="P7" i="14"/>
  <c r="J7" i="14"/>
  <c r="M7" i="14" s="1"/>
  <c r="Q9" i="14"/>
  <c r="R9" i="14"/>
  <c r="P9" i="14"/>
  <c r="J9" i="14"/>
  <c r="M9" i="14" s="1"/>
  <c r="Q11" i="14"/>
  <c r="R11" i="14"/>
  <c r="P11" i="14"/>
  <c r="J11" i="14"/>
  <c r="M11" i="14" s="1"/>
  <c r="Q13" i="14"/>
  <c r="R13" i="14"/>
  <c r="P13" i="14"/>
  <c r="J13" i="14"/>
  <c r="M13" i="14" s="1"/>
  <c r="Q15" i="14"/>
  <c r="R15" i="14"/>
  <c r="P15" i="14"/>
  <c r="J15" i="14"/>
  <c r="M15" i="14" s="1"/>
  <c r="Q4" i="15"/>
  <c r="P4" i="15"/>
  <c r="J4" i="15"/>
  <c r="M4" i="15" s="1"/>
  <c r="R4" i="15"/>
  <c r="Q5" i="15"/>
  <c r="P5" i="15"/>
  <c r="J5" i="15"/>
  <c r="M5" i="15" s="1"/>
  <c r="R5" i="15"/>
  <c r="Q6" i="15"/>
  <c r="P6" i="15"/>
  <c r="J6" i="15"/>
  <c r="M6" i="15" s="1"/>
  <c r="R6" i="15"/>
  <c r="Q7" i="15"/>
  <c r="P7" i="15"/>
  <c r="W7" i="15" s="1"/>
  <c r="J7" i="15"/>
  <c r="M7" i="15" s="1"/>
  <c r="R7" i="15"/>
  <c r="H17" i="14"/>
  <c r="I17" i="14" s="1"/>
  <c r="H18" i="14"/>
  <c r="I18" i="14" s="1"/>
  <c r="H19" i="14"/>
  <c r="I19" i="14" s="1"/>
  <c r="H20" i="14"/>
  <c r="I20" i="14" s="1"/>
  <c r="Q10" i="15"/>
  <c r="R10" i="15"/>
  <c r="P10" i="15"/>
  <c r="J10" i="15"/>
  <c r="M10" i="15" s="1"/>
  <c r="Q12" i="15"/>
  <c r="R12" i="15"/>
  <c r="P12" i="15"/>
  <c r="J12" i="15"/>
  <c r="M12" i="15" s="1"/>
  <c r="Q14" i="15"/>
  <c r="R14" i="15"/>
  <c r="P14" i="15"/>
  <c r="J14" i="15"/>
  <c r="M14" i="15" s="1"/>
  <c r="Q16" i="15"/>
  <c r="R16" i="15"/>
  <c r="P16" i="15"/>
  <c r="J16" i="15"/>
  <c r="M16" i="15" s="1"/>
  <c r="Q18" i="15"/>
  <c r="R18" i="15"/>
  <c r="P18" i="15"/>
  <c r="J18" i="15"/>
  <c r="M18" i="15" s="1"/>
  <c r="Q19" i="15"/>
  <c r="R19" i="15"/>
  <c r="P19" i="15"/>
  <c r="J19" i="15"/>
  <c r="M19" i="15" s="1"/>
  <c r="R20" i="15"/>
  <c r="P20" i="15"/>
  <c r="W20" i="15" s="1"/>
  <c r="Q20" i="15"/>
  <c r="J20" i="15"/>
  <c r="M20" i="15" s="1"/>
  <c r="Q8" i="15"/>
  <c r="J8" i="15"/>
  <c r="R8" i="15"/>
  <c r="P8" i="15"/>
  <c r="T8" i="15"/>
  <c r="Q9" i="15"/>
  <c r="R9" i="15"/>
  <c r="P9" i="15"/>
  <c r="J9" i="15"/>
  <c r="M9" i="15" s="1"/>
  <c r="Q11" i="15"/>
  <c r="R11" i="15"/>
  <c r="P11" i="15"/>
  <c r="J11" i="15"/>
  <c r="M11" i="15" s="1"/>
  <c r="Q13" i="15"/>
  <c r="R13" i="15"/>
  <c r="P13" i="15"/>
  <c r="J13" i="15"/>
  <c r="M13" i="15" s="1"/>
  <c r="Q15" i="15"/>
  <c r="R15" i="15"/>
  <c r="P15" i="15"/>
  <c r="J15" i="15"/>
  <c r="M15" i="15" s="1"/>
  <c r="Q17" i="15"/>
  <c r="R17" i="15"/>
  <c r="P17" i="15"/>
  <c r="J17" i="15"/>
  <c r="M17" i="15" s="1"/>
  <c r="Q4" i="16"/>
  <c r="R4" i="16"/>
  <c r="P4" i="16"/>
  <c r="J4" i="16"/>
  <c r="M4" i="16" s="1"/>
  <c r="V8" i="15"/>
  <c r="X8" i="15"/>
  <c r="Q5" i="16"/>
  <c r="R5" i="16"/>
  <c r="P5" i="16"/>
  <c r="W5" i="16" s="1"/>
  <c r="J5" i="16"/>
  <c r="M5" i="16" s="1"/>
  <c r="Q6" i="16"/>
  <c r="R6" i="16"/>
  <c r="P6" i="16"/>
  <c r="W6" i="16" s="1"/>
  <c r="J6" i="16"/>
  <c r="M6" i="16" s="1"/>
  <c r="Q7" i="16"/>
  <c r="R7" i="16"/>
  <c r="P7" i="16"/>
  <c r="W7" i="16" s="1"/>
  <c r="J7" i="16"/>
  <c r="M7" i="16" s="1"/>
  <c r="Q8" i="16"/>
  <c r="R8" i="16"/>
  <c r="P8" i="16"/>
  <c r="W8" i="16" s="1"/>
  <c r="J8" i="16"/>
  <c r="M8" i="16" s="1"/>
  <c r="Q9" i="16"/>
  <c r="R9" i="16"/>
  <c r="P9" i="16"/>
  <c r="W9" i="16" s="1"/>
  <c r="J9" i="16"/>
  <c r="M9" i="16" s="1"/>
  <c r="R10" i="16"/>
  <c r="P10" i="16"/>
  <c r="Q10" i="16"/>
  <c r="J10" i="16"/>
  <c r="M10" i="16" s="1"/>
  <c r="H11" i="16"/>
  <c r="I11" i="16" s="1"/>
  <c r="H12" i="16"/>
  <c r="I12" i="16" s="1"/>
  <c r="H13" i="16"/>
  <c r="I13" i="16" s="1"/>
  <c r="H14" i="16"/>
  <c r="I14" i="16" s="1"/>
  <c r="H15" i="16"/>
  <c r="I15" i="16" s="1"/>
  <c r="H16" i="16"/>
  <c r="I16" i="16" s="1"/>
  <c r="H17" i="16"/>
  <c r="I17" i="16" s="1"/>
  <c r="H18" i="16"/>
  <c r="I18" i="16" s="1"/>
  <c r="H19" i="16"/>
  <c r="I19" i="16" s="1"/>
  <c r="H20" i="16"/>
  <c r="I20" i="16" s="1"/>
  <c r="W4" i="2" l="1"/>
  <c r="R16" i="16"/>
  <c r="P16" i="16"/>
  <c r="J16" i="16"/>
  <c r="M16" i="16" s="1"/>
  <c r="Q16" i="16"/>
  <c r="R12" i="16"/>
  <c r="P12" i="16"/>
  <c r="J12" i="16"/>
  <c r="M12" i="16" s="1"/>
  <c r="Q12" i="16"/>
  <c r="N11" i="15"/>
  <c r="O11" i="15" s="1"/>
  <c r="O9" i="15"/>
  <c r="N9" i="15"/>
  <c r="O14" i="15"/>
  <c r="N14" i="15"/>
  <c r="R20" i="14"/>
  <c r="P20" i="14"/>
  <c r="J20" i="14"/>
  <c r="M20" i="14" s="1"/>
  <c r="Q20" i="14"/>
  <c r="W6" i="15"/>
  <c r="W5" i="15"/>
  <c r="W4" i="15"/>
  <c r="N15" i="14"/>
  <c r="O15" i="14" s="1"/>
  <c r="N13" i="14"/>
  <c r="O13" i="14" s="1"/>
  <c r="N11" i="14"/>
  <c r="O11" i="14" s="1"/>
  <c r="N9" i="14"/>
  <c r="O9" i="14" s="1"/>
  <c r="N7" i="14"/>
  <c r="O7" i="14" s="1"/>
  <c r="N5" i="14"/>
  <c r="O5" i="14" s="1"/>
  <c r="W19" i="13"/>
  <c r="O16" i="14"/>
  <c r="N16" i="14"/>
  <c r="O14" i="14"/>
  <c r="N14" i="14"/>
  <c r="O12" i="14"/>
  <c r="N12" i="14"/>
  <c r="O10" i="14"/>
  <c r="N10" i="14"/>
  <c r="O8" i="14"/>
  <c r="N8" i="14"/>
  <c r="O6" i="14"/>
  <c r="N6" i="14"/>
  <c r="O4" i="14"/>
  <c r="N4" i="14"/>
  <c r="W20" i="13"/>
  <c r="W18" i="13"/>
  <c r="W17" i="13"/>
  <c r="W16" i="13"/>
  <c r="W15" i="13"/>
  <c r="N20" i="12"/>
  <c r="O20" i="12" s="1"/>
  <c r="N19" i="12"/>
  <c r="O19" i="12" s="1"/>
  <c r="N18" i="12"/>
  <c r="O18" i="12" s="1"/>
  <c r="N16" i="12"/>
  <c r="O16" i="12" s="1"/>
  <c r="N14" i="12"/>
  <c r="O14" i="12" s="1"/>
  <c r="N12" i="12"/>
  <c r="O12" i="12" s="1"/>
  <c r="N10" i="12"/>
  <c r="O10" i="12" s="1"/>
  <c r="N8" i="12"/>
  <c r="O8" i="12" s="1"/>
  <c r="N6" i="12"/>
  <c r="O6" i="12" s="1"/>
  <c r="N20" i="11"/>
  <c r="O20" i="11"/>
  <c r="N18" i="11"/>
  <c r="O18" i="11"/>
  <c r="N17" i="11"/>
  <c r="O17" i="11"/>
  <c r="N16" i="11"/>
  <c r="O16" i="11"/>
  <c r="N15" i="11"/>
  <c r="O15" i="11"/>
  <c r="N14" i="11"/>
  <c r="O14" i="11"/>
  <c r="N13" i="11"/>
  <c r="O13" i="11"/>
  <c r="N12" i="11"/>
  <c r="O12" i="11"/>
  <c r="W14" i="13"/>
  <c r="W13" i="13"/>
  <c r="W12" i="13"/>
  <c r="W11" i="13"/>
  <c r="W10" i="13"/>
  <c r="W9" i="13"/>
  <c r="W8" i="13"/>
  <c r="W7" i="13"/>
  <c r="W6" i="13"/>
  <c r="W5" i="13"/>
  <c r="W4" i="13"/>
  <c r="O17" i="12"/>
  <c r="N17" i="12"/>
  <c r="O15" i="12"/>
  <c r="N15" i="12"/>
  <c r="O13" i="12"/>
  <c r="N13" i="12"/>
  <c r="O11" i="12"/>
  <c r="N11" i="12"/>
  <c r="O9" i="12"/>
  <c r="N9" i="12"/>
  <c r="O7" i="12"/>
  <c r="N7" i="12"/>
  <c r="O5" i="12"/>
  <c r="N5" i="12"/>
  <c r="W19" i="11"/>
  <c r="R7" i="11"/>
  <c r="P7" i="11"/>
  <c r="J7" i="11"/>
  <c r="M7" i="11" s="1"/>
  <c r="Q7" i="11"/>
  <c r="N11" i="11"/>
  <c r="O11" i="11" s="1"/>
  <c r="W10" i="11"/>
  <c r="W9" i="11"/>
  <c r="N4" i="11"/>
  <c r="O4" i="11" s="1"/>
  <c r="W20" i="10"/>
  <c r="W17" i="10"/>
  <c r="W15" i="10"/>
  <c r="W13" i="10"/>
  <c r="W11" i="10"/>
  <c r="W9" i="10"/>
  <c r="W7" i="10"/>
  <c r="W5" i="10"/>
  <c r="N19" i="9"/>
  <c r="O19" i="9" s="1"/>
  <c r="W20" i="8"/>
  <c r="N19" i="10"/>
  <c r="O19" i="10" s="1"/>
  <c r="N18" i="10"/>
  <c r="O18" i="10" s="1"/>
  <c r="N16" i="10"/>
  <c r="O16" i="10" s="1"/>
  <c r="N14" i="10"/>
  <c r="O14" i="10" s="1"/>
  <c r="N12" i="10"/>
  <c r="O12" i="10" s="1"/>
  <c r="N10" i="10"/>
  <c r="O10" i="10" s="1"/>
  <c r="N8" i="10"/>
  <c r="O8" i="10" s="1"/>
  <c r="N6" i="10"/>
  <c r="O6" i="10" s="1"/>
  <c r="W4" i="10"/>
  <c r="N20" i="9"/>
  <c r="O20" i="9" s="1"/>
  <c r="N18" i="9"/>
  <c r="O18" i="9" s="1"/>
  <c r="N17" i="9"/>
  <c r="O17" i="9" s="1"/>
  <c r="N16" i="9"/>
  <c r="O16" i="9" s="1"/>
  <c r="N15" i="9"/>
  <c r="O15" i="9" s="1"/>
  <c r="N14" i="9"/>
  <c r="O14" i="9" s="1"/>
  <c r="N13" i="9"/>
  <c r="O13" i="9" s="1"/>
  <c r="N12" i="9"/>
  <c r="O12" i="9" s="1"/>
  <c r="N11" i="9"/>
  <c r="O11" i="9" s="1"/>
  <c r="N10" i="9"/>
  <c r="O10" i="9" s="1"/>
  <c r="N9" i="9"/>
  <c r="O9" i="9" s="1"/>
  <c r="N8" i="9"/>
  <c r="O8" i="9" s="1"/>
  <c r="N7" i="9"/>
  <c r="O7" i="9" s="1"/>
  <c r="N6" i="9"/>
  <c r="O6" i="9" s="1"/>
  <c r="N5" i="9"/>
  <c r="O5" i="9" s="1"/>
  <c r="N4" i="9"/>
  <c r="O4" i="9" s="1"/>
  <c r="R18" i="8"/>
  <c r="P18" i="8"/>
  <c r="J18" i="8"/>
  <c r="M18" i="8" s="1"/>
  <c r="Q18" i="8"/>
  <c r="N19" i="8"/>
  <c r="O19" i="8"/>
  <c r="M17" i="8"/>
  <c r="N19" i="7"/>
  <c r="O19" i="7" s="1"/>
  <c r="N17" i="7"/>
  <c r="O17" i="7" s="1"/>
  <c r="N16" i="7"/>
  <c r="O16" i="7" s="1"/>
  <c r="N15" i="7"/>
  <c r="O15" i="7" s="1"/>
  <c r="N14" i="7"/>
  <c r="O14" i="7" s="1"/>
  <c r="N13" i="7"/>
  <c r="O13" i="7" s="1"/>
  <c r="N12" i="7"/>
  <c r="O12" i="7" s="1"/>
  <c r="N11" i="7"/>
  <c r="O11" i="7" s="1"/>
  <c r="N10" i="7"/>
  <c r="O10" i="7" s="1"/>
  <c r="N9" i="7"/>
  <c r="O9" i="7" s="1"/>
  <c r="N7" i="7"/>
  <c r="O7" i="7" s="1"/>
  <c r="N6" i="7"/>
  <c r="O6" i="7" s="1"/>
  <c r="N5" i="7"/>
  <c r="O5" i="7" s="1"/>
  <c r="W4" i="7"/>
  <c r="W20" i="6"/>
  <c r="W18" i="6"/>
  <c r="W12" i="6"/>
  <c r="W10" i="6"/>
  <c r="W8" i="6"/>
  <c r="W6" i="6"/>
  <c r="N4" i="6"/>
  <c r="O4" i="6"/>
  <c r="M17" i="5"/>
  <c r="O16" i="5"/>
  <c r="N16" i="5"/>
  <c r="O15" i="5"/>
  <c r="N15" i="5"/>
  <c r="O14" i="5"/>
  <c r="N14" i="5"/>
  <c r="O13" i="5"/>
  <c r="N13" i="5"/>
  <c r="O12" i="5"/>
  <c r="N12" i="5"/>
  <c r="O11" i="5"/>
  <c r="N11" i="5"/>
  <c r="O10" i="5"/>
  <c r="N10" i="5"/>
  <c r="O9" i="5"/>
  <c r="N9" i="5"/>
  <c r="O8" i="5"/>
  <c r="N8" i="5"/>
  <c r="O7" i="5"/>
  <c r="N7" i="5"/>
  <c r="O6" i="5"/>
  <c r="N6" i="5"/>
  <c r="O5" i="5"/>
  <c r="N5" i="5"/>
  <c r="W4" i="5"/>
  <c r="W16" i="4"/>
  <c r="W15" i="4"/>
  <c r="N14" i="4"/>
  <c r="O14" i="4" s="1"/>
  <c r="O13" i="4"/>
  <c r="N13" i="4"/>
  <c r="O12" i="4"/>
  <c r="N12" i="4"/>
  <c r="O10" i="4"/>
  <c r="N10" i="4"/>
  <c r="O8" i="4"/>
  <c r="N8" i="4"/>
  <c r="O6" i="4"/>
  <c r="N6" i="4"/>
  <c r="N4" i="4"/>
  <c r="O4" i="4" s="1"/>
  <c r="O16" i="8"/>
  <c r="N16" i="8"/>
  <c r="O14" i="8"/>
  <c r="N14" i="8"/>
  <c r="O12" i="8"/>
  <c r="N12" i="8"/>
  <c r="O10" i="8"/>
  <c r="N10" i="8"/>
  <c r="O8" i="8"/>
  <c r="N8" i="8"/>
  <c r="O6" i="8"/>
  <c r="N6" i="8"/>
  <c r="O4" i="8"/>
  <c r="N4" i="8"/>
  <c r="W20" i="7"/>
  <c r="W18" i="7"/>
  <c r="N19" i="6"/>
  <c r="O19" i="6" s="1"/>
  <c r="M17" i="6"/>
  <c r="N16" i="6"/>
  <c r="O16" i="6"/>
  <c r="N15" i="6"/>
  <c r="O15" i="6"/>
  <c r="N14" i="6"/>
  <c r="O14" i="6"/>
  <c r="N13" i="6"/>
  <c r="O13" i="6"/>
  <c r="N11" i="6"/>
  <c r="O11" i="6"/>
  <c r="N9" i="6"/>
  <c r="O9" i="6"/>
  <c r="N7" i="6"/>
  <c r="O7" i="6"/>
  <c r="N5" i="6"/>
  <c r="O5" i="6"/>
  <c r="N15" i="3"/>
  <c r="O15" i="3"/>
  <c r="N14" i="3"/>
  <c r="O14" i="3"/>
  <c r="N13" i="3"/>
  <c r="O13" i="3"/>
  <c r="N12" i="3"/>
  <c r="O12" i="3"/>
  <c r="N11" i="3"/>
  <c r="O11" i="3"/>
  <c r="N10" i="3"/>
  <c r="O10" i="3"/>
  <c r="W5" i="3"/>
  <c r="N5" i="3"/>
  <c r="O5" i="3"/>
  <c r="W8" i="2"/>
  <c r="N8" i="2"/>
  <c r="O8" i="2" s="1"/>
  <c r="N4" i="2"/>
  <c r="O4" i="2" s="1"/>
  <c r="O8" i="3"/>
  <c r="N8" i="3"/>
  <c r="N7" i="3"/>
  <c r="O7" i="3" s="1"/>
  <c r="N12" i="2"/>
  <c r="O12" i="2" s="1"/>
  <c r="W10" i="2"/>
  <c r="N10" i="2"/>
  <c r="O10" i="2" s="1"/>
  <c r="M6" i="2"/>
  <c r="R20" i="16"/>
  <c r="P20" i="16"/>
  <c r="J20" i="16"/>
  <c r="M20" i="16" s="1"/>
  <c r="Q20" i="16"/>
  <c r="R18" i="16"/>
  <c r="P18" i="16"/>
  <c r="J18" i="16"/>
  <c r="M18" i="16" s="1"/>
  <c r="Q18" i="16"/>
  <c r="R14" i="16"/>
  <c r="P14" i="16"/>
  <c r="J14" i="16"/>
  <c r="M14" i="16" s="1"/>
  <c r="Q14" i="16"/>
  <c r="N4" i="16"/>
  <c r="O4" i="16" s="1"/>
  <c r="N17" i="15"/>
  <c r="O17" i="15" s="1"/>
  <c r="N15" i="15"/>
  <c r="O15" i="15" s="1"/>
  <c r="N13" i="15"/>
  <c r="O13" i="15" s="1"/>
  <c r="N20" i="15"/>
  <c r="O20" i="15" s="1"/>
  <c r="O19" i="15"/>
  <c r="N19" i="15"/>
  <c r="O18" i="15"/>
  <c r="N18" i="15"/>
  <c r="O16" i="15"/>
  <c r="N16" i="15"/>
  <c r="O12" i="15"/>
  <c r="N12" i="15"/>
  <c r="O10" i="15"/>
  <c r="N10" i="15"/>
  <c r="R18" i="14"/>
  <c r="P18" i="14"/>
  <c r="J18" i="14"/>
  <c r="M18" i="14" s="1"/>
  <c r="Q18" i="14"/>
  <c r="R19" i="16"/>
  <c r="P19" i="16"/>
  <c r="J19" i="16"/>
  <c r="M19" i="16" s="1"/>
  <c r="Q19" i="16"/>
  <c r="R17" i="16"/>
  <c r="P17" i="16"/>
  <c r="J17" i="16"/>
  <c r="M17" i="16" s="1"/>
  <c r="Q17" i="16"/>
  <c r="R15" i="16"/>
  <c r="P15" i="16"/>
  <c r="J15" i="16"/>
  <c r="M15" i="16" s="1"/>
  <c r="Q15" i="16"/>
  <c r="R13" i="16"/>
  <c r="P13" i="16"/>
  <c r="J13" i="16"/>
  <c r="M13" i="16" s="1"/>
  <c r="Q13" i="16"/>
  <c r="R11" i="16"/>
  <c r="P11" i="16"/>
  <c r="J11" i="16"/>
  <c r="M11" i="16" s="1"/>
  <c r="Q11" i="16"/>
  <c r="O10" i="16"/>
  <c r="N10" i="16"/>
  <c r="W10" i="16"/>
  <c r="N9" i="16"/>
  <c r="O9" i="16" s="1"/>
  <c r="N8" i="16"/>
  <c r="O8" i="16" s="1"/>
  <c r="N7" i="16"/>
  <c r="O7" i="16" s="1"/>
  <c r="N6" i="16"/>
  <c r="O6" i="16" s="1"/>
  <c r="N5" i="16"/>
  <c r="O5" i="16" s="1"/>
  <c r="W4" i="16"/>
  <c r="W17" i="15"/>
  <c r="W15" i="15"/>
  <c r="W13" i="15"/>
  <c r="W11" i="15"/>
  <c r="W9" i="15"/>
  <c r="W8" i="15"/>
  <c r="Z8" i="15" s="1"/>
  <c r="W19" i="15"/>
  <c r="W18" i="15"/>
  <c r="W16" i="15"/>
  <c r="W14" i="15"/>
  <c r="W12" i="15"/>
  <c r="W10" i="15"/>
  <c r="R19" i="14"/>
  <c r="P19" i="14"/>
  <c r="J19" i="14"/>
  <c r="M19" i="14" s="1"/>
  <c r="Q19" i="14"/>
  <c r="R17" i="14"/>
  <c r="P17" i="14"/>
  <c r="J17" i="14"/>
  <c r="M17" i="14" s="1"/>
  <c r="Q17" i="14"/>
  <c r="O7" i="15"/>
  <c r="N7" i="15"/>
  <c r="O6" i="15"/>
  <c r="N6" i="15"/>
  <c r="O5" i="15"/>
  <c r="N5" i="15"/>
  <c r="O4" i="15"/>
  <c r="N4" i="15"/>
  <c r="W15" i="14"/>
  <c r="W13" i="14"/>
  <c r="W11" i="14"/>
  <c r="W9" i="14"/>
  <c r="W7" i="14"/>
  <c r="W5" i="14"/>
  <c r="N19" i="13"/>
  <c r="O19" i="13" s="1"/>
  <c r="W16" i="14"/>
  <c r="W14" i="14"/>
  <c r="W12" i="14"/>
  <c r="W10" i="14"/>
  <c r="W8" i="14"/>
  <c r="W6" i="14"/>
  <c r="W4" i="14"/>
  <c r="N20" i="13"/>
  <c r="O20" i="13"/>
  <c r="N18" i="13"/>
  <c r="O18" i="13"/>
  <c r="N17" i="13"/>
  <c r="O17" i="13"/>
  <c r="N16" i="13"/>
  <c r="O16" i="13"/>
  <c r="N15" i="13"/>
  <c r="O15" i="13"/>
  <c r="W20" i="12"/>
  <c r="W19" i="12"/>
  <c r="W18" i="12"/>
  <c r="W16" i="12"/>
  <c r="W14" i="12"/>
  <c r="W12" i="12"/>
  <c r="W10" i="12"/>
  <c r="W8" i="12"/>
  <c r="W6" i="12"/>
  <c r="O4" i="12"/>
  <c r="N4" i="12"/>
  <c r="W20" i="11"/>
  <c r="W18" i="11"/>
  <c r="W17" i="11"/>
  <c r="W16" i="11"/>
  <c r="W15" i="11"/>
  <c r="W14" i="11"/>
  <c r="W13" i="11"/>
  <c r="W12" i="11"/>
  <c r="O14" i="13"/>
  <c r="N14" i="13"/>
  <c r="O13" i="13"/>
  <c r="N13" i="13"/>
  <c r="O12" i="13"/>
  <c r="N12" i="13"/>
  <c r="O11" i="13"/>
  <c r="N11" i="13"/>
  <c r="N10" i="13"/>
  <c r="O10" i="13" s="1"/>
  <c r="N9" i="13"/>
  <c r="O9" i="13" s="1"/>
  <c r="N8" i="13"/>
  <c r="O8" i="13" s="1"/>
  <c r="N7" i="13"/>
  <c r="O7" i="13" s="1"/>
  <c r="N6" i="13"/>
  <c r="O6" i="13" s="1"/>
  <c r="N5" i="13"/>
  <c r="O5" i="13" s="1"/>
  <c r="N4" i="13"/>
  <c r="O4" i="13" s="1"/>
  <c r="W17" i="12"/>
  <c r="W15" i="12"/>
  <c r="W13" i="12"/>
  <c r="W11" i="12"/>
  <c r="W9" i="12"/>
  <c r="W7" i="12"/>
  <c r="W5" i="12"/>
  <c r="N19" i="11"/>
  <c r="O19" i="11"/>
  <c r="T8" i="11"/>
  <c r="Z8" i="11" s="1"/>
  <c r="R6" i="11"/>
  <c r="P6" i="11"/>
  <c r="J6" i="11"/>
  <c r="M6" i="11" s="1"/>
  <c r="Q6" i="11"/>
  <c r="O10" i="11"/>
  <c r="N10" i="11"/>
  <c r="O9" i="11"/>
  <c r="N9" i="11"/>
  <c r="W4" i="11"/>
  <c r="N20" i="10"/>
  <c r="O20" i="10"/>
  <c r="N17" i="10"/>
  <c r="O17" i="10"/>
  <c r="N15" i="10"/>
  <c r="O15" i="10"/>
  <c r="N13" i="10"/>
  <c r="O13" i="10"/>
  <c r="N11" i="10"/>
  <c r="O11" i="10"/>
  <c r="N9" i="10"/>
  <c r="O9" i="10"/>
  <c r="N7" i="10"/>
  <c r="O7" i="10"/>
  <c r="N5" i="10"/>
  <c r="O5" i="10"/>
  <c r="W19" i="9"/>
  <c r="N20" i="8"/>
  <c r="O20" i="8" s="1"/>
  <c r="O5" i="11"/>
  <c r="N5" i="11"/>
  <c r="W19" i="10"/>
  <c r="W18" i="10"/>
  <c r="W16" i="10"/>
  <c r="W14" i="10"/>
  <c r="W12" i="10"/>
  <c r="W10" i="10"/>
  <c r="W8" i="10"/>
  <c r="W6" i="10"/>
  <c r="N4" i="10"/>
  <c r="O4" i="10" s="1"/>
  <c r="W20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19" i="8"/>
  <c r="W17" i="8"/>
  <c r="O15" i="8"/>
  <c r="N15" i="8"/>
  <c r="O13" i="8"/>
  <c r="N13" i="8"/>
  <c r="O11" i="8"/>
  <c r="N11" i="8"/>
  <c r="O9" i="8"/>
  <c r="N9" i="8"/>
  <c r="O7" i="8"/>
  <c r="N7" i="8"/>
  <c r="O5" i="8"/>
  <c r="N5" i="8"/>
  <c r="W19" i="7"/>
  <c r="W17" i="7"/>
  <c r="W16" i="7"/>
  <c r="W15" i="7"/>
  <c r="W14" i="7"/>
  <c r="W13" i="7"/>
  <c r="W12" i="7"/>
  <c r="W11" i="7"/>
  <c r="W10" i="7"/>
  <c r="W9" i="7"/>
  <c r="W8" i="7"/>
  <c r="Z8" i="7" s="1"/>
  <c r="W7" i="7"/>
  <c r="W6" i="7"/>
  <c r="W5" i="7"/>
  <c r="N4" i="7"/>
  <c r="O4" i="7" s="1"/>
  <c r="N20" i="6"/>
  <c r="O20" i="6" s="1"/>
  <c r="N18" i="6"/>
  <c r="O18" i="6" s="1"/>
  <c r="N12" i="6"/>
  <c r="O12" i="6" s="1"/>
  <c r="N10" i="6"/>
  <c r="O10" i="6" s="1"/>
  <c r="N8" i="6"/>
  <c r="O8" i="6" s="1"/>
  <c r="N6" i="6"/>
  <c r="O6" i="6" s="1"/>
  <c r="W4" i="6"/>
  <c r="N4" i="5"/>
  <c r="O4" i="5" s="1"/>
  <c r="N16" i="4"/>
  <c r="O16" i="4"/>
  <c r="N15" i="4"/>
  <c r="O15" i="4"/>
  <c r="W4" i="4"/>
  <c r="W16" i="8"/>
  <c r="W14" i="8"/>
  <c r="W12" i="8"/>
  <c r="W10" i="8"/>
  <c r="W8" i="8"/>
  <c r="W6" i="8"/>
  <c r="W4" i="8"/>
  <c r="N20" i="7"/>
  <c r="O20" i="7"/>
  <c r="N18" i="7"/>
  <c r="O18" i="7"/>
  <c r="W19" i="6"/>
  <c r="W17" i="6"/>
  <c r="W16" i="6"/>
  <c r="W15" i="6"/>
  <c r="W14" i="6"/>
  <c r="W13" i="6"/>
  <c r="W11" i="6"/>
  <c r="W9" i="6"/>
  <c r="W7" i="6"/>
  <c r="W5" i="6"/>
  <c r="N18" i="5"/>
  <c r="O18" i="5" s="1"/>
  <c r="N11" i="4"/>
  <c r="O11" i="4" s="1"/>
  <c r="N9" i="4"/>
  <c r="O9" i="4" s="1"/>
  <c r="N7" i="4"/>
  <c r="O7" i="4" s="1"/>
  <c r="N5" i="4"/>
  <c r="O5" i="4" s="1"/>
  <c r="W15" i="3"/>
  <c r="W14" i="3"/>
  <c r="W13" i="3"/>
  <c r="W12" i="3"/>
  <c r="W11" i="3"/>
  <c r="W10" i="3"/>
  <c r="R9" i="3"/>
  <c r="P9" i="3"/>
  <c r="W9" i="3" s="1"/>
  <c r="J9" i="3"/>
  <c r="M9" i="3" s="1"/>
  <c r="Q9" i="3"/>
  <c r="P4" i="3"/>
  <c r="Q4" i="3"/>
  <c r="R4" i="3"/>
  <c r="J4" i="3"/>
  <c r="M4" i="3" s="1"/>
  <c r="N6" i="3"/>
  <c r="O6" i="3"/>
  <c r="T7" i="4" l="1"/>
  <c r="X7" i="4"/>
  <c r="V7" i="4"/>
  <c r="T11" i="4"/>
  <c r="X11" i="4"/>
  <c r="V11" i="4"/>
  <c r="X6" i="6"/>
  <c r="V6" i="6"/>
  <c r="T6" i="6"/>
  <c r="X10" i="6"/>
  <c r="V10" i="6"/>
  <c r="T10" i="6"/>
  <c r="Z10" i="6" s="1"/>
  <c r="X18" i="6"/>
  <c r="V18" i="6"/>
  <c r="T18" i="6"/>
  <c r="Z18" i="6" s="1"/>
  <c r="X4" i="7"/>
  <c r="V4" i="7"/>
  <c r="T4" i="7"/>
  <c r="Z4" i="7" s="1"/>
  <c r="X20" i="8"/>
  <c r="V20" i="8"/>
  <c r="T20" i="8"/>
  <c r="Z20" i="8" s="1"/>
  <c r="X5" i="13"/>
  <c r="V5" i="13"/>
  <c r="T5" i="13"/>
  <c r="X7" i="13"/>
  <c r="V7" i="13"/>
  <c r="T7" i="13"/>
  <c r="Z7" i="13" s="1"/>
  <c r="X19" i="13"/>
  <c r="V19" i="13"/>
  <c r="T19" i="13"/>
  <c r="T5" i="16"/>
  <c r="X5" i="16"/>
  <c r="V5" i="16"/>
  <c r="T9" i="16"/>
  <c r="X9" i="16"/>
  <c r="V9" i="16"/>
  <c r="X20" i="15"/>
  <c r="V20" i="15"/>
  <c r="T20" i="15"/>
  <c r="Z20" i="15" s="1"/>
  <c r="T5" i="4"/>
  <c r="X5" i="4"/>
  <c r="V5" i="4"/>
  <c r="T9" i="4"/>
  <c r="X9" i="4"/>
  <c r="V9" i="4"/>
  <c r="T18" i="5"/>
  <c r="X18" i="5"/>
  <c r="V18" i="5"/>
  <c r="X8" i="6"/>
  <c r="V8" i="6"/>
  <c r="T8" i="6"/>
  <c r="Z8" i="6" s="1"/>
  <c r="X12" i="6"/>
  <c r="V12" i="6"/>
  <c r="T12" i="6"/>
  <c r="X20" i="6"/>
  <c r="V20" i="6"/>
  <c r="T20" i="6"/>
  <c r="Z20" i="6" s="1"/>
  <c r="X4" i="10"/>
  <c r="V4" i="10"/>
  <c r="T4" i="10"/>
  <c r="X4" i="13"/>
  <c r="V4" i="13"/>
  <c r="T4" i="13"/>
  <c r="Z4" i="13" s="1"/>
  <c r="X6" i="13"/>
  <c r="V6" i="13"/>
  <c r="T6" i="13"/>
  <c r="X8" i="13"/>
  <c r="V8" i="13"/>
  <c r="T8" i="13"/>
  <c r="Z8" i="13" s="1"/>
  <c r="X10" i="13"/>
  <c r="V10" i="13"/>
  <c r="T10" i="13"/>
  <c r="T6" i="16"/>
  <c r="X6" i="16"/>
  <c r="V6" i="16"/>
  <c r="T8" i="16"/>
  <c r="X8" i="16"/>
  <c r="V8" i="16"/>
  <c r="T13" i="15"/>
  <c r="X13" i="15"/>
  <c r="V13" i="15"/>
  <c r="T17" i="15"/>
  <c r="X17" i="15"/>
  <c r="V17" i="15"/>
  <c r="X8" i="2"/>
  <c r="T8" i="2"/>
  <c r="V8" i="2"/>
  <c r="X5" i="7"/>
  <c r="V5" i="7"/>
  <c r="T5" i="7"/>
  <c r="X7" i="7"/>
  <c r="V7" i="7"/>
  <c r="T7" i="7"/>
  <c r="Z7" i="7" s="1"/>
  <c r="X10" i="7"/>
  <c r="V10" i="7"/>
  <c r="T10" i="7"/>
  <c r="X12" i="7"/>
  <c r="V12" i="7"/>
  <c r="T12" i="7"/>
  <c r="Z12" i="7" s="1"/>
  <c r="X14" i="7"/>
  <c r="V14" i="7"/>
  <c r="T14" i="7"/>
  <c r="X16" i="7"/>
  <c r="V16" i="7"/>
  <c r="T16" i="7"/>
  <c r="Z16" i="7" s="1"/>
  <c r="X19" i="7"/>
  <c r="V19" i="7"/>
  <c r="T19" i="7"/>
  <c r="T4" i="9"/>
  <c r="X4" i="9"/>
  <c r="V4" i="9"/>
  <c r="T6" i="9"/>
  <c r="X6" i="9"/>
  <c r="V6" i="9"/>
  <c r="T8" i="9"/>
  <c r="X8" i="9"/>
  <c r="V8" i="9"/>
  <c r="T10" i="9"/>
  <c r="X10" i="9"/>
  <c r="V10" i="9"/>
  <c r="T12" i="9"/>
  <c r="X12" i="9"/>
  <c r="V12" i="9"/>
  <c r="T14" i="9"/>
  <c r="X14" i="9"/>
  <c r="V14" i="9"/>
  <c r="T16" i="9"/>
  <c r="X16" i="9"/>
  <c r="V16" i="9"/>
  <c r="T18" i="9"/>
  <c r="X18" i="9"/>
  <c r="V18" i="9"/>
  <c r="X8" i="10"/>
  <c r="V8" i="10"/>
  <c r="T8" i="10"/>
  <c r="Z8" i="10" s="1"/>
  <c r="X12" i="10"/>
  <c r="V12" i="10"/>
  <c r="T12" i="10"/>
  <c r="X16" i="10"/>
  <c r="V16" i="10"/>
  <c r="T16" i="10"/>
  <c r="Z16" i="10" s="1"/>
  <c r="X19" i="10"/>
  <c r="V19" i="10"/>
  <c r="T19" i="10"/>
  <c r="T19" i="9"/>
  <c r="X19" i="9"/>
  <c r="V19" i="9"/>
  <c r="X11" i="11"/>
  <c r="V11" i="11"/>
  <c r="T11" i="11"/>
  <c r="T8" i="12"/>
  <c r="X8" i="12"/>
  <c r="V8" i="12"/>
  <c r="T12" i="12"/>
  <c r="X12" i="12"/>
  <c r="V12" i="12"/>
  <c r="T16" i="12"/>
  <c r="X16" i="12"/>
  <c r="V16" i="12"/>
  <c r="T19" i="12"/>
  <c r="X19" i="12"/>
  <c r="V19" i="12"/>
  <c r="T5" i="14"/>
  <c r="X5" i="14"/>
  <c r="V5" i="14"/>
  <c r="T9" i="14"/>
  <c r="X9" i="14"/>
  <c r="V9" i="14"/>
  <c r="T13" i="14"/>
  <c r="X13" i="14"/>
  <c r="V13" i="14"/>
  <c r="T4" i="5"/>
  <c r="X4" i="5"/>
  <c r="V4" i="5"/>
  <c r="X9" i="13"/>
  <c r="V9" i="13"/>
  <c r="T9" i="13"/>
  <c r="T7" i="16"/>
  <c r="X7" i="16"/>
  <c r="V7" i="16"/>
  <c r="T15" i="15"/>
  <c r="X15" i="15"/>
  <c r="V15" i="15"/>
  <c r="T4" i="16"/>
  <c r="X4" i="16"/>
  <c r="V4" i="16"/>
  <c r="T7" i="3"/>
  <c r="X7" i="3"/>
  <c r="V7" i="3"/>
  <c r="X19" i="6"/>
  <c r="V19" i="6"/>
  <c r="T19" i="6"/>
  <c r="Z19" i="6" s="1"/>
  <c r="T4" i="4"/>
  <c r="X4" i="4"/>
  <c r="V4" i="4"/>
  <c r="X14" i="4"/>
  <c r="V14" i="4"/>
  <c r="T14" i="4"/>
  <c r="Z14" i="4" s="1"/>
  <c r="X6" i="7"/>
  <c r="V6" i="7"/>
  <c r="T6" i="7"/>
  <c r="X9" i="7"/>
  <c r="V9" i="7"/>
  <c r="T9" i="7"/>
  <c r="Z9" i="7" s="1"/>
  <c r="X11" i="7"/>
  <c r="V11" i="7"/>
  <c r="T11" i="7"/>
  <c r="X13" i="7"/>
  <c r="V13" i="7"/>
  <c r="T13" i="7"/>
  <c r="Z13" i="7" s="1"/>
  <c r="X15" i="7"/>
  <c r="V15" i="7"/>
  <c r="T15" i="7"/>
  <c r="X17" i="7"/>
  <c r="V17" i="7"/>
  <c r="T17" i="7"/>
  <c r="Z17" i="7" s="1"/>
  <c r="T5" i="9"/>
  <c r="X5" i="9"/>
  <c r="V5" i="9"/>
  <c r="T7" i="9"/>
  <c r="X7" i="9"/>
  <c r="V7" i="9"/>
  <c r="T9" i="9"/>
  <c r="X9" i="9"/>
  <c r="V9" i="9"/>
  <c r="T11" i="9"/>
  <c r="X11" i="9"/>
  <c r="V11" i="9"/>
  <c r="T13" i="9"/>
  <c r="X13" i="9"/>
  <c r="V13" i="9"/>
  <c r="T15" i="9"/>
  <c r="X15" i="9"/>
  <c r="V15" i="9"/>
  <c r="T17" i="9"/>
  <c r="X17" i="9"/>
  <c r="V17" i="9"/>
  <c r="T20" i="9"/>
  <c r="X20" i="9"/>
  <c r="V20" i="9"/>
  <c r="X6" i="10"/>
  <c r="V6" i="10"/>
  <c r="T6" i="10"/>
  <c r="X10" i="10"/>
  <c r="V10" i="10"/>
  <c r="T10" i="10"/>
  <c r="Z10" i="10" s="1"/>
  <c r="X14" i="10"/>
  <c r="V14" i="10"/>
  <c r="T14" i="10"/>
  <c r="X18" i="10"/>
  <c r="V18" i="10"/>
  <c r="T18" i="10"/>
  <c r="Z18" i="10" s="1"/>
  <c r="T4" i="11"/>
  <c r="X4" i="11"/>
  <c r="V4" i="11"/>
  <c r="T6" i="12"/>
  <c r="X6" i="12"/>
  <c r="V6" i="12"/>
  <c r="T10" i="12"/>
  <c r="X10" i="12"/>
  <c r="V10" i="12"/>
  <c r="T14" i="12"/>
  <c r="X14" i="12"/>
  <c r="V14" i="12"/>
  <c r="T18" i="12"/>
  <c r="X18" i="12"/>
  <c r="V18" i="12"/>
  <c r="T20" i="12"/>
  <c r="X20" i="12"/>
  <c r="V20" i="12"/>
  <c r="T7" i="14"/>
  <c r="X7" i="14"/>
  <c r="V7" i="14"/>
  <c r="T11" i="14"/>
  <c r="X11" i="14"/>
  <c r="V11" i="14"/>
  <c r="T15" i="14"/>
  <c r="X15" i="14"/>
  <c r="V15" i="14"/>
  <c r="T11" i="15"/>
  <c r="X11" i="15"/>
  <c r="V11" i="15"/>
  <c r="V6" i="3"/>
  <c r="T6" i="3"/>
  <c r="Z6" i="3" s="1"/>
  <c r="X6" i="3"/>
  <c r="X20" i="7"/>
  <c r="V20" i="7"/>
  <c r="T20" i="7"/>
  <c r="Z20" i="7" s="1"/>
  <c r="X16" i="4"/>
  <c r="V16" i="4"/>
  <c r="T16" i="4"/>
  <c r="T5" i="8"/>
  <c r="X5" i="8"/>
  <c r="V5" i="8"/>
  <c r="T9" i="8"/>
  <c r="X9" i="8"/>
  <c r="V9" i="8"/>
  <c r="T11" i="8"/>
  <c r="X11" i="8"/>
  <c r="V11" i="8"/>
  <c r="T15" i="8"/>
  <c r="X15" i="8"/>
  <c r="V15" i="8"/>
  <c r="X5" i="11"/>
  <c r="V5" i="11"/>
  <c r="T5" i="11"/>
  <c r="Z5" i="11" s="1"/>
  <c r="X5" i="10"/>
  <c r="V5" i="10"/>
  <c r="T5" i="10"/>
  <c r="X7" i="10"/>
  <c r="V7" i="10"/>
  <c r="T7" i="10"/>
  <c r="Z7" i="10" s="1"/>
  <c r="X9" i="10"/>
  <c r="V9" i="10"/>
  <c r="T9" i="10"/>
  <c r="X11" i="10"/>
  <c r="V11" i="10"/>
  <c r="T11" i="10"/>
  <c r="Z11" i="10" s="1"/>
  <c r="X13" i="10"/>
  <c r="V13" i="10"/>
  <c r="T13" i="10"/>
  <c r="X15" i="10"/>
  <c r="V15" i="10"/>
  <c r="T15" i="10"/>
  <c r="Z15" i="10" s="1"/>
  <c r="X17" i="10"/>
  <c r="V17" i="10"/>
  <c r="T17" i="10"/>
  <c r="X20" i="10"/>
  <c r="V20" i="10"/>
  <c r="T20" i="10"/>
  <c r="Z20" i="10" s="1"/>
  <c r="T9" i="11"/>
  <c r="V9" i="11"/>
  <c r="X9" i="11"/>
  <c r="T10" i="11"/>
  <c r="V10" i="11"/>
  <c r="X10" i="11"/>
  <c r="N6" i="11"/>
  <c r="O6" i="11"/>
  <c r="X19" i="11"/>
  <c r="V19" i="11"/>
  <c r="T19" i="11"/>
  <c r="T11" i="13"/>
  <c r="V11" i="13"/>
  <c r="X11" i="13"/>
  <c r="T12" i="13"/>
  <c r="V12" i="13"/>
  <c r="X12" i="13"/>
  <c r="T13" i="13"/>
  <c r="V13" i="13"/>
  <c r="X13" i="13"/>
  <c r="X14" i="13"/>
  <c r="T14" i="13"/>
  <c r="Z14" i="13" s="1"/>
  <c r="V14" i="13"/>
  <c r="T4" i="12"/>
  <c r="X4" i="12"/>
  <c r="V4" i="12"/>
  <c r="X15" i="13"/>
  <c r="V15" i="13"/>
  <c r="T15" i="13"/>
  <c r="X16" i="13"/>
  <c r="V16" i="13"/>
  <c r="T16" i="13"/>
  <c r="Z16" i="13" s="1"/>
  <c r="X17" i="13"/>
  <c r="V17" i="13"/>
  <c r="T17" i="13"/>
  <c r="X18" i="13"/>
  <c r="V18" i="13"/>
  <c r="T18" i="13"/>
  <c r="Z18" i="13" s="1"/>
  <c r="X20" i="13"/>
  <c r="V20" i="13"/>
  <c r="T20" i="13"/>
  <c r="T4" i="15"/>
  <c r="V4" i="15"/>
  <c r="X4" i="15"/>
  <c r="T5" i="15"/>
  <c r="V5" i="15"/>
  <c r="X5" i="15"/>
  <c r="T6" i="15"/>
  <c r="V6" i="15"/>
  <c r="X6" i="15"/>
  <c r="T7" i="15"/>
  <c r="V7" i="15"/>
  <c r="X7" i="15"/>
  <c r="N17" i="14"/>
  <c r="O17" i="14" s="1"/>
  <c r="N19" i="14"/>
  <c r="O19" i="14" s="1"/>
  <c r="X10" i="16"/>
  <c r="V10" i="16"/>
  <c r="T10" i="16"/>
  <c r="Z10" i="16" s="1"/>
  <c r="N11" i="16"/>
  <c r="O11" i="16"/>
  <c r="N13" i="16"/>
  <c r="O13" i="16"/>
  <c r="N15" i="16"/>
  <c r="O15" i="16"/>
  <c r="N17" i="16"/>
  <c r="O17" i="16"/>
  <c r="N19" i="16"/>
  <c r="O19" i="16"/>
  <c r="N18" i="14"/>
  <c r="O18" i="14"/>
  <c r="T10" i="15"/>
  <c r="X10" i="15"/>
  <c r="V10" i="15"/>
  <c r="T12" i="15"/>
  <c r="X12" i="15"/>
  <c r="V12" i="15"/>
  <c r="T16" i="15"/>
  <c r="X16" i="15"/>
  <c r="V16" i="15"/>
  <c r="T18" i="15"/>
  <c r="X18" i="15"/>
  <c r="V18" i="15"/>
  <c r="T19" i="15"/>
  <c r="X19" i="15"/>
  <c r="V19" i="15"/>
  <c r="W14" i="16"/>
  <c r="W18" i="16"/>
  <c r="W20" i="16"/>
  <c r="X10" i="2"/>
  <c r="T10" i="2"/>
  <c r="V10" i="2"/>
  <c r="V12" i="2"/>
  <c r="T12" i="2"/>
  <c r="X12" i="2"/>
  <c r="T8" i="3"/>
  <c r="X8" i="3"/>
  <c r="V8" i="3"/>
  <c r="X4" i="2"/>
  <c r="T4" i="2"/>
  <c r="V4" i="2"/>
  <c r="X5" i="3"/>
  <c r="T5" i="3"/>
  <c r="Z5" i="3" s="1"/>
  <c r="V5" i="3"/>
  <c r="X10" i="3"/>
  <c r="V10" i="3"/>
  <c r="T10" i="3"/>
  <c r="Z10" i="3" s="1"/>
  <c r="X11" i="3"/>
  <c r="V11" i="3"/>
  <c r="T11" i="3"/>
  <c r="X12" i="3"/>
  <c r="V12" i="3"/>
  <c r="T12" i="3"/>
  <c r="Z12" i="3" s="1"/>
  <c r="X13" i="3"/>
  <c r="V13" i="3"/>
  <c r="T13" i="3"/>
  <c r="X14" i="3"/>
  <c r="V14" i="3"/>
  <c r="T14" i="3"/>
  <c r="Z14" i="3" s="1"/>
  <c r="X15" i="3"/>
  <c r="V15" i="3"/>
  <c r="T15" i="3"/>
  <c r="X5" i="6"/>
  <c r="V5" i="6"/>
  <c r="T5" i="6"/>
  <c r="Z5" i="6" s="1"/>
  <c r="X7" i="6"/>
  <c r="V7" i="6"/>
  <c r="T7" i="6"/>
  <c r="X9" i="6"/>
  <c r="V9" i="6"/>
  <c r="T9" i="6"/>
  <c r="Z9" i="6" s="1"/>
  <c r="X11" i="6"/>
  <c r="V11" i="6"/>
  <c r="T11" i="6"/>
  <c r="X13" i="6"/>
  <c r="V13" i="6"/>
  <c r="T13" i="6"/>
  <c r="Z13" i="6" s="1"/>
  <c r="X14" i="6"/>
  <c r="V14" i="6"/>
  <c r="T14" i="6"/>
  <c r="X15" i="6"/>
  <c r="V15" i="6"/>
  <c r="T15" i="6"/>
  <c r="Z15" i="6" s="1"/>
  <c r="X16" i="6"/>
  <c r="V16" i="6"/>
  <c r="T16" i="6"/>
  <c r="N17" i="6"/>
  <c r="O17" i="6" s="1"/>
  <c r="T4" i="8"/>
  <c r="X4" i="8"/>
  <c r="V4" i="8"/>
  <c r="T6" i="8"/>
  <c r="X6" i="8"/>
  <c r="V6" i="8"/>
  <c r="T8" i="8"/>
  <c r="X8" i="8"/>
  <c r="V8" i="8"/>
  <c r="T10" i="8"/>
  <c r="X10" i="8"/>
  <c r="V10" i="8"/>
  <c r="T12" i="8"/>
  <c r="X12" i="8"/>
  <c r="V12" i="8"/>
  <c r="T14" i="8"/>
  <c r="X14" i="8"/>
  <c r="V14" i="8"/>
  <c r="T16" i="8"/>
  <c r="X16" i="8"/>
  <c r="V16" i="8"/>
  <c r="T6" i="4"/>
  <c r="X6" i="4"/>
  <c r="V6" i="4"/>
  <c r="T8" i="4"/>
  <c r="X8" i="4"/>
  <c r="V8" i="4"/>
  <c r="T10" i="4"/>
  <c r="X10" i="4"/>
  <c r="V10" i="4"/>
  <c r="T12" i="4"/>
  <c r="X12" i="4"/>
  <c r="V12" i="4"/>
  <c r="T13" i="4"/>
  <c r="X13" i="4"/>
  <c r="V13" i="4"/>
  <c r="T5" i="5"/>
  <c r="X5" i="5"/>
  <c r="V5" i="5"/>
  <c r="T6" i="5"/>
  <c r="X6" i="5"/>
  <c r="V6" i="5"/>
  <c r="T7" i="5"/>
  <c r="X7" i="5"/>
  <c r="V7" i="5"/>
  <c r="T8" i="5"/>
  <c r="X8" i="5"/>
  <c r="V8" i="5"/>
  <c r="T9" i="5"/>
  <c r="X9" i="5"/>
  <c r="V9" i="5"/>
  <c r="T10" i="5"/>
  <c r="X10" i="5"/>
  <c r="V10" i="5"/>
  <c r="T11" i="5"/>
  <c r="X11" i="5"/>
  <c r="V11" i="5"/>
  <c r="T12" i="5"/>
  <c r="X12" i="5"/>
  <c r="V12" i="5"/>
  <c r="T13" i="5"/>
  <c r="X13" i="5"/>
  <c r="V13" i="5"/>
  <c r="T14" i="5"/>
  <c r="X14" i="5"/>
  <c r="V14" i="5"/>
  <c r="T15" i="5"/>
  <c r="X15" i="5"/>
  <c r="V15" i="5"/>
  <c r="T16" i="5"/>
  <c r="X16" i="5"/>
  <c r="V16" i="5"/>
  <c r="X4" i="6"/>
  <c r="V4" i="6"/>
  <c r="T4" i="6"/>
  <c r="X19" i="8"/>
  <c r="V19" i="8"/>
  <c r="T19" i="8"/>
  <c r="W18" i="8"/>
  <c r="W7" i="11"/>
  <c r="T5" i="12"/>
  <c r="X5" i="12"/>
  <c r="V5" i="12"/>
  <c r="T7" i="12"/>
  <c r="X7" i="12"/>
  <c r="V7" i="12"/>
  <c r="T9" i="12"/>
  <c r="X9" i="12"/>
  <c r="V9" i="12"/>
  <c r="T11" i="12"/>
  <c r="X11" i="12"/>
  <c r="V11" i="12"/>
  <c r="T13" i="12"/>
  <c r="X13" i="12"/>
  <c r="V13" i="12"/>
  <c r="T15" i="12"/>
  <c r="X15" i="12"/>
  <c r="V15" i="12"/>
  <c r="T17" i="12"/>
  <c r="X17" i="12"/>
  <c r="V17" i="12"/>
  <c r="X12" i="11"/>
  <c r="V12" i="11"/>
  <c r="T12" i="11"/>
  <c r="X13" i="11"/>
  <c r="V13" i="11"/>
  <c r="T13" i="11"/>
  <c r="Z13" i="11" s="1"/>
  <c r="X14" i="11"/>
  <c r="V14" i="11"/>
  <c r="T14" i="11"/>
  <c r="X15" i="11"/>
  <c r="V15" i="11"/>
  <c r="T15" i="11"/>
  <c r="Z15" i="11" s="1"/>
  <c r="X16" i="11"/>
  <c r="V16" i="11"/>
  <c r="T16" i="11"/>
  <c r="X17" i="11"/>
  <c r="V17" i="11"/>
  <c r="T17" i="11"/>
  <c r="Z17" i="11" s="1"/>
  <c r="X18" i="11"/>
  <c r="V18" i="11"/>
  <c r="T18" i="11"/>
  <c r="X20" i="11"/>
  <c r="V20" i="11"/>
  <c r="T20" i="11"/>
  <c r="Z20" i="11" s="1"/>
  <c r="T4" i="14"/>
  <c r="X4" i="14"/>
  <c r="V4" i="14"/>
  <c r="T6" i="14"/>
  <c r="Z6" i="14" s="1"/>
  <c r="X6" i="14"/>
  <c r="V6" i="14"/>
  <c r="T8" i="14"/>
  <c r="X8" i="14"/>
  <c r="V8" i="14"/>
  <c r="T10" i="14"/>
  <c r="X10" i="14"/>
  <c r="V10" i="14"/>
  <c r="T12" i="14"/>
  <c r="X12" i="14"/>
  <c r="V12" i="14"/>
  <c r="T14" i="14"/>
  <c r="X14" i="14"/>
  <c r="V14" i="14"/>
  <c r="X16" i="14"/>
  <c r="V16" i="14"/>
  <c r="T16" i="14"/>
  <c r="N20" i="14"/>
  <c r="O20" i="14" s="1"/>
  <c r="T14" i="15"/>
  <c r="Z14" i="15" s="1"/>
  <c r="X14" i="15"/>
  <c r="V14" i="15"/>
  <c r="T9" i="15"/>
  <c r="X9" i="15"/>
  <c r="V9" i="15"/>
  <c r="N12" i="16"/>
  <c r="O12" i="16" s="1"/>
  <c r="N16" i="16"/>
  <c r="O16" i="16" s="1"/>
  <c r="O4" i="3"/>
  <c r="N4" i="3"/>
  <c r="X18" i="7"/>
  <c r="V18" i="7"/>
  <c r="T18" i="7"/>
  <c r="Z18" i="7" s="1"/>
  <c r="X15" i="4"/>
  <c r="V15" i="4"/>
  <c r="T15" i="4"/>
  <c r="T7" i="8"/>
  <c r="Z7" i="8" s="1"/>
  <c r="X7" i="8"/>
  <c r="V7" i="8"/>
  <c r="T13" i="8"/>
  <c r="X13" i="8"/>
  <c r="V13" i="8"/>
  <c r="W4" i="3"/>
  <c r="N9" i="3"/>
  <c r="O9" i="3"/>
  <c r="W6" i="11"/>
  <c r="W17" i="14"/>
  <c r="W19" i="14"/>
  <c r="W11" i="16"/>
  <c r="W13" i="16"/>
  <c r="W15" i="16"/>
  <c r="W17" i="16"/>
  <c r="W19" i="16"/>
  <c r="W18" i="14"/>
  <c r="N14" i="16"/>
  <c r="O14" i="16" s="1"/>
  <c r="N18" i="16"/>
  <c r="O18" i="16" s="1"/>
  <c r="N20" i="16"/>
  <c r="O20" i="16" s="1"/>
  <c r="N6" i="2"/>
  <c r="O6" i="2" s="1"/>
  <c r="O17" i="5"/>
  <c r="N17" i="5"/>
  <c r="N17" i="8"/>
  <c r="O17" i="8" s="1"/>
  <c r="N18" i="8"/>
  <c r="O18" i="8" s="1"/>
  <c r="N7" i="11"/>
  <c r="O7" i="11" s="1"/>
  <c r="W20" i="14"/>
  <c r="W12" i="16"/>
  <c r="W16" i="16"/>
  <c r="Z10" i="2" l="1"/>
  <c r="X7" i="11"/>
  <c r="V7" i="11"/>
  <c r="T7" i="11"/>
  <c r="Z7" i="11" s="1"/>
  <c r="X17" i="8"/>
  <c r="V17" i="8"/>
  <c r="T17" i="8"/>
  <c r="Z17" i="8" s="1"/>
  <c r="X18" i="16"/>
  <c r="V18" i="16"/>
  <c r="T18" i="16"/>
  <c r="Z18" i="16" s="1"/>
  <c r="X16" i="16"/>
  <c r="V16" i="16"/>
  <c r="T16" i="16"/>
  <c r="X20" i="14"/>
  <c r="V20" i="14"/>
  <c r="T20" i="14"/>
  <c r="Z20" i="14" s="1"/>
  <c r="X18" i="8"/>
  <c r="V18" i="8"/>
  <c r="T18" i="8"/>
  <c r="X20" i="16"/>
  <c r="V20" i="16"/>
  <c r="T20" i="16"/>
  <c r="Z20" i="16" s="1"/>
  <c r="X14" i="16"/>
  <c r="V14" i="16"/>
  <c r="T14" i="16"/>
  <c r="X12" i="16"/>
  <c r="V12" i="16"/>
  <c r="T12" i="16"/>
  <c r="Z12" i="16" s="1"/>
  <c r="X17" i="6"/>
  <c r="V17" i="6"/>
  <c r="T17" i="6"/>
  <c r="X17" i="14"/>
  <c r="V17" i="14"/>
  <c r="T17" i="14"/>
  <c r="Z17" i="14" s="1"/>
  <c r="X19" i="14"/>
  <c r="V19" i="14"/>
  <c r="T19" i="14"/>
  <c r="T17" i="5"/>
  <c r="X17" i="5"/>
  <c r="V17" i="5"/>
  <c r="V6" i="2"/>
  <c r="T6" i="2"/>
  <c r="X6" i="2"/>
  <c r="V4" i="3"/>
  <c r="T4" i="3"/>
  <c r="X4" i="3"/>
  <c r="Z14" i="14"/>
  <c r="Z10" i="14"/>
  <c r="Z13" i="8"/>
  <c r="Z15" i="4"/>
  <c r="Z9" i="15"/>
  <c r="Z16" i="14"/>
  <c r="Z12" i="14"/>
  <c r="Z8" i="14"/>
  <c r="Z4" i="14"/>
  <c r="Z18" i="11"/>
  <c r="Z16" i="11"/>
  <c r="Z14" i="11"/>
  <c r="Z12" i="11"/>
  <c r="Z15" i="12"/>
  <c r="Z11" i="12"/>
  <c r="Z7" i="12"/>
  <c r="Z19" i="8"/>
  <c r="Z16" i="5"/>
  <c r="Z14" i="5"/>
  <c r="Z12" i="5"/>
  <c r="Z10" i="5"/>
  <c r="Z8" i="5"/>
  <c r="Z6" i="5"/>
  <c r="Z13" i="4"/>
  <c r="Z10" i="4"/>
  <c r="Z6" i="4"/>
  <c r="Z14" i="8"/>
  <c r="Z10" i="8"/>
  <c r="Z6" i="8"/>
  <c r="Z16" i="6"/>
  <c r="Z14" i="6"/>
  <c r="Z11" i="6"/>
  <c r="Z7" i="6"/>
  <c r="Z15" i="3"/>
  <c r="Z13" i="3"/>
  <c r="Z11" i="3"/>
  <c r="Z4" i="2"/>
  <c r="Z8" i="3"/>
  <c r="Z12" i="2"/>
  <c r="Z19" i="15"/>
  <c r="Z16" i="15"/>
  <c r="Z10" i="15"/>
  <c r="Z7" i="15"/>
  <c r="Z5" i="15"/>
  <c r="Z20" i="13"/>
  <c r="Z17" i="13"/>
  <c r="Z15" i="13"/>
  <c r="Z12" i="13"/>
  <c r="Z19" i="11"/>
  <c r="Z9" i="11"/>
  <c r="Z17" i="10"/>
  <c r="Z13" i="10"/>
  <c r="Z9" i="10"/>
  <c r="Z5" i="10"/>
  <c r="Z15" i="8"/>
  <c r="Z9" i="8"/>
  <c r="Z16" i="4"/>
  <c r="Z15" i="14"/>
  <c r="Z7" i="14"/>
  <c r="Z18" i="12"/>
  <c r="Z10" i="12"/>
  <c r="Z4" i="11"/>
  <c r="Z14" i="10"/>
  <c r="Z6" i="10"/>
  <c r="Z17" i="9"/>
  <c r="Z13" i="9"/>
  <c r="Z9" i="9"/>
  <c r="Z5" i="9"/>
  <c r="Z15" i="7"/>
  <c r="Z11" i="7"/>
  <c r="Z6" i="7"/>
  <c r="Z4" i="4"/>
  <c r="Z7" i="3"/>
  <c r="Z15" i="15"/>
  <c r="Z9" i="13"/>
  <c r="Z9" i="14"/>
  <c r="Z19" i="12"/>
  <c r="Z12" i="12"/>
  <c r="Z11" i="11"/>
  <c r="Z19" i="10"/>
  <c r="Z12" i="10"/>
  <c r="Z18" i="9"/>
  <c r="Z14" i="9"/>
  <c r="Z10" i="9"/>
  <c r="Z6" i="9"/>
  <c r="Z19" i="7"/>
  <c r="Z14" i="7"/>
  <c r="Z10" i="7"/>
  <c r="Z5" i="7"/>
  <c r="Z8" i="2"/>
  <c r="Z17" i="15"/>
  <c r="Z8" i="16"/>
  <c r="Z10" i="13"/>
  <c r="Z6" i="13"/>
  <c r="Z4" i="10"/>
  <c r="Z12" i="6"/>
  <c r="Z18" i="5"/>
  <c r="Z5" i="4"/>
  <c r="Z9" i="16"/>
  <c r="Z19" i="13"/>
  <c r="Z5" i="13"/>
  <c r="Z11" i="4"/>
  <c r="X9" i="3"/>
  <c r="V9" i="3"/>
  <c r="T9" i="3"/>
  <c r="Z9" i="3" s="1"/>
  <c r="Z17" i="12"/>
  <c r="Z13" i="12"/>
  <c r="Z9" i="12"/>
  <c r="Z5" i="12"/>
  <c r="Z4" i="6"/>
  <c r="Z15" i="5"/>
  <c r="Z13" i="5"/>
  <c r="Z11" i="5"/>
  <c r="Z9" i="5"/>
  <c r="Z7" i="5"/>
  <c r="Z5" i="5"/>
  <c r="Z12" i="4"/>
  <c r="Z8" i="4"/>
  <c r="Z16" i="8"/>
  <c r="Z12" i="8"/>
  <c r="Z8" i="8"/>
  <c r="Z4" i="8"/>
  <c r="Z18" i="15"/>
  <c r="Z12" i="15"/>
  <c r="X18" i="14"/>
  <c r="V18" i="14"/>
  <c r="T18" i="14"/>
  <c r="Z18" i="14" s="1"/>
  <c r="X19" i="16"/>
  <c r="V19" i="16"/>
  <c r="T19" i="16"/>
  <c r="X17" i="16"/>
  <c r="V17" i="16"/>
  <c r="T17" i="16"/>
  <c r="Z17" i="16" s="1"/>
  <c r="X15" i="16"/>
  <c r="V15" i="16"/>
  <c r="T15" i="16"/>
  <c r="X13" i="16"/>
  <c r="V13" i="16"/>
  <c r="T13" i="16"/>
  <c r="Z13" i="16" s="1"/>
  <c r="X11" i="16"/>
  <c r="V11" i="16"/>
  <c r="T11" i="16"/>
  <c r="Z6" i="15"/>
  <c r="Z4" i="15"/>
  <c r="Z4" i="12"/>
  <c r="Z13" i="13"/>
  <c r="Z11" i="13"/>
  <c r="X6" i="11"/>
  <c r="V6" i="11"/>
  <c r="T6" i="11"/>
  <c r="Z10" i="11"/>
  <c r="Z11" i="8"/>
  <c r="Z5" i="8"/>
  <c r="Z11" i="15"/>
  <c r="Z11" i="14"/>
  <c r="Z20" i="12"/>
  <c r="Z14" i="12"/>
  <c r="Z6" i="12"/>
  <c r="Z20" i="9"/>
  <c r="Z15" i="9"/>
  <c r="Z11" i="9"/>
  <c r="Z7" i="9"/>
  <c r="Z4" i="16"/>
  <c r="Z7" i="16"/>
  <c r="Z4" i="5"/>
  <c r="Z13" i="14"/>
  <c r="Z5" i="14"/>
  <c r="Z16" i="12"/>
  <c r="Z8" i="12"/>
  <c r="Z19" i="9"/>
  <c r="Z16" i="9"/>
  <c r="Z12" i="9"/>
  <c r="Z8" i="9"/>
  <c r="Z4" i="9"/>
  <c r="Z13" i="15"/>
  <c r="Z6" i="16"/>
  <c r="Z9" i="4"/>
  <c r="Z5" i="16"/>
  <c r="Z6" i="6"/>
  <c r="Z7" i="4"/>
  <c r="Z6" i="2" l="1"/>
  <c r="Z6" i="11"/>
  <c r="Z11" i="16"/>
  <c r="Z15" i="16"/>
  <c r="Z19" i="16"/>
  <c r="Z4" i="3"/>
  <c r="Z19" i="14"/>
  <c r="Z17" i="6"/>
  <c r="Z14" i="16"/>
  <c r="Z18" i="8"/>
  <c r="Z16" i="16"/>
  <c r="Z17" i="5"/>
</calcChain>
</file>

<file path=xl/sharedStrings.xml><?xml version="1.0" encoding="utf-8"?>
<sst xmlns="http://schemas.openxmlformats.org/spreadsheetml/2006/main" count="855" uniqueCount="83">
  <si>
    <t xml:space="preserve"> </t>
  </si>
  <si>
    <t>Rate per car parking</t>
  </si>
  <si>
    <t>Rate per bike parking</t>
  </si>
  <si>
    <t>Rate for 4 and 5</t>
  </si>
  <si>
    <t>Rate per sq ft for 1,2,3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</si>
  <si>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</si>
  <si>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</si>
  <si>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</si>
  <si>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</si>
  <si>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</si>
  <si>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</si>
  <si>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</si>
  <si>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</si>
  <si>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</si>
  <si>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</si>
  <si>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</si>
  <si>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</si>
  <si>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</si>
  <si>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</si>
  <si>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</si>
  <si>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</si>
  <si>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</si>
  <si>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</si>
  <si>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</si>
  <si>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</si>
  <si>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</si>
  <si>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</si>
  <si>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</si>
  <si>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</si>
  <si>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</si>
  <si>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</si>
  <si>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</si>
  <si>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</si>
  <si>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</si>
  <si>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</si>
  <si>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RESTAURANT - 02</t>
  </si>
  <si>
    <t>RESTAURANT - 03</t>
  </si>
  <si>
    <t>RESTAURANT - 04</t>
  </si>
  <si>
    <t>RESTAURANT - 05</t>
  </si>
  <si>
    <t>Rate per sq ft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</si>
  <si>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</si>
  <si>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</si>
  <si>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</si>
  <si>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</si>
  <si>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</si>
  <si>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</si>
  <si>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</si>
  <si>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</si>
  <si>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</si>
  <si>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</si>
  <si>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</si>
  <si>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</si>
  <si>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</si>
  <si>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</si>
  <si>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</si>
  <si>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>RETAIL - 12</t>
  </si>
  <si>
    <t>RETAIL - 13</t>
  </si>
  <si>
    <t xml:space="preserve">Balcony Area (Sq.Mt.) </t>
  </si>
  <si>
    <t xml:space="preserve">Balcony Area (Sq.Ft.) </t>
  </si>
  <si>
    <t>Office - 01</t>
  </si>
  <si>
    <t>Office - 02</t>
  </si>
  <si>
    <t>Office - 03</t>
  </si>
  <si>
    <t>Office - 04</t>
  </si>
  <si>
    <t xml:space="preserve">Office - 05 </t>
  </si>
  <si>
    <t>Office - 06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</si>
  <si>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</si>
  <si>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</si>
  <si>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</si>
  <si>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</si>
  <si>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</si>
  <si>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</si>
  <si>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</si>
  <si>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</si>
  <si>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</si>
  <si>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</si>
  <si>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</si>
  <si>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REFUGE</t>
  </si>
  <si>
    <t>REFUGE AREA</t>
  </si>
  <si>
    <t>RESTAURANT - 05 + MEZZ</t>
  </si>
  <si>
    <t>RESTAURANT - 04 + MEZZ</t>
  </si>
  <si>
    <t>RESTAURANT - 03 + MEZZ</t>
  </si>
  <si>
    <t>RESTAURANT - 02 + MEZZ</t>
  </si>
  <si>
    <t>RESTAURANT - 01 + MEZZ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</si>
</sst>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10" x14ac:knownFonts="1">
    <font>
      <sz val="10"/>
      <color rgb="FF000000"/>
      <name val="Arial"/>
      <scheme val="minor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sz val="10"/>
      <color theme="1"/>
      <name val="Calibri"/>
    </font>
    <font>
      <b/>
      <sz val="10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CCCC"/>
        <bgColor rgb="FFF4CCC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59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2" fontId="1" fillId="7" borderId="2" xfId="0" applyNumberFormat="1" applyFont="1" applyFill="1" applyBorder="1" applyAlignment="1">
      <alignment horizontal="center" vertic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/>
    <xf numFmtId="0" fontId="7" fillId="0" borderId="0" xfId="0" applyFont="1"/>
    <xf numFmtId="164" fontId="7" fillId="0" borderId="0" xfId="0" applyNumberFormat="1" applyFont="1"/>
    <xf numFmtId="2" fontId="6" fillId="0" borderId="0" xfId="0" applyNumberFormat="1" applyFont="1"/>
    <xf numFmtId="0" fontId="2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4" xfId="0" applyNumberFormat="1" applyFont="1" applyFill="1" applyBorder="1" applyAlignment="1">
      <alignment horizontal="center" vertical="center" wrapText="1"/>
    </xf>
    <xf numFmtId="1" fontId="1" fillId="6" borderId="4" xfId="0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/>
    </xf>
    <xf numFmtId="2" fontId="1" fillId="7" borderId="4" xfId="0" applyNumberFormat="1" applyFont="1" applyFill="1" applyBorder="1" applyAlignment="1">
      <alignment horizontal="center" vertical="center" wrapText="1"/>
    </xf>
    <xf numFmtId="1" fontId="1" fillId="7" borderId="4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3" fillId="0" borderId="4" xfId="0" applyNumberFormat="1" applyFont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2" fontId="8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2" fontId="8" fillId="8" borderId="1" xfId="0" applyNumberFormat="1" applyFont="1" applyFill="1" applyBorder="1" applyAlignment="1">
      <alignment horizontal="center" vertical="center"/>
    </xf>
    <xf numFmtId="2" fontId="1" fillId="8" borderId="1" xfId="0" applyNumberFormat="1" applyFont="1" applyFill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4" fillId="8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left" vertical="center" wrapText="1"/>
    </xf>
    <xf numFmtId="2" fontId="8" fillId="9" borderId="1" xfId="0" applyNumberFormat="1" applyFont="1" applyFill="1" applyBorder="1" applyAlignment="1">
      <alignment horizontal="center" vertical="center"/>
    </xf>
    <xf numFmtId="2" fontId="1" fillId="9" borderId="4" xfId="0" applyNumberFormat="1" applyFont="1" applyFill="1" applyBorder="1" applyAlignment="1">
      <alignment horizontal="center" vertical="center" wrapText="1"/>
    </xf>
    <xf numFmtId="1" fontId="1" fillId="9" borderId="4" xfId="0" applyNumberFormat="1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4" fillId="9" borderId="4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2" fontId="1" fillId="8" borderId="4" xfId="0" applyNumberFormat="1" applyFont="1" applyFill="1" applyBorder="1" applyAlignment="1">
      <alignment horizontal="center" vertical="center" wrapText="1"/>
    </xf>
    <xf numFmtId="1" fontId="1" fillId="8" borderId="4" xfId="0" applyNumberFormat="1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164" fontId="3" fillId="8" borderId="4" xfId="0" applyNumberFormat="1" applyFont="1" applyFill="1" applyBorder="1" applyAlignment="1">
      <alignment horizontal="center" vertical="center" wrapText="1"/>
    </xf>
    <xf numFmtId="164" fontId="4" fillId="8" borderId="4" xfId="0" applyNumberFormat="1" applyFont="1" applyFill="1" applyBorder="1" applyAlignment="1">
      <alignment horizontal="center"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164" fontId="4" fillId="7" borderId="2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4" fillId="7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/>
    <xf numFmtId="164" fontId="6" fillId="0" borderId="0" xfId="0" applyNumberFormat="1" applyFont="1" applyAlignment="1"/>
    <xf numFmtId="0" fontId="2" fillId="6" borderId="1" xfId="0" applyFont="1" applyFill="1" applyBorder="1" applyAlignment="1">
      <alignment horizontal="left" vertical="center" wrapText="1"/>
    </xf>
    <xf numFmtId="164" fontId="6" fillId="10" borderId="0" xfId="0" applyNumberFormat="1" applyFont="1" applyFill="1" applyAlignment="1">
      <alignment horizontal="right"/>
    </xf>
    <xf numFmtId="2" fontId="9" fillId="11" borderId="1" xfId="0" applyNumberFormat="1" applyFont="1" applyFill="1" applyBorder="1" applyAlignment="1">
      <alignment horizontal="center" vertical="center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1" fontId="1" fillId="12" borderId="4" xfId="0" applyNumberFormat="1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1" fillId="12" borderId="4" xfId="0" applyFont="1" applyFill="1" applyBorder="1" applyAlignment="1">
      <alignment horizontal="center" vertical="center" wrapText="1"/>
    </xf>
    <xf numFmtId="164" fontId="3" fillId="12" borderId="4" xfId="0" applyNumberFormat="1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" fontId="1" fillId="12" borderId="2" xfId="0" applyNumberFormat="1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2" fontId="1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3" fillId="12" borderId="2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164" fontId="3" fillId="12" borderId="1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/>
    </xf>
    <xf numFmtId="2" fontId="1" fillId="13" borderId="4" xfId="0" applyNumberFormat="1" applyFont="1" applyFill="1" applyBorder="1" applyAlignment="1">
      <alignment horizontal="center" vertical="center" wrapText="1"/>
    </xf>
    <xf numFmtId="2" fontId="1" fillId="13" borderId="4" xfId="0" applyNumberFormat="1" applyFont="1" applyFill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right"/>
    </xf>
    <xf numFmtId="0" fontId="6" fillId="10" borderId="0" xfId="0" applyFont="1" applyFill="1" applyAlignment="1">
      <alignment horizontal="right"/>
    </xf>
    <xf numFmtId="2" fontId="8" fillId="12" borderId="1" xfId="0" applyNumberFormat="1" applyFont="1" applyFill="1" applyBorder="1" applyAlignment="1">
      <alignment horizontal="center" vertical="center"/>
    </xf>
    <xf numFmtId="2" fontId="1" fillId="12" borderId="4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2" fontId="1" fillId="7" borderId="2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vertical="center" wrapText="1"/>
    </xf>
    <xf numFmtId="0" fontId="5" fillId="0" borderId="3" xfId="0" applyFont="1" applyBorder="1" applyAlignment="1"/>
    <xf numFmtId="1" fontId="1" fillId="6" borderId="2" xfId="0" applyNumberFormat="1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164" fontId="3" fillId="6" borderId="2" xfId="0" applyNumberFormat="1" applyFont="1" applyFill="1" applyBorder="1" applyAlignment="1">
      <alignment vertical="center" wrapText="1"/>
    </xf>
    <xf numFmtId="2" fontId="1" fillId="7" borderId="2" xfId="0" applyNumberFormat="1" applyFont="1" applyFill="1" applyBorder="1" applyAlignment="1">
      <alignment vertical="center" wrapText="1"/>
    </xf>
    <xf numFmtId="1" fontId="1" fillId="7" borderId="2" xfId="0" applyNumberFormat="1" applyFont="1" applyFill="1" applyBorder="1" applyAlignment="1">
      <alignment vertical="center" wrapText="1"/>
    </xf>
    <xf numFmtId="0" fontId="1" fillId="7" borderId="2" xfId="0" applyFont="1" applyFill="1" applyBorder="1" applyAlignment="1">
      <alignment vertical="center" wrapText="1"/>
    </xf>
    <xf numFmtId="164" fontId="3" fillId="7" borderId="2" xfId="0" applyNumberFormat="1" applyFont="1" applyFill="1" applyBorder="1" applyAlignment="1">
      <alignment vertical="center" wrapText="1"/>
    </xf>
    <xf numFmtId="164" fontId="3" fillId="0" borderId="2" xfId="0" applyNumberFormat="1" applyFont="1" applyBorder="1" applyAlignment="1">
      <alignment vertical="center" wrapText="1"/>
    </xf>
    <xf numFmtId="0" fontId="5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52"/>
  <sheetViews>
    <sheetView tabSelected="1" workbookViewId="0">
      <selection activeCell="B13" sqref="B13"/>
    </sheetView>
  </sheetViews>
  <sheetFormatPr defaultColWidth="12.5703125" defaultRowHeight="15" customHeight="1" x14ac:dyDescent="0.2"/>
  <cols>
    <col min="1" max="1" width="33.28515625" customWidth="1"/>
    <col min="2" max="2" width="34.7109375" customWidth="1"/>
    <col min="3" max="3" width="6.42578125" customWidth="1"/>
    <col min="4" max="4" width="6.140625" customWidth="1"/>
    <col min="5" max="5" width="6.28515625" customWidth="1"/>
    <col min="6" max="6" width="6" customWidth="1"/>
    <col min="7" max="7" width="7.140625" customWidth="1"/>
    <col min="8" max="8" width="8" customWidth="1"/>
    <col min="9" max="9" width="8.85546875" customWidth="1"/>
    <col min="10" max="10" width="10.85546875" bestFit="1" customWidth="1"/>
    <col min="11" max="11" width="9.42578125" customWidth="1"/>
    <col min="12" max="13" width="9.5703125" customWidth="1"/>
    <col min="14" max="14" width="5.42578125" customWidth="1"/>
    <col min="15" max="15" width="9.85546875" customWidth="1"/>
    <col min="16" max="16" width="8" customWidth="1"/>
    <col min="17" max="18" width="6.42578125" customWidth="1"/>
    <col min="19" max="19" width="5" customWidth="1"/>
    <col min="20" max="20" width="9.7109375" customWidth="1"/>
    <col min="21" max="21" width="8.42578125" customWidth="1"/>
    <col min="22" max="22" width="9" customWidth="1"/>
    <col min="23" max="23" width="8.85546875" customWidth="1"/>
    <col min="24" max="24" width="8.140625" customWidth="1"/>
    <col min="25" max="25" width="6.710937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">
      <c r="A2" s="1"/>
      <c r="B2" s="1"/>
      <c r="C2" s="1"/>
      <c r="D2" s="1"/>
      <c r="E2" s="1"/>
      <c r="F2" s="1"/>
      <c r="G2" s="3" t="s">
        <v>3</v>
      </c>
      <c r="H2" s="3">
        <v>35000</v>
      </c>
      <c r="I2" s="4" t="s">
        <v>4</v>
      </c>
      <c r="J2" s="5">
        <v>30000</v>
      </c>
      <c r="K2" s="6">
        <v>1000000</v>
      </c>
      <c r="L2" s="7">
        <v>200000</v>
      </c>
      <c r="M2" s="1"/>
      <c r="N2" s="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10</v>
      </c>
      <c r="G3" s="12" t="s">
        <v>11</v>
      </c>
      <c r="H3" s="12" t="s">
        <v>12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13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13"/>
      <c r="AH3" s="13"/>
      <c r="AI3" s="13"/>
      <c r="AJ3" s="13"/>
      <c r="AK3" s="13"/>
    </row>
    <row r="4" spans="1:37" ht="20.25" customHeight="1" x14ac:dyDescent="0.2">
      <c r="A4" s="14" t="s">
        <v>82</v>
      </c>
      <c r="B4" s="147">
        <v>281.62</v>
      </c>
      <c r="C4" s="148">
        <v>281.62</v>
      </c>
      <c r="D4" s="148">
        <f t="shared" ref="C4:D5" si="0">C4+C5</f>
        <v>281.62</v>
      </c>
      <c r="E4" s="150">
        <f>D4*10.764</f>
        <v>3031.3576800000001</v>
      </c>
      <c r="F4" s="151">
        <v>46.05</v>
      </c>
      <c r="G4" s="148">
        <f>F4*10.764</f>
        <v>495.68219999999997</v>
      </c>
      <c r="H4" s="150">
        <f>E4+G4</f>
        <v>3527.0398800000003</v>
      </c>
      <c r="I4" s="150">
        <f>H4+(H4*50%)</f>
        <v>5290.5598200000004</v>
      </c>
      <c r="J4" s="152">
        <f>I4*$J$2</f>
        <v>158716794.60000002</v>
      </c>
      <c r="K4" s="152">
        <f>3*K2</f>
        <v>3000000</v>
      </c>
      <c r="L4" s="152">
        <f>26*L2</f>
        <v>5200000</v>
      </c>
      <c r="M4" s="152">
        <f>SUM(J4:L4)</f>
        <v>166916794.60000002</v>
      </c>
      <c r="N4" s="152">
        <f>($N$2*M4)</f>
        <v>0</v>
      </c>
      <c r="O4" s="152">
        <f>M4-N4</f>
        <v>166916794.60000002</v>
      </c>
      <c r="P4" s="152">
        <f>I4*$P$2</f>
        <v>2116223.9280000003</v>
      </c>
      <c r="Q4" s="152">
        <f>I4*$Q$2</f>
        <v>2116223.9280000003</v>
      </c>
      <c r="R4" s="152">
        <f>I4*$R$2</f>
        <v>793583.97300000011</v>
      </c>
      <c r="S4" s="152">
        <v>0</v>
      </c>
      <c r="T4" s="152">
        <f>SUM(O4:S4)</f>
        <v>171942826.42900002</v>
      </c>
      <c r="U4" s="152">
        <v>30000</v>
      </c>
      <c r="V4" s="152">
        <f>$V$2*O4</f>
        <v>20030015.352000002</v>
      </c>
      <c r="W4" s="152">
        <f>(12%*P4)+(12%*Q4)</f>
        <v>507893.74272000004</v>
      </c>
      <c r="X4" s="152">
        <f>CEILING(($X$2*O4),100)</f>
        <v>11684200</v>
      </c>
      <c r="Y4" s="152">
        <v>6000</v>
      </c>
      <c r="Z4" s="152">
        <f>SUM(T4:Y4)</f>
        <v>204200935.52372003</v>
      </c>
      <c r="AA4" s="21"/>
      <c r="AB4" s="21" t="s">
        <v>34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0.25" customHeight="1" x14ac:dyDescent="0.2">
      <c r="A5" s="14"/>
      <c r="B5" s="147"/>
      <c r="C5" s="148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0.25" customHeight="1" x14ac:dyDescent="0.2">
      <c r="A6" s="22" t="s">
        <v>81</v>
      </c>
      <c r="B6" s="146">
        <v>174.26</v>
      </c>
      <c r="C6" s="153">
        <v>174.26</v>
      </c>
      <c r="D6" s="153">
        <f t="shared" ref="C6:D6" si="1">C6+C7</f>
        <v>174.26</v>
      </c>
      <c r="E6" s="154">
        <f>D6*10.764</f>
        <v>1875.7346399999999</v>
      </c>
      <c r="F6" s="155">
        <v>47.1</v>
      </c>
      <c r="G6" s="153">
        <f>F6*10.764</f>
        <v>506.98439999999999</v>
      </c>
      <c r="H6" s="154">
        <f>E6+G6</f>
        <v>2382.7190399999999</v>
      </c>
      <c r="I6" s="154">
        <f>H6+(H6*50%)</f>
        <v>3574.0785599999999</v>
      </c>
      <c r="J6" s="156">
        <f>I6*$J$2</f>
        <v>107222356.8</v>
      </c>
      <c r="K6" s="156">
        <f>2*K2</f>
        <v>2000000</v>
      </c>
      <c r="L6" s="156">
        <f>20*L2</f>
        <v>4000000</v>
      </c>
      <c r="M6" s="156">
        <f>SUM(J6:L6)</f>
        <v>113222356.8</v>
      </c>
      <c r="N6" s="156">
        <f>($N$2*M6)</f>
        <v>0</v>
      </c>
      <c r="O6" s="156">
        <f>M6-N6</f>
        <v>113222356.8</v>
      </c>
      <c r="P6" s="156">
        <f>I6*$P$2</f>
        <v>1429631.4239999999</v>
      </c>
      <c r="Q6" s="156">
        <f>I6*$Q$2</f>
        <v>1429631.4239999999</v>
      </c>
      <c r="R6" s="156">
        <f>I6*$R$2</f>
        <v>536111.78399999999</v>
      </c>
      <c r="S6" s="156">
        <v>0</v>
      </c>
      <c r="T6" s="156">
        <f>SUM(O6:S6)</f>
        <v>116617731.43199998</v>
      </c>
      <c r="U6" s="156">
        <v>30000</v>
      </c>
      <c r="V6" s="156">
        <f>$V$2*O6</f>
        <v>13586682.816</v>
      </c>
      <c r="W6" s="157">
        <f>(12%*P6)+(12%*Q6)</f>
        <v>343111.54175999993</v>
      </c>
      <c r="X6" s="156">
        <f>CEILING(($X$2*O6),100)</f>
        <v>7925600</v>
      </c>
      <c r="Y6" s="156">
        <v>6000</v>
      </c>
      <c r="Z6" s="156">
        <f>SUM(T6:Y6)</f>
        <v>138509125.78975999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0.25" customHeight="1" x14ac:dyDescent="0.2">
      <c r="A7" s="22"/>
      <c r="B7" s="158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0.25" customHeight="1" x14ac:dyDescent="0.2">
      <c r="A8" s="22" t="s">
        <v>80</v>
      </c>
      <c r="B8" s="146">
        <v>174.26</v>
      </c>
      <c r="C8" s="153">
        <v>174.26</v>
      </c>
      <c r="D8" s="153">
        <f t="shared" ref="C8:D8" si="2">C8+C9</f>
        <v>174.26</v>
      </c>
      <c r="E8" s="154">
        <f>D8*10.764</f>
        <v>1875.7346399999999</v>
      </c>
      <c r="F8" s="155">
        <v>47.1</v>
      </c>
      <c r="G8" s="153">
        <f>F8*10.764</f>
        <v>506.98439999999999</v>
      </c>
      <c r="H8" s="154">
        <f>E8+G8</f>
        <v>2382.7190399999999</v>
      </c>
      <c r="I8" s="154">
        <f>H8+(H8*50%)</f>
        <v>3574.0785599999999</v>
      </c>
      <c r="J8" s="156">
        <f>I8*$J$2</f>
        <v>107222356.8</v>
      </c>
      <c r="K8" s="156">
        <f>2*K2</f>
        <v>2000000</v>
      </c>
      <c r="L8" s="156">
        <f>20*L2</f>
        <v>4000000</v>
      </c>
      <c r="M8" s="156">
        <f>SUM(J8:L8)</f>
        <v>113222356.8</v>
      </c>
      <c r="N8" s="156">
        <f>($N$2*M8)</f>
        <v>0</v>
      </c>
      <c r="O8" s="156">
        <f>M8-N8</f>
        <v>113222356.8</v>
      </c>
      <c r="P8" s="156">
        <f>I8*$P$2</f>
        <v>1429631.4239999999</v>
      </c>
      <c r="Q8" s="156">
        <f>I8*$Q$2</f>
        <v>1429631.4239999999</v>
      </c>
      <c r="R8" s="156">
        <f>I8*$R$2</f>
        <v>536111.78399999999</v>
      </c>
      <c r="S8" s="156">
        <v>0</v>
      </c>
      <c r="T8" s="156">
        <f>SUM(O8:S8)</f>
        <v>116617731.43199998</v>
      </c>
      <c r="U8" s="156">
        <v>30000</v>
      </c>
      <c r="V8" s="156">
        <f>$V$2*O8</f>
        <v>13586682.816</v>
      </c>
      <c r="W8" s="157">
        <f>(12%*P8)+(12%*Q8)</f>
        <v>343111.54175999993</v>
      </c>
      <c r="X8" s="156">
        <f>CEILING(($X$2*O8),100)</f>
        <v>7925600</v>
      </c>
      <c r="Y8" s="156">
        <v>6000</v>
      </c>
      <c r="Z8" s="156">
        <f>SUM(T8:Y8)</f>
        <v>138509125.78975999</v>
      </c>
      <c r="AA8" s="103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0.25" customHeight="1" x14ac:dyDescent="0.2">
      <c r="A9" s="22"/>
      <c r="B9" s="158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0.25" customHeight="1" x14ac:dyDescent="0.2">
      <c r="A10" s="14" t="s">
        <v>79</v>
      </c>
      <c r="B10" s="147">
        <v>208.81</v>
      </c>
      <c r="C10" s="148">
        <v>208.81</v>
      </c>
      <c r="D10" s="148">
        <f t="shared" ref="C10:D10" si="3">C10+C11</f>
        <v>208.81</v>
      </c>
      <c r="E10" s="150">
        <f>D10*10.764</f>
        <v>2247.6308399999998</v>
      </c>
      <c r="F10" s="151">
        <v>50.9</v>
      </c>
      <c r="G10" s="148">
        <f>F10*10.764</f>
        <v>547.88759999999991</v>
      </c>
      <c r="H10" s="150">
        <f>E10+G10</f>
        <v>2795.5184399999998</v>
      </c>
      <c r="I10" s="150">
        <f>H10+(H10*50%)</f>
        <v>4193.2776599999997</v>
      </c>
      <c r="J10" s="152">
        <f>I10*$H$2</f>
        <v>146764718.09999999</v>
      </c>
      <c r="K10" s="152">
        <f>2*K2</f>
        <v>2000000</v>
      </c>
      <c r="L10" s="152">
        <f>22*L2</f>
        <v>4400000</v>
      </c>
      <c r="M10" s="152">
        <f>SUM(J10:L10)</f>
        <v>153164718.09999999</v>
      </c>
      <c r="N10" s="152">
        <f>($N$2*M10)</f>
        <v>0</v>
      </c>
      <c r="O10" s="152">
        <f>M10-N10</f>
        <v>153164718.09999999</v>
      </c>
      <c r="P10" s="152">
        <f>I10*$P$2</f>
        <v>1677311.0639999998</v>
      </c>
      <c r="Q10" s="152">
        <f>I10*$Q$2</f>
        <v>1677311.0639999998</v>
      </c>
      <c r="R10" s="152">
        <f>I10*$R$2</f>
        <v>628991.64899999998</v>
      </c>
      <c r="S10" s="152">
        <v>0</v>
      </c>
      <c r="T10" s="152">
        <f>SUM(O10:S10)</f>
        <v>157148331.877</v>
      </c>
      <c r="U10" s="152">
        <v>30000</v>
      </c>
      <c r="V10" s="152">
        <f>$V$2*O10</f>
        <v>18379766.171999998</v>
      </c>
      <c r="W10" s="152">
        <f>(12%*P10)+(12%*Q10)</f>
        <v>402554.65535999992</v>
      </c>
      <c r="X10" s="152">
        <f>CEILING(($X$2*O10),100)</f>
        <v>10721600</v>
      </c>
      <c r="Y10" s="152">
        <v>6000</v>
      </c>
      <c r="Z10" s="152">
        <f>SUM(T10:Y10)</f>
        <v>186688252.70436001</v>
      </c>
      <c r="AA10" s="20"/>
      <c r="AB10" s="21" t="s">
        <v>34</v>
      </c>
      <c r="AC10" s="20"/>
      <c r="AD10" s="20"/>
      <c r="AE10" s="20"/>
      <c r="AF10" s="20"/>
      <c r="AG10" s="20"/>
      <c r="AH10" s="20"/>
      <c r="AI10" s="20"/>
      <c r="AJ10" s="20"/>
      <c r="AK10" s="20"/>
    </row>
    <row r="11" spans="1:37" ht="20.25" customHeight="1" x14ac:dyDescent="0.2">
      <c r="A11" s="14"/>
      <c r="B11" s="158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</row>
    <row r="12" spans="1:37" ht="20.25" customHeight="1" x14ac:dyDescent="0.2">
      <c r="A12" s="28" t="s">
        <v>78</v>
      </c>
      <c r="B12" s="146">
        <v>207.18</v>
      </c>
      <c r="C12" s="153">
        <v>207.18</v>
      </c>
      <c r="D12" s="153">
        <f t="shared" ref="C12:D12" si="4">C12+C13</f>
        <v>207.18</v>
      </c>
      <c r="E12" s="154">
        <f>D12*10.764</f>
        <v>2230.0855200000001</v>
      </c>
      <c r="F12" s="155">
        <v>19.28</v>
      </c>
      <c r="G12" s="153">
        <f>F12*10.764</f>
        <v>207.52992</v>
      </c>
      <c r="H12" s="154">
        <f>E12+G12</f>
        <v>2437.61544</v>
      </c>
      <c r="I12" s="154">
        <f>H12+(H12*50%)</f>
        <v>3656.4231600000003</v>
      </c>
      <c r="J12" s="156">
        <f>I12*$H$2</f>
        <v>127974810.60000001</v>
      </c>
      <c r="K12" s="156">
        <f>2*K2</f>
        <v>2000000</v>
      </c>
      <c r="L12" s="156">
        <f>22*L2</f>
        <v>4400000</v>
      </c>
      <c r="M12" s="156">
        <f>SUM(J12:L12)</f>
        <v>134374810.60000002</v>
      </c>
      <c r="N12" s="156">
        <f>($N$2*M12)</f>
        <v>0</v>
      </c>
      <c r="O12" s="156">
        <f>M12-N12</f>
        <v>134374810.60000002</v>
      </c>
      <c r="P12" s="156">
        <f>I12*$P$2</f>
        <v>1462569.2640000002</v>
      </c>
      <c r="Q12" s="156">
        <f>I12*$Q$2</f>
        <v>1462569.2640000002</v>
      </c>
      <c r="R12" s="156">
        <f>I12*$R$2</f>
        <v>548463.47400000005</v>
      </c>
      <c r="S12" s="156">
        <v>0</v>
      </c>
      <c r="T12" s="156">
        <f>SUM(O12:S12)</f>
        <v>137848412.60200003</v>
      </c>
      <c r="U12" s="156">
        <v>30000</v>
      </c>
      <c r="V12" s="156">
        <f>$V$2*O12</f>
        <v>16124977.272000002</v>
      </c>
      <c r="W12" s="157">
        <f>(12%*P12)+(12%*Q12)</f>
        <v>351016.62336000003</v>
      </c>
      <c r="X12" s="156">
        <f>CEILING(($X$2*O12),100)</f>
        <v>9406300</v>
      </c>
      <c r="Y12" s="156">
        <v>6000</v>
      </c>
      <c r="Z12" s="156">
        <f>SUM(T12:Y12)</f>
        <v>163766706.49736005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0.25" customHeight="1" x14ac:dyDescent="0.2">
      <c r="A13" s="22"/>
      <c r="B13" s="158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1.25" customHeight="1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</row>
    <row r="15" spans="1:37" ht="11.25" customHeight="1" x14ac:dyDescent="0.2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</row>
    <row r="16" spans="1:37" ht="11.25" customHeight="1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</row>
    <row r="17" spans="1:37" ht="11.25" customHeight="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</row>
    <row r="18" spans="1:37" ht="11.25" customHeight="1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</row>
    <row r="19" spans="1:37" ht="11.25" customHeight="1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</row>
    <row r="20" spans="1:37" ht="11.25" customHeight="1" x14ac:dyDescent="0.2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999"/>
  <sheetViews>
    <sheetView topLeftCell="A2" workbookViewId="0">
      <selection activeCell="I16" sqref="I16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.5703125" customWidth="1"/>
    <col min="7" max="8" width="9.710937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13.42578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22000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39" t="s">
        <v>33</v>
      </c>
      <c r="B4" s="15">
        <v>163.37</v>
      </c>
      <c r="C4" s="40">
        <f t="shared" ref="C4:D4" si="0">B4</f>
        <v>163.37</v>
      </c>
      <c r="D4" s="40">
        <f t="shared" si="0"/>
        <v>163.37</v>
      </c>
      <c r="E4" s="41">
        <f t="shared" ref="E4:E15" si="1">D4*10.764</f>
        <v>1758.51468</v>
      </c>
      <c r="F4" s="42">
        <v>58.75</v>
      </c>
      <c r="G4" s="40">
        <f t="shared" ref="G4:G15" si="2">F4*10.764</f>
        <v>632.38499999999999</v>
      </c>
      <c r="H4" s="41">
        <f t="shared" ref="H4:H15" si="3">E4+G4</f>
        <v>2390.89968</v>
      </c>
      <c r="I4" s="41">
        <f t="shared" ref="I4:I15" si="4">H4+(H4*50%)</f>
        <v>3586.3495199999998</v>
      </c>
      <c r="J4" s="43">
        <f t="shared" ref="J4:J15" si="5">I4*$J$2</f>
        <v>78899689.439999998</v>
      </c>
      <c r="K4" s="43">
        <f>2*K2</f>
        <v>2000000</v>
      </c>
      <c r="L4" s="43">
        <f>24*L2</f>
        <v>4800000</v>
      </c>
      <c r="M4" s="43">
        <f t="shared" ref="M4:M15" si="6">SUM(J4:L4)</f>
        <v>85699689.439999998</v>
      </c>
      <c r="N4" s="44">
        <f t="shared" ref="N4:N15" si="7">($N$2*M4)</f>
        <v>0</v>
      </c>
      <c r="O4" s="43">
        <f t="shared" ref="O4:O15" si="8">M4-N4</f>
        <v>85699689.439999998</v>
      </c>
      <c r="P4" s="43">
        <f t="shared" ref="P4:P15" si="9">I4*$P$2</f>
        <v>1434539.808</v>
      </c>
      <c r="Q4" s="43">
        <f t="shared" ref="Q4:Q15" si="10">I4*$Q$2</f>
        <v>1434539.808</v>
      </c>
      <c r="R4" s="43">
        <f t="shared" ref="R4:R15" si="11">I4*$R$2</f>
        <v>537952.42799999996</v>
      </c>
      <c r="S4" s="43">
        <v>0</v>
      </c>
      <c r="T4" s="43">
        <f t="shared" ref="T4:T15" si="12">SUM(O4:S4)</f>
        <v>89106721.483999997</v>
      </c>
      <c r="U4" s="43">
        <v>30000</v>
      </c>
      <c r="V4" s="43">
        <f t="shared" ref="V4:V15" si="13">$V$2*O4</f>
        <v>10283962.732799999</v>
      </c>
      <c r="W4" s="43">
        <f t="shared" ref="W4:W15" si="14">(12%*P4)+(12%*Q4)</f>
        <v>344289.55391999998</v>
      </c>
      <c r="X4" s="43">
        <f t="shared" ref="X4:X15" si="15">CEILING(($X$2*O4),100)</f>
        <v>5999000</v>
      </c>
      <c r="Y4" s="45">
        <v>6000</v>
      </c>
      <c r="Z4" s="45">
        <f t="shared" ref="Z4:Z15" si="16">SUM(T4:Y4)</f>
        <v>105769973.77072001</v>
      </c>
      <c r="AA4" s="20"/>
      <c r="AB4" s="21" t="s">
        <v>44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46" t="s">
        <v>35</v>
      </c>
      <c r="B5" s="47">
        <v>115.52</v>
      </c>
      <c r="C5" s="48">
        <f t="shared" ref="C5:D5" si="17">B5</f>
        <v>115.52</v>
      </c>
      <c r="D5" s="48">
        <f t="shared" si="17"/>
        <v>115.52</v>
      </c>
      <c r="E5" s="49">
        <f t="shared" si="1"/>
        <v>1243.4572799999999</v>
      </c>
      <c r="F5" s="50">
        <v>0</v>
      </c>
      <c r="G5" s="48">
        <f t="shared" si="2"/>
        <v>0</v>
      </c>
      <c r="H5" s="49">
        <f t="shared" si="3"/>
        <v>1243.4572799999999</v>
      </c>
      <c r="I5" s="49">
        <f t="shared" si="4"/>
        <v>1865.1859199999999</v>
      </c>
      <c r="J5" s="51">
        <f t="shared" si="5"/>
        <v>41034090.239999995</v>
      </c>
      <c r="K5" s="51">
        <f>1*K2</f>
        <v>1000000</v>
      </c>
      <c r="L5" s="51">
        <f>16*L2</f>
        <v>3200000</v>
      </c>
      <c r="M5" s="51">
        <f t="shared" si="6"/>
        <v>45234090.239999995</v>
      </c>
      <c r="N5" s="52">
        <f t="shared" si="7"/>
        <v>0</v>
      </c>
      <c r="O5" s="51">
        <f t="shared" si="8"/>
        <v>45234090.239999995</v>
      </c>
      <c r="P5" s="51">
        <f t="shared" si="9"/>
        <v>746074.36800000002</v>
      </c>
      <c r="Q5" s="51">
        <f t="shared" si="10"/>
        <v>746074.36800000002</v>
      </c>
      <c r="R5" s="51">
        <f t="shared" si="11"/>
        <v>279777.88799999998</v>
      </c>
      <c r="S5" s="51">
        <v>0</v>
      </c>
      <c r="T5" s="51">
        <f t="shared" si="12"/>
        <v>47006016.863999993</v>
      </c>
      <c r="U5" s="51">
        <v>30000</v>
      </c>
      <c r="V5" s="51">
        <f t="shared" si="13"/>
        <v>5428090.8287999993</v>
      </c>
      <c r="W5" s="53">
        <f t="shared" si="14"/>
        <v>179057.84831999999</v>
      </c>
      <c r="X5" s="51">
        <f t="shared" si="15"/>
        <v>3166400</v>
      </c>
      <c r="Y5" s="54">
        <v>6000</v>
      </c>
      <c r="Z5" s="54">
        <f t="shared" si="16"/>
        <v>55815565.541119993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39" t="s">
        <v>36</v>
      </c>
      <c r="B6" s="55">
        <v>52.57</v>
      </c>
      <c r="C6" s="40">
        <f t="shared" ref="C6:D6" si="18">B6</f>
        <v>52.57</v>
      </c>
      <c r="D6" s="40">
        <f t="shared" si="18"/>
        <v>52.57</v>
      </c>
      <c r="E6" s="41">
        <f t="shared" si="1"/>
        <v>565.86347999999998</v>
      </c>
      <c r="F6" s="42">
        <v>0</v>
      </c>
      <c r="G6" s="40">
        <f t="shared" si="2"/>
        <v>0</v>
      </c>
      <c r="H6" s="41">
        <f t="shared" si="3"/>
        <v>565.86347999999998</v>
      </c>
      <c r="I6" s="41">
        <f t="shared" si="4"/>
        <v>848.79521999999997</v>
      </c>
      <c r="J6" s="43">
        <f t="shared" si="5"/>
        <v>18673494.84</v>
      </c>
      <c r="K6" s="43">
        <f>1*K2</f>
        <v>1000000</v>
      </c>
      <c r="L6" s="43">
        <f>8*L2</f>
        <v>1600000</v>
      </c>
      <c r="M6" s="43">
        <f t="shared" si="6"/>
        <v>21273494.84</v>
      </c>
      <c r="N6" s="44">
        <f t="shared" si="7"/>
        <v>0</v>
      </c>
      <c r="O6" s="43">
        <f t="shared" si="8"/>
        <v>21273494.84</v>
      </c>
      <c r="P6" s="43">
        <f t="shared" si="9"/>
        <v>339518.08799999999</v>
      </c>
      <c r="Q6" s="43">
        <f t="shared" si="10"/>
        <v>339518.08799999999</v>
      </c>
      <c r="R6" s="43">
        <f t="shared" si="11"/>
        <v>127319.283</v>
      </c>
      <c r="S6" s="43">
        <v>0</v>
      </c>
      <c r="T6" s="43">
        <f t="shared" si="12"/>
        <v>22079850.298999999</v>
      </c>
      <c r="U6" s="43">
        <v>30000</v>
      </c>
      <c r="V6" s="43">
        <f t="shared" si="13"/>
        <v>2552819.3807999999</v>
      </c>
      <c r="W6" s="43">
        <f t="shared" si="14"/>
        <v>81484.341119999997</v>
      </c>
      <c r="X6" s="43">
        <f t="shared" si="15"/>
        <v>1489200</v>
      </c>
      <c r="Y6" s="45">
        <v>6000</v>
      </c>
      <c r="Z6" s="45">
        <f t="shared" si="16"/>
        <v>26239354.020920001</v>
      </c>
      <c r="AA6" s="20"/>
      <c r="AB6" s="21" t="s">
        <v>45</v>
      </c>
      <c r="AC6" s="20"/>
      <c r="AD6" s="20"/>
      <c r="AE6" s="20"/>
      <c r="AF6" s="20"/>
      <c r="AG6" s="20"/>
      <c r="AH6" s="20"/>
      <c r="AI6" s="20"/>
      <c r="AJ6" s="20"/>
      <c r="AK6" s="20"/>
    </row>
    <row r="7" spans="1:37" ht="21" customHeight="1" x14ac:dyDescent="0.2">
      <c r="A7" s="46" t="s">
        <v>37</v>
      </c>
      <c r="B7" s="47">
        <v>115.52</v>
      </c>
      <c r="C7" s="48">
        <f t="shared" ref="C7:D7" si="19">B7</f>
        <v>115.52</v>
      </c>
      <c r="D7" s="48">
        <f t="shared" si="19"/>
        <v>115.52</v>
      </c>
      <c r="E7" s="49">
        <f t="shared" si="1"/>
        <v>1243.4572799999999</v>
      </c>
      <c r="F7" s="50">
        <v>0</v>
      </c>
      <c r="G7" s="48">
        <f t="shared" si="2"/>
        <v>0</v>
      </c>
      <c r="H7" s="49">
        <f t="shared" si="3"/>
        <v>1243.4572799999999</v>
      </c>
      <c r="I7" s="49">
        <f t="shared" si="4"/>
        <v>1865.1859199999999</v>
      </c>
      <c r="J7" s="51">
        <f t="shared" si="5"/>
        <v>41034090.239999995</v>
      </c>
      <c r="K7" s="51">
        <f>1*K2</f>
        <v>1000000</v>
      </c>
      <c r="L7" s="51">
        <f>16*L2</f>
        <v>3200000</v>
      </c>
      <c r="M7" s="51">
        <f t="shared" si="6"/>
        <v>45234090.239999995</v>
      </c>
      <c r="N7" s="52">
        <f t="shared" si="7"/>
        <v>0</v>
      </c>
      <c r="O7" s="51">
        <f t="shared" si="8"/>
        <v>45234090.239999995</v>
      </c>
      <c r="P7" s="51">
        <f t="shared" si="9"/>
        <v>746074.36800000002</v>
      </c>
      <c r="Q7" s="51">
        <f t="shared" si="10"/>
        <v>746074.36800000002</v>
      </c>
      <c r="R7" s="51">
        <f t="shared" si="11"/>
        <v>279777.88799999998</v>
      </c>
      <c r="S7" s="51">
        <v>0</v>
      </c>
      <c r="T7" s="51">
        <f t="shared" si="12"/>
        <v>47006016.863999993</v>
      </c>
      <c r="U7" s="51">
        <v>30000</v>
      </c>
      <c r="V7" s="51">
        <f t="shared" si="13"/>
        <v>5428090.8287999993</v>
      </c>
      <c r="W7" s="53">
        <f t="shared" si="14"/>
        <v>179057.84831999999</v>
      </c>
      <c r="X7" s="51">
        <f t="shared" si="15"/>
        <v>3166400</v>
      </c>
      <c r="Y7" s="54">
        <v>6000</v>
      </c>
      <c r="Z7" s="54">
        <f t="shared" si="16"/>
        <v>55815565.541119993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56" t="s">
        <v>46</v>
      </c>
      <c r="B8" s="55">
        <v>52.57</v>
      </c>
      <c r="C8" s="40">
        <f t="shared" ref="C8:D8" si="20">B8</f>
        <v>52.57</v>
      </c>
      <c r="D8" s="40">
        <f t="shared" si="20"/>
        <v>52.57</v>
      </c>
      <c r="E8" s="41">
        <f t="shared" si="1"/>
        <v>565.86347999999998</v>
      </c>
      <c r="F8" s="42">
        <v>0</v>
      </c>
      <c r="G8" s="40">
        <f t="shared" si="2"/>
        <v>0</v>
      </c>
      <c r="H8" s="41">
        <f t="shared" si="3"/>
        <v>565.86347999999998</v>
      </c>
      <c r="I8" s="41">
        <f t="shared" si="4"/>
        <v>848.79521999999997</v>
      </c>
      <c r="J8" s="43">
        <f t="shared" si="5"/>
        <v>18673494.84</v>
      </c>
      <c r="K8" s="43">
        <f>1*K2</f>
        <v>1000000</v>
      </c>
      <c r="L8" s="43">
        <f>3*L2</f>
        <v>600000</v>
      </c>
      <c r="M8" s="43">
        <f t="shared" si="6"/>
        <v>20273494.84</v>
      </c>
      <c r="N8" s="44">
        <f t="shared" si="7"/>
        <v>0</v>
      </c>
      <c r="O8" s="43">
        <f t="shared" si="8"/>
        <v>20273494.84</v>
      </c>
      <c r="P8" s="43">
        <f t="shared" si="9"/>
        <v>339518.08799999999</v>
      </c>
      <c r="Q8" s="43">
        <f t="shared" si="10"/>
        <v>339518.08799999999</v>
      </c>
      <c r="R8" s="43">
        <f t="shared" si="11"/>
        <v>127319.283</v>
      </c>
      <c r="S8" s="43">
        <v>0</v>
      </c>
      <c r="T8" s="43">
        <f t="shared" si="12"/>
        <v>21079850.298999999</v>
      </c>
      <c r="U8" s="43">
        <v>30000</v>
      </c>
      <c r="V8" s="43">
        <f t="shared" si="13"/>
        <v>2432819.3807999999</v>
      </c>
      <c r="W8" s="43">
        <f t="shared" si="14"/>
        <v>81484.341119999997</v>
      </c>
      <c r="X8" s="43">
        <f t="shared" si="15"/>
        <v>1419200</v>
      </c>
      <c r="Y8" s="45">
        <v>6000</v>
      </c>
      <c r="Z8" s="45">
        <f t="shared" si="16"/>
        <v>25049354.020920001</v>
      </c>
      <c r="AA8" s="20"/>
      <c r="AB8" s="21"/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39" t="s">
        <v>47</v>
      </c>
      <c r="B9" s="55">
        <v>91.42</v>
      </c>
      <c r="C9" s="57">
        <f t="shared" ref="C9:D9" si="21">B9</f>
        <v>91.42</v>
      </c>
      <c r="D9" s="57">
        <f t="shared" si="21"/>
        <v>91.42</v>
      </c>
      <c r="E9" s="41">
        <f t="shared" si="1"/>
        <v>984.04487999999992</v>
      </c>
      <c r="F9" s="42">
        <v>0</v>
      </c>
      <c r="G9" s="40">
        <f t="shared" si="2"/>
        <v>0</v>
      </c>
      <c r="H9" s="41">
        <f t="shared" si="3"/>
        <v>984.04487999999992</v>
      </c>
      <c r="I9" s="41">
        <f t="shared" si="4"/>
        <v>1476.0673199999999</v>
      </c>
      <c r="J9" s="43">
        <f t="shared" si="5"/>
        <v>32473481.039999999</v>
      </c>
      <c r="K9" s="43">
        <f>1*K2</f>
        <v>1000000</v>
      </c>
      <c r="L9" s="43">
        <f>4*L2</f>
        <v>800000</v>
      </c>
      <c r="M9" s="43">
        <f t="shared" si="6"/>
        <v>34273481.039999999</v>
      </c>
      <c r="N9" s="44">
        <f t="shared" si="7"/>
        <v>0</v>
      </c>
      <c r="O9" s="43">
        <f t="shared" si="8"/>
        <v>34273481.039999999</v>
      </c>
      <c r="P9" s="43">
        <f t="shared" si="9"/>
        <v>590426.92799999996</v>
      </c>
      <c r="Q9" s="43">
        <f t="shared" si="10"/>
        <v>590426.92799999996</v>
      </c>
      <c r="R9" s="43">
        <f t="shared" si="11"/>
        <v>221410.09799999997</v>
      </c>
      <c r="S9" s="44"/>
      <c r="T9" s="43">
        <f t="shared" si="12"/>
        <v>35675744.994000003</v>
      </c>
      <c r="U9" s="43">
        <v>30000</v>
      </c>
      <c r="V9" s="43">
        <f t="shared" si="13"/>
        <v>4112817.7248</v>
      </c>
      <c r="W9" s="43">
        <f t="shared" si="14"/>
        <v>141702.46271999998</v>
      </c>
      <c r="X9" s="43">
        <f t="shared" si="15"/>
        <v>2399200</v>
      </c>
      <c r="Y9" s="45">
        <v>6000</v>
      </c>
      <c r="Z9" s="45">
        <f t="shared" si="16"/>
        <v>42365465.18152</v>
      </c>
      <c r="AA9" s="20"/>
      <c r="AB9" s="21" t="s">
        <v>48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8" t="s">
        <v>49</v>
      </c>
      <c r="B10" s="47">
        <v>91.42</v>
      </c>
      <c r="C10" s="59">
        <f t="shared" ref="C10:D10" si="22">B10</f>
        <v>91.42</v>
      </c>
      <c r="D10" s="59">
        <f t="shared" si="22"/>
        <v>91.42</v>
      </c>
      <c r="E10" s="49">
        <f t="shared" si="1"/>
        <v>984.04487999999992</v>
      </c>
      <c r="F10" s="50">
        <v>0</v>
      </c>
      <c r="G10" s="48">
        <f t="shared" si="2"/>
        <v>0</v>
      </c>
      <c r="H10" s="49">
        <f t="shared" si="3"/>
        <v>984.04487999999992</v>
      </c>
      <c r="I10" s="49">
        <f t="shared" si="4"/>
        <v>1476.0673199999999</v>
      </c>
      <c r="J10" s="51">
        <f t="shared" si="5"/>
        <v>32473481.039999999</v>
      </c>
      <c r="K10" s="51">
        <f>1*K2</f>
        <v>1000000</v>
      </c>
      <c r="L10" s="51">
        <f>4*L2</f>
        <v>800000</v>
      </c>
      <c r="M10" s="51">
        <f t="shared" si="6"/>
        <v>34273481.039999999</v>
      </c>
      <c r="N10" s="52">
        <f t="shared" si="7"/>
        <v>0</v>
      </c>
      <c r="O10" s="51">
        <f t="shared" si="8"/>
        <v>34273481.039999999</v>
      </c>
      <c r="P10" s="51">
        <f t="shared" si="9"/>
        <v>590426.92799999996</v>
      </c>
      <c r="Q10" s="51">
        <f t="shared" si="10"/>
        <v>590426.92799999996</v>
      </c>
      <c r="R10" s="51">
        <f t="shared" si="11"/>
        <v>221410.09799999997</v>
      </c>
      <c r="S10" s="52"/>
      <c r="T10" s="51">
        <f t="shared" si="12"/>
        <v>35675744.994000003</v>
      </c>
      <c r="U10" s="51">
        <v>30000</v>
      </c>
      <c r="V10" s="51">
        <f t="shared" si="13"/>
        <v>4112817.7248</v>
      </c>
      <c r="W10" s="53">
        <f t="shared" si="14"/>
        <v>141702.46271999998</v>
      </c>
      <c r="X10" s="51">
        <f t="shared" si="15"/>
        <v>2399200</v>
      </c>
      <c r="Y10" s="54">
        <v>6000</v>
      </c>
      <c r="Z10" s="54">
        <f t="shared" si="16"/>
        <v>42365465.18152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58" t="s">
        <v>50</v>
      </c>
      <c r="B11" s="47">
        <v>91.42</v>
      </c>
      <c r="C11" s="59">
        <f t="shared" ref="C11:D11" si="23">B11</f>
        <v>91.42</v>
      </c>
      <c r="D11" s="59">
        <f t="shared" si="23"/>
        <v>91.42</v>
      </c>
      <c r="E11" s="49">
        <f t="shared" si="1"/>
        <v>984.04487999999992</v>
      </c>
      <c r="F11" s="50">
        <v>0</v>
      </c>
      <c r="G11" s="48">
        <f t="shared" si="2"/>
        <v>0</v>
      </c>
      <c r="H11" s="49">
        <f t="shared" si="3"/>
        <v>984.04487999999992</v>
      </c>
      <c r="I11" s="49">
        <f t="shared" si="4"/>
        <v>1476.0673199999999</v>
      </c>
      <c r="J11" s="51">
        <f t="shared" si="5"/>
        <v>32473481.039999999</v>
      </c>
      <c r="K11" s="60">
        <f>1*K2</f>
        <v>1000000</v>
      </c>
      <c r="L11" s="51">
        <f>4*L2</f>
        <v>800000</v>
      </c>
      <c r="M11" s="51">
        <f t="shared" si="6"/>
        <v>34273481.039999999</v>
      </c>
      <c r="N11" s="52">
        <f t="shared" si="7"/>
        <v>0</v>
      </c>
      <c r="O11" s="51">
        <f t="shared" si="8"/>
        <v>34273481.039999999</v>
      </c>
      <c r="P11" s="51">
        <f t="shared" si="9"/>
        <v>590426.92799999996</v>
      </c>
      <c r="Q11" s="51">
        <f t="shared" si="10"/>
        <v>590426.92799999996</v>
      </c>
      <c r="R11" s="51">
        <f t="shared" si="11"/>
        <v>221410.09799999997</v>
      </c>
      <c r="S11" s="52"/>
      <c r="T11" s="51">
        <f t="shared" si="12"/>
        <v>35675744.994000003</v>
      </c>
      <c r="U11" s="51">
        <v>30000</v>
      </c>
      <c r="V11" s="51">
        <f t="shared" si="13"/>
        <v>4112817.7248</v>
      </c>
      <c r="W11" s="53">
        <f t="shared" si="14"/>
        <v>141702.46271999998</v>
      </c>
      <c r="X11" s="51">
        <f t="shared" si="15"/>
        <v>2399200</v>
      </c>
      <c r="Y11" s="54">
        <v>6000</v>
      </c>
      <c r="Z11" s="54">
        <f t="shared" si="16"/>
        <v>42365465.18152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39" t="s">
        <v>51</v>
      </c>
      <c r="B12" s="55">
        <v>91.42</v>
      </c>
      <c r="C12" s="57">
        <f t="shared" ref="C12:D12" si="24">B12</f>
        <v>91.42</v>
      </c>
      <c r="D12" s="57">
        <f t="shared" si="24"/>
        <v>91.42</v>
      </c>
      <c r="E12" s="41">
        <f t="shared" si="1"/>
        <v>984.04487999999992</v>
      </c>
      <c r="F12" s="42">
        <v>0</v>
      </c>
      <c r="G12" s="40">
        <f t="shared" si="2"/>
        <v>0</v>
      </c>
      <c r="H12" s="41">
        <f t="shared" si="3"/>
        <v>984.04487999999992</v>
      </c>
      <c r="I12" s="41">
        <f t="shared" si="4"/>
        <v>1476.0673199999999</v>
      </c>
      <c r="J12" s="43">
        <f t="shared" si="5"/>
        <v>32473481.039999999</v>
      </c>
      <c r="K12" s="61">
        <f>1*K2</f>
        <v>1000000</v>
      </c>
      <c r="L12" s="43">
        <f>4*L2</f>
        <v>800000</v>
      </c>
      <c r="M12" s="43">
        <f t="shared" si="6"/>
        <v>34273481.039999999</v>
      </c>
      <c r="N12" s="44">
        <f t="shared" si="7"/>
        <v>0</v>
      </c>
      <c r="O12" s="43">
        <f t="shared" si="8"/>
        <v>34273481.039999999</v>
      </c>
      <c r="P12" s="43">
        <f t="shared" si="9"/>
        <v>590426.92799999996</v>
      </c>
      <c r="Q12" s="43">
        <f t="shared" si="10"/>
        <v>590426.92799999996</v>
      </c>
      <c r="R12" s="43">
        <f t="shared" si="11"/>
        <v>221410.09799999997</v>
      </c>
      <c r="S12" s="44"/>
      <c r="T12" s="43">
        <f t="shared" si="12"/>
        <v>35675744.994000003</v>
      </c>
      <c r="U12" s="43">
        <v>30000</v>
      </c>
      <c r="V12" s="43">
        <f t="shared" si="13"/>
        <v>4112817.7248</v>
      </c>
      <c r="W12" s="43">
        <f t="shared" si="14"/>
        <v>141702.46271999998</v>
      </c>
      <c r="X12" s="43">
        <f t="shared" si="15"/>
        <v>2399200</v>
      </c>
      <c r="Y12" s="45">
        <v>6000</v>
      </c>
      <c r="Z12" s="45">
        <f t="shared" si="16"/>
        <v>42365465.18152</v>
      </c>
      <c r="AA12" s="20"/>
      <c r="AB12" s="21" t="s">
        <v>45</v>
      </c>
      <c r="AC12" s="20"/>
      <c r="AD12" s="20"/>
      <c r="AE12" s="20"/>
      <c r="AF12" s="20"/>
      <c r="AG12" s="20"/>
      <c r="AH12" s="20"/>
      <c r="AI12" s="20"/>
      <c r="AJ12" s="20"/>
      <c r="AK12" s="20"/>
    </row>
    <row r="13" spans="1:37" ht="21" customHeight="1" x14ac:dyDescent="0.2">
      <c r="A13" s="39" t="s">
        <v>52</v>
      </c>
      <c r="B13" s="55">
        <v>70.03</v>
      </c>
      <c r="C13" s="57">
        <f t="shared" ref="C13:D13" si="25">B13</f>
        <v>70.03</v>
      </c>
      <c r="D13" s="57">
        <f t="shared" si="25"/>
        <v>70.03</v>
      </c>
      <c r="E13" s="41">
        <f t="shared" si="1"/>
        <v>753.80291999999997</v>
      </c>
      <c r="F13" s="42">
        <v>0</v>
      </c>
      <c r="G13" s="40">
        <f t="shared" si="2"/>
        <v>0</v>
      </c>
      <c r="H13" s="41">
        <f t="shared" si="3"/>
        <v>753.80291999999997</v>
      </c>
      <c r="I13" s="41">
        <f t="shared" si="4"/>
        <v>1130.7043799999999</v>
      </c>
      <c r="J13" s="43">
        <f t="shared" si="5"/>
        <v>24875496.359999999</v>
      </c>
      <c r="K13" s="61">
        <f>1*K2</f>
        <v>1000000</v>
      </c>
      <c r="L13" s="43">
        <f>4*L2</f>
        <v>800000</v>
      </c>
      <c r="M13" s="43">
        <f t="shared" si="6"/>
        <v>26675496.359999999</v>
      </c>
      <c r="N13" s="44">
        <f t="shared" si="7"/>
        <v>0</v>
      </c>
      <c r="O13" s="43">
        <f t="shared" si="8"/>
        <v>26675496.359999999</v>
      </c>
      <c r="P13" s="43">
        <f t="shared" si="9"/>
        <v>452281.75199999998</v>
      </c>
      <c r="Q13" s="43">
        <f t="shared" si="10"/>
        <v>452281.75199999998</v>
      </c>
      <c r="R13" s="43">
        <f t="shared" si="11"/>
        <v>169605.65699999998</v>
      </c>
      <c r="S13" s="44"/>
      <c r="T13" s="43">
        <f t="shared" si="12"/>
        <v>27749665.521000002</v>
      </c>
      <c r="U13" s="43">
        <v>30000</v>
      </c>
      <c r="V13" s="43">
        <f t="shared" si="13"/>
        <v>3201059.5631999997</v>
      </c>
      <c r="W13" s="43">
        <f t="shared" si="14"/>
        <v>108547.62048</v>
      </c>
      <c r="X13" s="43">
        <f t="shared" si="15"/>
        <v>1867300</v>
      </c>
      <c r="Y13" s="45">
        <v>6000</v>
      </c>
      <c r="Z13" s="45">
        <f t="shared" si="16"/>
        <v>32962572.704680003</v>
      </c>
      <c r="AA13" s="20"/>
      <c r="AB13" s="21" t="s">
        <v>53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39" t="s">
        <v>54</v>
      </c>
      <c r="B14" s="55">
        <v>28.32</v>
      </c>
      <c r="C14" s="57">
        <f t="shared" ref="C14:D14" si="26">B14</f>
        <v>28.32</v>
      </c>
      <c r="D14" s="57">
        <f t="shared" si="26"/>
        <v>28.32</v>
      </c>
      <c r="E14" s="17">
        <f t="shared" si="1"/>
        <v>304.83647999999999</v>
      </c>
      <c r="F14" s="42">
        <v>6.86</v>
      </c>
      <c r="G14" s="16">
        <f t="shared" si="2"/>
        <v>73.841039999999992</v>
      </c>
      <c r="H14" s="17">
        <f t="shared" si="3"/>
        <v>378.67751999999996</v>
      </c>
      <c r="I14" s="17">
        <f t="shared" si="4"/>
        <v>568.01627999999994</v>
      </c>
      <c r="J14" s="19">
        <f t="shared" si="5"/>
        <v>12496358.159999998</v>
      </c>
      <c r="K14" s="62">
        <f>1*K2</f>
        <v>1000000</v>
      </c>
      <c r="L14" s="19">
        <f>2*L2</f>
        <v>400000</v>
      </c>
      <c r="M14" s="19">
        <f t="shared" si="6"/>
        <v>13896358.159999998</v>
      </c>
      <c r="N14" s="44">
        <f t="shared" si="7"/>
        <v>0</v>
      </c>
      <c r="O14" s="19">
        <f t="shared" si="8"/>
        <v>13896358.159999998</v>
      </c>
      <c r="P14" s="19">
        <f t="shared" si="9"/>
        <v>227206.51199999999</v>
      </c>
      <c r="Q14" s="19">
        <f t="shared" si="10"/>
        <v>227206.51199999999</v>
      </c>
      <c r="R14" s="19">
        <f t="shared" si="11"/>
        <v>85202.441999999995</v>
      </c>
      <c r="S14" s="44"/>
      <c r="T14" s="19">
        <f t="shared" si="12"/>
        <v>14435973.625999998</v>
      </c>
      <c r="U14" s="19">
        <v>30000</v>
      </c>
      <c r="V14" s="19">
        <f t="shared" si="13"/>
        <v>1667562.9791999997</v>
      </c>
      <c r="W14" s="43">
        <f t="shared" si="14"/>
        <v>54529.562879999998</v>
      </c>
      <c r="X14" s="19">
        <f t="shared" si="15"/>
        <v>972800</v>
      </c>
      <c r="Y14" s="63">
        <v>6000</v>
      </c>
      <c r="Z14" s="63">
        <f t="shared" si="16"/>
        <v>17166866.168079998</v>
      </c>
      <c r="AA14" s="20"/>
      <c r="AB14" s="21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39" t="s">
        <v>55</v>
      </c>
      <c r="B15" s="55">
        <v>47.66</v>
      </c>
      <c r="C15" s="57">
        <f t="shared" ref="C15:D15" si="27">B15</f>
        <v>47.66</v>
      </c>
      <c r="D15" s="57">
        <f t="shared" si="27"/>
        <v>47.66</v>
      </c>
      <c r="E15" s="64">
        <f t="shared" si="1"/>
        <v>513.01223999999991</v>
      </c>
      <c r="F15" s="42">
        <v>0</v>
      </c>
      <c r="G15" s="57">
        <f t="shared" si="2"/>
        <v>0</v>
      </c>
      <c r="H15" s="64">
        <f t="shared" si="3"/>
        <v>513.01223999999991</v>
      </c>
      <c r="I15" s="64">
        <f t="shared" si="4"/>
        <v>769.5183599999998</v>
      </c>
      <c r="J15" s="44">
        <f t="shared" si="5"/>
        <v>16929403.919999994</v>
      </c>
      <c r="K15" s="65">
        <f>1*K2</f>
        <v>1000000</v>
      </c>
      <c r="L15" s="44">
        <f>2*L2</f>
        <v>400000</v>
      </c>
      <c r="M15" s="44">
        <f t="shared" si="6"/>
        <v>18329403.919999994</v>
      </c>
      <c r="N15" s="44">
        <f t="shared" si="7"/>
        <v>0</v>
      </c>
      <c r="O15" s="44">
        <f t="shared" si="8"/>
        <v>18329403.919999994</v>
      </c>
      <c r="P15" s="44">
        <f t="shared" si="9"/>
        <v>307807.34399999992</v>
      </c>
      <c r="Q15" s="44">
        <f t="shared" si="10"/>
        <v>307807.34399999992</v>
      </c>
      <c r="R15" s="44">
        <f t="shared" si="11"/>
        <v>115427.75399999997</v>
      </c>
      <c r="S15" s="44"/>
      <c r="T15" s="44">
        <f t="shared" si="12"/>
        <v>19060446.361999996</v>
      </c>
      <c r="U15" s="44">
        <v>30000</v>
      </c>
      <c r="V15" s="44">
        <f t="shared" si="13"/>
        <v>2199528.4703999991</v>
      </c>
      <c r="W15" s="43">
        <f t="shared" si="14"/>
        <v>73873.762559999974</v>
      </c>
      <c r="X15" s="44">
        <f t="shared" si="15"/>
        <v>1283100</v>
      </c>
      <c r="Y15" s="66">
        <v>6000</v>
      </c>
      <c r="Z15" s="66">
        <f t="shared" si="16"/>
        <v>22652948.594959993</v>
      </c>
      <c r="AA15" s="20"/>
      <c r="AB15" s="21" t="s">
        <v>48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11.25" customHeight="1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30"/>
      <c r="L16" s="30"/>
      <c r="M16" s="33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</row>
    <row r="17" spans="1:37" ht="11.25" customHeight="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33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</row>
    <row r="18" spans="1:37" ht="11.25" customHeight="1" x14ac:dyDescent="0.2">
      <c r="A18" s="29"/>
      <c r="B18" s="29"/>
      <c r="C18" s="29"/>
      <c r="D18" s="29"/>
      <c r="E18" s="31"/>
      <c r="F18" s="34"/>
      <c r="G18" s="29"/>
      <c r="H18" s="29"/>
      <c r="I18" s="29"/>
      <c r="J18" s="29"/>
      <c r="K18" s="31"/>
      <c r="L18" s="31"/>
      <c r="M18" s="29"/>
      <c r="N18" s="29"/>
      <c r="O18" s="31"/>
      <c r="P18" s="31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</row>
    <row r="19" spans="1:37" ht="11.25" customHeight="1" x14ac:dyDescent="0.2">
      <c r="A19" s="29"/>
      <c r="B19" s="29"/>
      <c r="C19" s="29"/>
      <c r="D19" s="29"/>
      <c r="E19" s="31"/>
      <c r="F19" s="29"/>
      <c r="G19" s="29"/>
      <c r="H19" s="29"/>
      <c r="I19" s="29"/>
      <c r="J19" s="29"/>
      <c r="K19" s="29"/>
      <c r="L19" s="29"/>
      <c r="M19" s="29"/>
      <c r="N19" s="29"/>
      <c r="O19" s="31"/>
      <c r="P19" s="31"/>
      <c r="Q19" s="29"/>
      <c r="R19" s="34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</row>
    <row r="20" spans="1:37" ht="11.25" customHeight="1" x14ac:dyDescent="0.2">
      <c r="A20" s="29"/>
      <c r="B20" s="29"/>
      <c r="C20" s="29"/>
      <c r="D20" s="29"/>
      <c r="E20" s="31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</row>
    <row r="21" spans="1:37" ht="11.25" customHeight="1" x14ac:dyDescent="0.2">
      <c r="A21" s="29"/>
      <c r="B21" s="29"/>
      <c r="C21" s="29"/>
      <c r="D21" s="29"/>
      <c r="E21" s="31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31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31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31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31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31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31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31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31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1"/>
  <sheetViews>
    <sheetView topLeftCell="A4" workbookViewId="0">
      <selection activeCell="H17" sqref="H17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" customWidth="1"/>
    <col min="7" max="7" width="8.42578125" customWidth="1"/>
    <col min="8" max="8" width="9" customWidth="1"/>
    <col min="9" max="9" width="9.140625" customWidth="1"/>
    <col min="10" max="10" width="10.42578125" customWidth="1"/>
    <col min="11" max="11" width="9.42578125" customWidth="1"/>
    <col min="12" max="12" width="9.28515625" customWidth="1"/>
    <col min="13" max="13" width="12.42578125" customWidth="1"/>
    <col min="14" max="14" width="6.7109375" customWidth="1"/>
    <col min="15" max="15" width="11.42578125" customWidth="1"/>
    <col min="16" max="16" width="11.85546875" customWidth="1"/>
    <col min="17" max="17" width="8.7109375" customWidth="1"/>
    <col min="18" max="18" width="10.28515625" customWidth="1"/>
    <col min="19" max="19" width="9.14062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2.140625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20000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10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39" t="s">
        <v>33</v>
      </c>
      <c r="B4" s="55">
        <v>49.15</v>
      </c>
      <c r="C4" s="40">
        <f t="shared" ref="C4:D4" si="0">B4</f>
        <v>49.15</v>
      </c>
      <c r="D4" s="40">
        <f t="shared" si="0"/>
        <v>49.15</v>
      </c>
      <c r="E4" s="41">
        <f t="shared" ref="E4:E16" si="1">D4*10.764</f>
        <v>529.05059999999992</v>
      </c>
      <c r="F4" s="67">
        <v>0</v>
      </c>
      <c r="G4" s="40">
        <f t="shared" ref="G4:G16" si="2">F4*10.764</f>
        <v>0</v>
      </c>
      <c r="H4" s="41">
        <f t="shared" ref="H4:H16" si="3">E4+G4</f>
        <v>529.05059999999992</v>
      </c>
      <c r="I4" s="41">
        <f t="shared" ref="I4:I16" si="4">H4+(H4*50%)</f>
        <v>793.57589999999982</v>
      </c>
      <c r="J4" s="43">
        <f t="shared" ref="J4:J16" si="5">I4*$J$2</f>
        <v>15871517.999999996</v>
      </c>
      <c r="K4" s="43">
        <f>1*K2</f>
        <v>1000000</v>
      </c>
      <c r="L4" s="43">
        <f>8*L2</f>
        <v>1600000</v>
      </c>
      <c r="M4" s="43">
        <f t="shared" ref="M4:M16" si="6">SUM(J4:L4)</f>
        <v>18471517.999999996</v>
      </c>
      <c r="N4" s="44">
        <f t="shared" ref="N4:N16" si="7">($N$2*M4)</f>
        <v>0</v>
      </c>
      <c r="O4" s="43">
        <f t="shared" ref="O4:O16" si="8">M4-N4</f>
        <v>18471517.999999996</v>
      </c>
      <c r="P4" s="43">
        <f t="shared" ref="P4:P16" si="9">I4*$P$2</f>
        <v>317430.35999999993</v>
      </c>
      <c r="Q4" s="43">
        <f t="shared" ref="Q4:Q16" si="10">I4*$Q$2</f>
        <v>317430.35999999993</v>
      </c>
      <c r="R4" s="43">
        <f t="shared" ref="R4:R16" si="11">I4*$R$2</f>
        <v>119036.38499999998</v>
      </c>
      <c r="S4" s="43">
        <v>0</v>
      </c>
      <c r="T4" s="43">
        <f t="shared" ref="T4:T16" si="12">SUM(O4:S4)</f>
        <v>19225415.104999997</v>
      </c>
      <c r="U4" s="43">
        <v>30000</v>
      </c>
      <c r="V4" s="43">
        <f t="shared" ref="V4:V16" si="13">$V$2*O4</f>
        <v>2216582.1599999997</v>
      </c>
      <c r="W4" s="43">
        <f t="shared" ref="W4:W16" si="14">(12%*P4)+(12%*Q4)</f>
        <v>76183.286399999983</v>
      </c>
      <c r="X4" s="43">
        <f t="shared" ref="X4:X16" si="15">CEILING(($X$2*O4),100)</f>
        <v>1293100</v>
      </c>
      <c r="Y4" s="45">
        <v>6000</v>
      </c>
      <c r="Z4" s="45">
        <f t="shared" ref="Z4:Z16" si="16">SUM(T4:Y4)</f>
        <v>22847280.551399998</v>
      </c>
      <c r="AA4" s="20"/>
      <c r="AB4" s="21"/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56" t="s">
        <v>35</v>
      </c>
      <c r="B5" s="55">
        <v>95.34</v>
      </c>
      <c r="C5" s="40">
        <f t="shared" ref="C5:D5" si="17">B5</f>
        <v>95.34</v>
      </c>
      <c r="D5" s="40">
        <f t="shared" si="17"/>
        <v>95.34</v>
      </c>
      <c r="E5" s="41">
        <f t="shared" si="1"/>
        <v>1026.2397599999999</v>
      </c>
      <c r="F5" s="68">
        <v>0</v>
      </c>
      <c r="G5" s="40">
        <f t="shared" si="2"/>
        <v>0</v>
      </c>
      <c r="H5" s="41">
        <f t="shared" si="3"/>
        <v>1026.2397599999999</v>
      </c>
      <c r="I5" s="41">
        <f t="shared" si="4"/>
        <v>1539.3596399999999</v>
      </c>
      <c r="J5" s="43">
        <f t="shared" si="5"/>
        <v>30787192.799999997</v>
      </c>
      <c r="K5" s="43">
        <f>1*K2</f>
        <v>1000000</v>
      </c>
      <c r="L5" s="43">
        <f>16*L2</f>
        <v>3200000</v>
      </c>
      <c r="M5" s="43">
        <f t="shared" si="6"/>
        <v>34987192.799999997</v>
      </c>
      <c r="N5" s="44">
        <f t="shared" si="7"/>
        <v>0</v>
      </c>
      <c r="O5" s="43">
        <f t="shared" si="8"/>
        <v>34987192.799999997</v>
      </c>
      <c r="P5" s="43">
        <f t="shared" si="9"/>
        <v>615743.85599999991</v>
      </c>
      <c r="Q5" s="43">
        <f t="shared" si="10"/>
        <v>615743.85599999991</v>
      </c>
      <c r="R5" s="43">
        <f t="shared" si="11"/>
        <v>230903.946</v>
      </c>
      <c r="S5" s="43">
        <v>0</v>
      </c>
      <c r="T5" s="43">
        <f t="shared" si="12"/>
        <v>36449584.457999997</v>
      </c>
      <c r="U5" s="43">
        <v>30000</v>
      </c>
      <c r="V5" s="43">
        <f t="shared" si="13"/>
        <v>4198463.1359999999</v>
      </c>
      <c r="W5" s="43">
        <f t="shared" si="14"/>
        <v>147778.52543999997</v>
      </c>
      <c r="X5" s="43">
        <f t="shared" si="15"/>
        <v>2449200</v>
      </c>
      <c r="Y5" s="45">
        <v>6000</v>
      </c>
      <c r="Z5" s="45">
        <f t="shared" si="16"/>
        <v>43281026.119439997</v>
      </c>
      <c r="AA5" s="20"/>
      <c r="AB5" s="21" t="s">
        <v>45</v>
      </c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1" customHeight="1" x14ac:dyDescent="0.2">
      <c r="A6" s="58" t="s">
        <v>36</v>
      </c>
      <c r="B6" s="47">
        <v>115.52</v>
      </c>
      <c r="C6" s="48">
        <f t="shared" ref="C6:D6" si="18">B6</f>
        <v>115.52</v>
      </c>
      <c r="D6" s="48">
        <f t="shared" si="18"/>
        <v>115.52</v>
      </c>
      <c r="E6" s="49">
        <f t="shared" si="1"/>
        <v>1243.4572799999999</v>
      </c>
      <c r="F6" s="69">
        <v>0</v>
      </c>
      <c r="G6" s="48">
        <f t="shared" si="2"/>
        <v>0</v>
      </c>
      <c r="H6" s="49">
        <f t="shared" si="3"/>
        <v>1243.4572799999999</v>
      </c>
      <c r="I6" s="49">
        <f t="shared" si="4"/>
        <v>1865.1859199999999</v>
      </c>
      <c r="J6" s="51">
        <f t="shared" si="5"/>
        <v>37303718.399999999</v>
      </c>
      <c r="K6" s="51">
        <f>1*K2</f>
        <v>1000000</v>
      </c>
      <c r="L6" s="51">
        <f>16*L2</f>
        <v>3200000</v>
      </c>
      <c r="M6" s="51">
        <f t="shared" si="6"/>
        <v>41503718.399999999</v>
      </c>
      <c r="N6" s="52">
        <f t="shared" si="7"/>
        <v>0</v>
      </c>
      <c r="O6" s="51">
        <f t="shared" si="8"/>
        <v>41503718.399999999</v>
      </c>
      <c r="P6" s="51">
        <f t="shared" si="9"/>
        <v>746074.36800000002</v>
      </c>
      <c r="Q6" s="51">
        <f t="shared" si="10"/>
        <v>746074.36800000002</v>
      </c>
      <c r="R6" s="51">
        <f t="shared" si="11"/>
        <v>279777.88799999998</v>
      </c>
      <c r="S6" s="51">
        <v>0</v>
      </c>
      <c r="T6" s="51">
        <f t="shared" si="12"/>
        <v>43275645.023999996</v>
      </c>
      <c r="U6" s="51">
        <v>30000</v>
      </c>
      <c r="V6" s="51">
        <f t="shared" si="13"/>
        <v>4980446.2079999996</v>
      </c>
      <c r="W6" s="53">
        <f t="shared" si="14"/>
        <v>179057.84831999999</v>
      </c>
      <c r="X6" s="51">
        <f t="shared" si="15"/>
        <v>2905300</v>
      </c>
      <c r="Y6" s="54">
        <v>6000</v>
      </c>
      <c r="Z6" s="54">
        <f t="shared" si="16"/>
        <v>51376449.080319993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56" t="s">
        <v>37</v>
      </c>
      <c r="B7" s="55">
        <v>52.57</v>
      </c>
      <c r="C7" s="40">
        <f t="shared" ref="C7:D7" si="19">B7</f>
        <v>52.57</v>
      </c>
      <c r="D7" s="40">
        <f t="shared" si="19"/>
        <v>52.57</v>
      </c>
      <c r="E7" s="41">
        <f t="shared" si="1"/>
        <v>565.86347999999998</v>
      </c>
      <c r="F7" s="68">
        <v>0</v>
      </c>
      <c r="G7" s="40">
        <f t="shared" si="2"/>
        <v>0</v>
      </c>
      <c r="H7" s="41">
        <f t="shared" si="3"/>
        <v>565.86347999999998</v>
      </c>
      <c r="I7" s="41">
        <f t="shared" si="4"/>
        <v>848.79521999999997</v>
      </c>
      <c r="J7" s="43">
        <f t="shared" si="5"/>
        <v>16975904.399999999</v>
      </c>
      <c r="K7" s="43">
        <f>1*K2</f>
        <v>1000000</v>
      </c>
      <c r="L7" s="43">
        <f>8*L2</f>
        <v>1600000</v>
      </c>
      <c r="M7" s="43">
        <f t="shared" si="6"/>
        <v>19575904.399999999</v>
      </c>
      <c r="N7" s="44">
        <f t="shared" si="7"/>
        <v>0</v>
      </c>
      <c r="O7" s="43">
        <f t="shared" si="8"/>
        <v>19575904.399999999</v>
      </c>
      <c r="P7" s="43">
        <f t="shared" si="9"/>
        <v>339518.08799999999</v>
      </c>
      <c r="Q7" s="43">
        <f t="shared" si="10"/>
        <v>339518.08799999999</v>
      </c>
      <c r="R7" s="43">
        <f t="shared" si="11"/>
        <v>127319.283</v>
      </c>
      <c r="S7" s="43">
        <v>0</v>
      </c>
      <c r="T7" s="43">
        <f t="shared" si="12"/>
        <v>20382259.858999997</v>
      </c>
      <c r="U7" s="43">
        <v>30000</v>
      </c>
      <c r="V7" s="43">
        <f t="shared" si="13"/>
        <v>2349108.5279999999</v>
      </c>
      <c r="W7" s="43">
        <f t="shared" si="14"/>
        <v>81484.341119999997</v>
      </c>
      <c r="X7" s="43">
        <f t="shared" si="15"/>
        <v>1370400</v>
      </c>
      <c r="Y7" s="45">
        <v>6000</v>
      </c>
      <c r="Z7" s="45">
        <f t="shared" si="16"/>
        <v>24219252.728119999</v>
      </c>
      <c r="AA7" s="20"/>
      <c r="AB7" s="21" t="s">
        <v>48</v>
      </c>
      <c r="AC7" s="20"/>
      <c r="AD7" s="20"/>
      <c r="AE7" s="20"/>
      <c r="AF7" s="20"/>
      <c r="AG7" s="20"/>
      <c r="AH7" s="20"/>
      <c r="AI7" s="20"/>
      <c r="AJ7" s="20"/>
      <c r="AK7" s="20"/>
    </row>
    <row r="8" spans="1:37" ht="21" customHeight="1" x14ac:dyDescent="0.2">
      <c r="A8" s="56" t="s">
        <v>38</v>
      </c>
      <c r="B8" s="55">
        <v>115.52</v>
      </c>
      <c r="C8" s="40">
        <f t="shared" ref="C8:D8" si="20">B8</f>
        <v>115.52</v>
      </c>
      <c r="D8" s="40">
        <f t="shared" si="20"/>
        <v>115.52</v>
      </c>
      <c r="E8" s="41">
        <f t="shared" si="1"/>
        <v>1243.4572799999999</v>
      </c>
      <c r="F8" s="68">
        <v>0</v>
      </c>
      <c r="G8" s="40">
        <f t="shared" si="2"/>
        <v>0</v>
      </c>
      <c r="H8" s="41">
        <f t="shared" si="3"/>
        <v>1243.4572799999999</v>
      </c>
      <c r="I8" s="41">
        <f t="shared" si="4"/>
        <v>1865.1859199999999</v>
      </c>
      <c r="J8" s="43">
        <f t="shared" si="5"/>
        <v>37303718.399999999</v>
      </c>
      <c r="K8" s="43">
        <f>1*K2</f>
        <v>1000000</v>
      </c>
      <c r="L8" s="43">
        <f>16*L2</f>
        <v>3200000</v>
      </c>
      <c r="M8" s="43">
        <f t="shared" si="6"/>
        <v>41503718.399999999</v>
      </c>
      <c r="N8" s="44">
        <f t="shared" si="7"/>
        <v>0</v>
      </c>
      <c r="O8" s="43">
        <f t="shared" si="8"/>
        <v>41503718.399999999</v>
      </c>
      <c r="P8" s="43">
        <f t="shared" si="9"/>
        <v>746074.36800000002</v>
      </c>
      <c r="Q8" s="43">
        <f t="shared" si="10"/>
        <v>746074.36800000002</v>
      </c>
      <c r="R8" s="43">
        <f t="shared" si="11"/>
        <v>279777.88799999998</v>
      </c>
      <c r="S8" s="43">
        <v>0</v>
      </c>
      <c r="T8" s="43">
        <f t="shared" si="12"/>
        <v>43275645.023999996</v>
      </c>
      <c r="U8" s="43">
        <v>30000</v>
      </c>
      <c r="V8" s="43">
        <f t="shared" si="13"/>
        <v>4980446.2079999996</v>
      </c>
      <c r="W8" s="43">
        <f t="shared" si="14"/>
        <v>179057.84831999999</v>
      </c>
      <c r="X8" s="43">
        <f t="shared" si="15"/>
        <v>2905300</v>
      </c>
      <c r="Y8" s="45">
        <v>6000</v>
      </c>
      <c r="Z8" s="45">
        <f t="shared" si="16"/>
        <v>51376449.080319993</v>
      </c>
      <c r="AA8" s="20"/>
      <c r="AB8" s="21" t="s">
        <v>53</v>
      </c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39" t="s">
        <v>47</v>
      </c>
      <c r="B9" s="55">
        <v>52.57</v>
      </c>
      <c r="C9" s="40">
        <f t="shared" ref="C9:D9" si="21">B9</f>
        <v>52.57</v>
      </c>
      <c r="D9" s="40">
        <f t="shared" si="21"/>
        <v>52.57</v>
      </c>
      <c r="E9" s="41">
        <f t="shared" si="1"/>
        <v>565.86347999999998</v>
      </c>
      <c r="F9" s="68">
        <v>0</v>
      </c>
      <c r="G9" s="40">
        <f t="shared" si="2"/>
        <v>0</v>
      </c>
      <c r="H9" s="41">
        <f t="shared" si="3"/>
        <v>565.86347999999998</v>
      </c>
      <c r="I9" s="41">
        <f t="shared" si="4"/>
        <v>848.79521999999997</v>
      </c>
      <c r="J9" s="43">
        <f t="shared" si="5"/>
        <v>16975904.399999999</v>
      </c>
      <c r="K9" s="43">
        <f>1*K2</f>
        <v>1000000</v>
      </c>
      <c r="L9" s="43">
        <f>2*L2</f>
        <v>400000</v>
      </c>
      <c r="M9" s="43">
        <f t="shared" si="6"/>
        <v>18375904.399999999</v>
      </c>
      <c r="N9" s="44">
        <f t="shared" si="7"/>
        <v>0</v>
      </c>
      <c r="O9" s="43">
        <f t="shared" si="8"/>
        <v>18375904.399999999</v>
      </c>
      <c r="P9" s="43">
        <f t="shared" si="9"/>
        <v>339518.08799999999</v>
      </c>
      <c r="Q9" s="43">
        <f t="shared" si="10"/>
        <v>339518.08799999999</v>
      </c>
      <c r="R9" s="43">
        <f t="shared" si="11"/>
        <v>127319.283</v>
      </c>
      <c r="S9" s="43">
        <v>0</v>
      </c>
      <c r="T9" s="43">
        <f t="shared" si="12"/>
        <v>19182259.858999997</v>
      </c>
      <c r="U9" s="43">
        <v>30000</v>
      </c>
      <c r="V9" s="43">
        <f t="shared" si="13"/>
        <v>2205108.5279999999</v>
      </c>
      <c r="W9" s="43">
        <f t="shared" si="14"/>
        <v>81484.341119999997</v>
      </c>
      <c r="X9" s="43">
        <f t="shared" si="15"/>
        <v>1286400</v>
      </c>
      <c r="Y9" s="45">
        <v>6000</v>
      </c>
      <c r="Z9" s="45">
        <f t="shared" si="16"/>
        <v>22791252.728119999</v>
      </c>
      <c r="AA9" s="20"/>
      <c r="AB9" s="21" t="s">
        <v>53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8" t="s">
        <v>49</v>
      </c>
      <c r="B10" s="47">
        <v>91.42</v>
      </c>
      <c r="C10" s="59">
        <f t="shared" ref="C10:D10" si="22">B10</f>
        <v>91.42</v>
      </c>
      <c r="D10" s="59">
        <f t="shared" si="22"/>
        <v>91.42</v>
      </c>
      <c r="E10" s="49">
        <f t="shared" si="1"/>
        <v>984.04487999999992</v>
      </c>
      <c r="F10" s="69">
        <v>0</v>
      </c>
      <c r="G10" s="48">
        <f t="shared" si="2"/>
        <v>0</v>
      </c>
      <c r="H10" s="49">
        <f t="shared" si="3"/>
        <v>984.04487999999992</v>
      </c>
      <c r="I10" s="49">
        <f t="shared" si="4"/>
        <v>1476.0673199999999</v>
      </c>
      <c r="J10" s="51">
        <f t="shared" si="5"/>
        <v>29521346.399999999</v>
      </c>
      <c r="K10" s="51">
        <f>1*K2</f>
        <v>1000000</v>
      </c>
      <c r="L10" s="51">
        <f>4*L2</f>
        <v>800000</v>
      </c>
      <c r="M10" s="51">
        <f t="shared" si="6"/>
        <v>31321346.399999999</v>
      </c>
      <c r="N10" s="52">
        <f t="shared" si="7"/>
        <v>0</v>
      </c>
      <c r="O10" s="51">
        <f t="shared" si="8"/>
        <v>31321346.399999999</v>
      </c>
      <c r="P10" s="51">
        <f t="shared" si="9"/>
        <v>590426.92799999996</v>
      </c>
      <c r="Q10" s="51">
        <f t="shared" si="10"/>
        <v>590426.92799999996</v>
      </c>
      <c r="R10" s="51">
        <f t="shared" si="11"/>
        <v>221410.09799999997</v>
      </c>
      <c r="S10" s="52"/>
      <c r="T10" s="51">
        <f t="shared" si="12"/>
        <v>32723610.353999998</v>
      </c>
      <c r="U10" s="51">
        <v>30000</v>
      </c>
      <c r="V10" s="51">
        <f t="shared" si="13"/>
        <v>3758561.5679999995</v>
      </c>
      <c r="W10" s="53">
        <f t="shared" si="14"/>
        <v>141702.46271999998</v>
      </c>
      <c r="X10" s="51">
        <f t="shared" si="15"/>
        <v>2192500</v>
      </c>
      <c r="Y10" s="54">
        <v>6000</v>
      </c>
      <c r="Z10" s="54">
        <f t="shared" si="16"/>
        <v>38852374.384719998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58" t="s">
        <v>50</v>
      </c>
      <c r="B11" s="47">
        <v>91.42</v>
      </c>
      <c r="C11" s="59">
        <f t="shared" ref="C11:D11" si="23">B11</f>
        <v>91.42</v>
      </c>
      <c r="D11" s="59">
        <f t="shared" si="23"/>
        <v>91.42</v>
      </c>
      <c r="E11" s="49">
        <f t="shared" si="1"/>
        <v>984.04487999999992</v>
      </c>
      <c r="F11" s="69">
        <v>0</v>
      </c>
      <c r="G11" s="48">
        <f t="shared" si="2"/>
        <v>0</v>
      </c>
      <c r="H11" s="49">
        <f t="shared" si="3"/>
        <v>984.04487999999992</v>
      </c>
      <c r="I11" s="49">
        <f t="shared" si="4"/>
        <v>1476.0673199999999</v>
      </c>
      <c r="J11" s="51">
        <f t="shared" si="5"/>
        <v>29521346.399999999</v>
      </c>
      <c r="K11" s="51">
        <f>1*K2</f>
        <v>1000000</v>
      </c>
      <c r="L11" s="51">
        <f>4*L2</f>
        <v>800000</v>
      </c>
      <c r="M11" s="51">
        <f t="shared" si="6"/>
        <v>31321346.399999999</v>
      </c>
      <c r="N11" s="52">
        <f t="shared" si="7"/>
        <v>0</v>
      </c>
      <c r="O11" s="51">
        <f t="shared" si="8"/>
        <v>31321346.399999999</v>
      </c>
      <c r="P11" s="51">
        <f t="shared" si="9"/>
        <v>590426.92799999996</v>
      </c>
      <c r="Q11" s="51">
        <f t="shared" si="10"/>
        <v>590426.92799999996</v>
      </c>
      <c r="R11" s="51">
        <f t="shared" si="11"/>
        <v>221410.09799999997</v>
      </c>
      <c r="S11" s="52"/>
      <c r="T11" s="51">
        <f t="shared" si="12"/>
        <v>32723610.353999998</v>
      </c>
      <c r="U11" s="51">
        <v>30000</v>
      </c>
      <c r="V11" s="51">
        <f t="shared" si="13"/>
        <v>3758561.5679999995</v>
      </c>
      <c r="W11" s="53">
        <f t="shared" si="14"/>
        <v>141702.46271999998</v>
      </c>
      <c r="X11" s="51">
        <f t="shared" si="15"/>
        <v>2192500</v>
      </c>
      <c r="Y11" s="54">
        <v>6000</v>
      </c>
      <c r="Z11" s="54">
        <f t="shared" si="16"/>
        <v>38852374.384719998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58" t="s">
        <v>51</v>
      </c>
      <c r="B12" s="47">
        <v>91.42</v>
      </c>
      <c r="C12" s="59">
        <f t="shared" ref="C12:D12" si="24">B12</f>
        <v>91.42</v>
      </c>
      <c r="D12" s="59">
        <f t="shared" si="24"/>
        <v>91.42</v>
      </c>
      <c r="E12" s="49">
        <f t="shared" si="1"/>
        <v>984.04487999999992</v>
      </c>
      <c r="F12" s="69">
        <v>0</v>
      </c>
      <c r="G12" s="48">
        <f t="shared" si="2"/>
        <v>0</v>
      </c>
      <c r="H12" s="49">
        <f t="shared" si="3"/>
        <v>984.04487999999992</v>
      </c>
      <c r="I12" s="49">
        <f t="shared" si="4"/>
        <v>1476.0673199999999</v>
      </c>
      <c r="J12" s="51">
        <f t="shared" si="5"/>
        <v>29521346.399999999</v>
      </c>
      <c r="K12" s="60">
        <f>1*K2</f>
        <v>1000000</v>
      </c>
      <c r="L12" s="51">
        <f>4*L2</f>
        <v>800000</v>
      </c>
      <c r="M12" s="51">
        <f t="shared" si="6"/>
        <v>31321346.399999999</v>
      </c>
      <c r="N12" s="52">
        <f t="shared" si="7"/>
        <v>0</v>
      </c>
      <c r="O12" s="51">
        <f t="shared" si="8"/>
        <v>31321346.399999999</v>
      </c>
      <c r="P12" s="51">
        <f t="shared" si="9"/>
        <v>590426.92799999996</v>
      </c>
      <c r="Q12" s="51">
        <f t="shared" si="10"/>
        <v>590426.92799999996</v>
      </c>
      <c r="R12" s="51">
        <f t="shared" si="11"/>
        <v>221410.09799999997</v>
      </c>
      <c r="S12" s="52"/>
      <c r="T12" s="51">
        <f t="shared" si="12"/>
        <v>32723610.353999998</v>
      </c>
      <c r="U12" s="51">
        <v>30000</v>
      </c>
      <c r="V12" s="51">
        <f t="shared" si="13"/>
        <v>3758561.5679999995</v>
      </c>
      <c r="W12" s="53">
        <f t="shared" si="14"/>
        <v>141702.46271999998</v>
      </c>
      <c r="X12" s="51">
        <f t="shared" si="15"/>
        <v>2192500</v>
      </c>
      <c r="Y12" s="54">
        <v>6000</v>
      </c>
      <c r="Z12" s="54">
        <f t="shared" si="16"/>
        <v>38852374.384719998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39" t="s">
        <v>52</v>
      </c>
      <c r="B13" s="55">
        <v>91.42</v>
      </c>
      <c r="C13" s="57">
        <f t="shared" ref="C13:D13" si="25">B13</f>
        <v>91.42</v>
      </c>
      <c r="D13" s="57">
        <f t="shared" si="25"/>
        <v>91.42</v>
      </c>
      <c r="E13" s="41">
        <f t="shared" si="1"/>
        <v>984.04487999999992</v>
      </c>
      <c r="F13" s="68">
        <v>0</v>
      </c>
      <c r="G13" s="40">
        <f t="shared" si="2"/>
        <v>0</v>
      </c>
      <c r="H13" s="41">
        <f t="shared" si="3"/>
        <v>984.04487999999992</v>
      </c>
      <c r="I13" s="41">
        <f t="shared" si="4"/>
        <v>1476.0673199999999</v>
      </c>
      <c r="J13" s="43">
        <f t="shared" si="5"/>
        <v>29521346.399999999</v>
      </c>
      <c r="K13" s="61">
        <f>1*K2</f>
        <v>1000000</v>
      </c>
      <c r="L13" s="43">
        <f>4*L2</f>
        <v>800000</v>
      </c>
      <c r="M13" s="43">
        <f t="shared" si="6"/>
        <v>31321346.399999999</v>
      </c>
      <c r="N13" s="44">
        <f t="shared" si="7"/>
        <v>0</v>
      </c>
      <c r="O13" s="43">
        <f t="shared" si="8"/>
        <v>31321346.399999999</v>
      </c>
      <c r="P13" s="43">
        <f t="shared" si="9"/>
        <v>590426.92799999996</v>
      </c>
      <c r="Q13" s="43">
        <f t="shared" si="10"/>
        <v>590426.92799999996</v>
      </c>
      <c r="R13" s="43">
        <f t="shared" si="11"/>
        <v>221410.09799999997</v>
      </c>
      <c r="S13" s="44"/>
      <c r="T13" s="43">
        <f t="shared" si="12"/>
        <v>32723610.353999998</v>
      </c>
      <c r="U13" s="43">
        <v>30000</v>
      </c>
      <c r="V13" s="43">
        <f t="shared" si="13"/>
        <v>3758561.5679999995</v>
      </c>
      <c r="W13" s="43">
        <f t="shared" si="14"/>
        <v>141702.46271999998</v>
      </c>
      <c r="X13" s="43">
        <f t="shared" si="15"/>
        <v>2192500</v>
      </c>
      <c r="Y13" s="45">
        <v>6000</v>
      </c>
      <c r="Z13" s="45">
        <f t="shared" si="16"/>
        <v>38852374.384719998</v>
      </c>
      <c r="AA13" s="20"/>
      <c r="AB13" s="21" t="s">
        <v>48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39" t="s">
        <v>54</v>
      </c>
      <c r="B14" s="55">
        <v>70.03</v>
      </c>
      <c r="C14" s="57">
        <f t="shared" ref="C14:D14" si="26">B14</f>
        <v>70.03</v>
      </c>
      <c r="D14" s="57">
        <f t="shared" si="26"/>
        <v>70.03</v>
      </c>
      <c r="E14" s="41">
        <f t="shared" si="1"/>
        <v>753.80291999999997</v>
      </c>
      <c r="F14" s="68">
        <v>0</v>
      </c>
      <c r="G14" s="40">
        <f t="shared" si="2"/>
        <v>0</v>
      </c>
      <c r="H14" s="41">
        <f t="shared" si="3"/>
        <v>753.80291999999997</v>
      </c>
      <c r="I14" s="41">
        <f t="shared" si="4"/>
        <v>1130.7043799999999</v>
      </c>
      <c r="J14" s="43">
        <f t="shared" si="5"/>
        <v>22614087.599999998</v>
      </c>
      <c r="K14" s="61">
        <v>0</v>
      </c>
      <c r="L14" s="43">
        <f>4*L2</f>
        <v>800000</v>
      </c>
      <c r="M14" s="43">
        <f t="shared" si="6"/>
        <v>23414087.599999998</v>
      </c>
      <c r="N14" s="44">
        <f t="shared" si="7"/>
        <v>0</v>
      </c>
      <c r="O14" s="43">
        <f t="shared" si="8"/>
        <v>23414087.599999998</v>
      </c>
      <c r="P14" s="43">
        <f t="shared" si="9"/>
        <v>452281.75199999998</v>
      </c>
      <c r="Q14" s="43">
        <f t="shared" si="10"/>
        <v>452281.75199999998</v>
      </c>
      <c r="R14" s="43">
        <f t="shared" si="11"/>
        <v>169605.65699999998</v>
      </c>
      <c r="S14" s="44"/>
      <c r="T14" s="43">
        <f t="shared" si="12"/>
        <v>24488256.761</v>
      </c>
      <c r="U14" s="43">
        <v>30000</v>
      </c>
      <c r="V14" s="43">
        <f t="shared" si="13"/>
        <v>2809690.5119999996</v>
      </c>
      <c r="W14" s="43">
        <f t="shared" si="14"/>
        <v>108547.62048</v>
      </c>
      <c r="X14" s="43">
        <f t="shared" si="15"/>
        <v>1639000</v>
      </c>
      <c r="Y14" s="45">
        <v>6000</v>
      </c>
      <c r="Z14" s="45">
        <f t="shared" si="16"/>
        <v>29081494.893479999</v>
      </c>
      <c r="AA14" s="20"/>
      <c r="AB14" s="21" t="s">
        <v>44</v>
      </c>
      <c r="AC14" s="20"/>
      <c r="AD14" s="20"/>
      <c r="AE14" s="20"/>
      <c r="AF14" s="20"/>
      <c r="AG14" s="20"/>
      <c r="AH14" s="20"/>
      <c r="AI14" s="20"/>
      <c r="AJ14" s="20"/>
      <c r="AK14" s="20"/>
    </row>
    <row r="15" spans="1:37" ht="21" customHeight="1" x14ac:dyDescent="0.2">
      <c r="A15" s="39" t="s">
        <v>55</v>
      </c>
      <c r="B15" s="55">
        <v>28.32</v>
      </c>
      <c r="C15" s="57">
        <f t="shared" ref="C15:D15" si="27">B15</f>
        <v>28.32</v>
      </c>
      <c r="D15" s="57">
        <f t="shared" si="27"/>
        <v>28.32</v>
      </c>
      <c r="E15" s="17">
        <f t="shared" si="1"/>
        <v>304.83647999999999</v>
      </c>
      <c r="F15" s="18">
        <v>6.86</v>
      </c>
      <c r="G15" s="16">
        <f t="shared" si="2"/>
        <v>73.841039999999992</v>
      </c>
      <c r="H15" s="17">
        <f t="shared" si="3"/>
        <v>378.67751999999996</v>
      </c>
      <c r="I15" s="17">
        <f t="shared" si="4"/>
        <v>568.01627999999994</v>
      </c>
      <c r="J15" s="19">
        <f t="shared" si="5"/>
        <v>11360325.6</v>
      </c>
      <c r="K15" s="62">
        <f>1*K2</f>
        <v>1000000</v>
      </c>
      <c r="L15" s="19">
        <f>2*L2</f>
        <v>400000</v>
      </c>
      <c r="M15" s="19">
        <f t="shared" si="6"/>
        <v>12760325.6</v>
      </c>
      <c r="N15" s="44">
        <f t="shared" si="7"/>
        <v>0</v>
      </c>
      <c r="O15" s="19">
        <f t="shared" si="8"/>
        <v>12760325.6</v>
      </c>
      <c r="P15" s="19">
        <f t="shared" si="9"/>
        <v>227206.51199999999</v>
      </c>
      <c r="Q15" s="19">
        <f t="shared" si="10"/>
        <v>227206.51199999999</v>
      </c>
      <c r="R15" s="19">
        <f t="shared" si="11"/>
        <v>85202.441999999995</v>
      </c>
      <c r="S15" s="44"/>
      <c r="T15" s="19">
        <f t="shared" si="12"/>
        <v>13299941.066</v>
      </c>
      <c r="U15" s="19">
        <v>30000</v>
      </c>
      <c r="V15" s="19">
        <f t="shared" si="13"/>
        <v>1531239.0719999999</v>
      </c>
      <c r="W15" s="43">
        <f t="shared" si="14"/>
        <v>54529.562879999998</v>
      </c>
      <c r="X15" s="19">
        <f t="shared" si="15"/>
        <v>893300</v>
      </c>
      <c r="Y15" s="63">
        <v>6000</v>
      </c>
      <c r="Z15" s="63">
        <f t="shared" si="16"/>
        <v>15815009.70088</v>
      </c>
      <c r="AA15" s="20"/>
      <c r="AB15" s="21" t="s">
        <v>45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21" customHeight="1" x14ac:dyDescent="0.2">
      <c r="A16" s="70" t="s">
        <v>56</v>
      </c>
      <c r="B16" s="71">
        <v>47.66</v>
      </c>
      <c r="C16" s="72">
        <f t="shared" ref="C16:D16" si="28">B16</f>
        <v>47.66</v>
      </c>
      <c r="D16" s="72">
        <f t="shared" si="28"/>
        <v>47.66</v>
      </c>
      <c r="E16" s="73">
        <f t="shared" si="1"/>
        <v>513.01223999999991</v>
      </c>
      <c r="F16" s="74">
        <v>0</v>
      </c>
      <c r="G16" s="72">
        <f t="shared" si="2"/>
        <v>0</v>
      </c>
      <c r="H16" s="73">
        <f t="shared" si="3"/>
        <v>513.01223999999991</v>
      </c>
      <c r="I16" s="73">
        <f t="shared" si="4"/>
        <v>769.5183599999998</v>
      </c>
      <c r="J16" s="75">
        <f t="shared" si="5"/>
        <v>15390367.199999996</v>
      </c>
      <c r="K16" s="76">
        <f>1*K2</f>
        <v>1000000</v>
      </c>
      <c r="L16" s="75">
        <f>2*L2</f>
        <v>400000</v>
      </c>
      <c r="M16" s="75">
        <f t="shared" si="6"/>
        <v>16790367.199999996</v>
      </c>
      <c r="N16" s="75">
        <f t="shared" si="7"/>
        <v>0</v>
      </c>
      <c r="O16" s="75">
        <f t="shared" si="8"/>
        <v>16790367.199999996</v>
      </c>
      <c r="P16" s="75">
        <f t="shared" si="9"/>
        <v>307807.34399999992</v>
      </c>
      <c r="Q16" s="75">
        <f t="shared" si="10"/>
        <v>307807.34399999992</v>
      </c>
      <c r="R16" s="75">
        <f t="shared" si="11"/>
        <v>115427.75399999997</v>
      </c>
      <c r="S16" s="75"/>
      <c r="T16" s="75">
        <f t="shared" si="12"/>
        <v>17521409.641999997</v>
      </c>
      <c r="U16" s="75">
        <v>30000</v>
      </c>
      <c r="V16" s="75">
        <f t="shared" si="13"/>
        <v>2014844.0639999993</v>
      </c>
      <c r="W16" s="43">
        <f t="shared" si="14"/>
        <v>73873.762559999974</v>
      </c>
      <c r="X16" s="75">
        <f t="shared" si="15"/>
        <v>1175400</v>
      </c>
      <c r="Y16" s="77">
        <v>6000</v>
      </c>
      <c r="Z16" s="77">
        <f t="shared" si="16"/>
        <v>20821527.468559995</v>
      </c>
      <c r="AA16" s="78"/>
      <c r="AB16" s="79"/>
      <c r="AC16" s="78"/>
      <c r="AD16" s="78"/>
      <c r="AE16" s="78"/>
      <c r="AF16" s="78"/>
      <c r="AG16" s="78"/>
      <c r="AH16" s="78"/>
      <c r="AI16" s="78"/>
      <c r="AJ16" s="78"/>
      <c r="AK16" s="78"/>
    </row>
    <row r="17" spans="1:37" ht="24.75" customHeight="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32"/>
      <c r="K17" s="30"/>
      <c r="L17" s="30"/>
      <c r="M17" s="33"/>
      <c r="N17" s="29"/>
      <c r="O17" s="29"/>
      <c r="P17" s="30"/>
      <c r="Q17" s="30"/>
      <c r="R17" s="30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</row>
    <row r="18" spans="1:37" ht="11.25" customHeight="1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80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</row>
    <row r="19" spans="1:37" ht="11.25" customHeight="1" x14ac:dyDescent="0.2">
      <c r="A19" s="29"/>
      <c r="B19" s="29"/>
      <c r="C19" s="29"/>
      <c r="D19" s="29"/>
      <c r="E19" s="31"/>
      <c r="F19" s="34"/>
      <c r="G19" s="29"/>
      <c r="H19" s="29"/>
      <c r="I19" s="29"/>
      <c r="J19" s="29"/>
      <c r="K19" s="31"/>
      <c r="L19" s="31"/>
      <c r="M19" s="29"/>
      <c r="N19" s="29"/>
      <c r="O19" s="31"/>
      <c r="P19" s="31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</row>
    <row r="20" spans="1:37" ht="11.25" customHeight="1" x14ac:dyDescent="0.2">
      <c r="A20" s="29"/>
      <c r="B20" s="29"/>
      <c r="C20" s="29"/>
      <c r="D20" s="29"/>
      <c r="E20" s="31"/>
      <c r="F20" s="29"/>
      <c r="G20" s="29"/>
      <c r="H20" s="29"/>
      <c r="I20" s="29"/>
      <c r="J20" s="29"/>
      <c r="K20" s="29"/>
      <c r="L20" s="29"/>
      <c r="M20" s="29"/>
      <c r="N20" s="29"/>
      <c r="O20" s="31"/>
      <c r="P20" s="31"/>
      <c r="Q20" s="29"/>
      <c r="R20" s="34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</row>
    <row r="21" spans="1:37" ht="11.25" customHeight="1" x14ac:dyDescent="0.2">
      <c r="A21" s="29"/>
      <c r="B21" s="29"/>
      <c r="C21" s="29"/>
      <c r="D21" s="29"/>
      <c r="E21" s="31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31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31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31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31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31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31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31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31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31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3"/>
  <sheetViews>
    <sheetView topLeftCell="A17" workbookViewId="0">
      <selection activeCell="A19" sqref="A19:XFD43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10.5703125" customWidth="1"/>
    <col min="13" max="13" width="11.85546875" customWidth="1"/>
    <col min="14" max="14" width="6.7109375" customWidth="1"/>
    <col min="15" max="15" width="11.42578125" customWidth="1"/>
    <col min="16" max="18" width="8.85546875" customWidth="1"/>
    <col min="19" max="19" width="2.8554687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1.5703125" customWidth="1"/>
    <col min="27" max="27" width="2.710937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81">
        <v>1000000</v>
      </c>
      <c r="L2" s="82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/>
      <c r="AC3" s="11"/>
      <c r="AD3" s="11"/>
      <c r="AE3" s="11"/>
      <c r="AF3" s="11"/>
      <c r="AG3" s="38"/>
      <c r="AH3" s="38"/>
      <c r="AI3" s="38"/>
      <c r="AJ3" s="38"/>
      <c r="AK3" s="38"/>
    </row>
    <row r="4" spans="1:37" ht="21" customHeight="1" x14ac:dyDescent="0.2">
      <c r="A4" s="83" t="s">
        <v>59</v>
      </c>
      <c r="B4" s="47">
        <v>47.09</v>
      </c>
      <c r="C4" s="48">
        <f t="shared" ref="C4:D4" si="0">B4</f>
        <v>47.09</v>
      </c>
      <c r="D4" s="48">
        <f t="shared" si="0"/>
        <v>47.09</v>
      </c>
      <c r="E4" s="49">
        <f t="shared" ref="E4:E18" si="1">D4*10.764</f>
        <v>506.87675999999999</v>
      </c>
      <c r="F4" s="84">
        <v>6.86</v>
      </c>
      <c r="G4" s="48">
        <f t="shared" ref="G4:G18" si="2">F4*10.764</f>
        <v>73.841039999999992</v>
      </c>
      <c r="H4" s="49">
        <f t="shared" ref="H4:H18" si="3">E4+G4</f>
        <v>580.71780000000001</v>
      </c>
      <c r="I4" s="49">
        <f t="shared" ref="I4:I18" si="4">H4+(H4*45%)</f>
        <v>842.04080999999996</v>
      </c>
      <c r="J4" s="51">
        <f t="shared" ref="J4:J18" si="5">I4*$J$2</f>
        <v>12630612.15</v>
      </c>
      <c r="K4" s="51">
        <f>1*K2</f>
        <v>1000000</v>
      </c>
      <c r="L4" s="51">
        <f>2*L2</f>
        <v>400000</v>
      </c>
      <c r="M4" s="51">
        <f t="shared" ref="M4:M18" si="6">SUM(J4:L4)</f>
        <v>14030612.15</v>
      </c>
      <c r="N4" s="52">
        <f t="shared" ref="N4:N18" si="7">($N$2*M4)</f>
        <v>0</v>
      </c>
      <c r="O4" s="51">
        <f t="shared" ref="O4:O18" si="8">M4-N4</f>
        <v>14030612.15</v>
      </c>
      <c r="P4" s="51">
        <f t="shared" ref="P4:P18" si="9">I4*$P$2</f>
        <v>336816.32399999996</v>
      </c>
      <c r="Q4" s="51">
        <f t="shared" ref="Q4:Q18" si="10">I4*$Q$2</f>
        <v>336816.32399999996</v>
      </c>
      <c r="R4" s="51">
        <f t="shared" ref="R4:R18" si="11">I4*$R$2</f>
        <v>126306.12149999999</v>
      </c>
      <c r="S4" s="51">
        <v>0</v>
      </c>
      <c r="T4" s="51">
        <f t="shared" ref="T4:T18" si="12">SUM(O4:S4)</f>
        <v>14830550.919499999</v>
      </c>
      <c r="U4" s="51">
        <v>30000</v>
      </c>
      <c r="V4" s="51">
        <f t="shared" ref="V4:V18" si="13">$V$2*O4</f>
        <v>1683673.4579999999</v>
      </c>
      <c r="W4" s="51">
        <f t="shared" ref="W4:W18" si="14">(12%*P4)+(12%*Q4)</f>
        <v>80835.917759999982</v>
      </c>
      <c r="X4" s="51">
        <f t="shared" ref="X4:X18" si="15">CEILING(($X$2*O4),100)</f>
        <v>982200</v>
      </c>
      <c r="Y4" s="54">
        <v>6000</v>
      </c>
      <c r="Z4" s="54">
        <f t="shared" ref="Z4:Z18" si="16">SUM(T4:Y4)</f>
        <v>17613260.295259997</v>
      </c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83" t="s">
        <v>60</v>
      </c>
      <c r="B5" s="47">
        <v>70.06</v>
      </c>
      <c r="C5" s="48">
        <f t="shared" ref="C5:D5" si="17">B5</f>
        <v>70.06</v>
      </c>
      <c r="D5" s="48">
        <f t="shared" si="17"/>
        <v>70.06</v>
      </c>
      <c r="E5" s="49">
        <f t="shared" si="1"/>
        <v>754.12583999999993</v>
      </c>
      <c r="F5" s="69">
        <v>0</v>
      </c>
      <c r="G5" s="48">
        <f t="shared" si="2"/>
        <v>0</v>
      </c>
      <c r="H5" s="49">
        <f t="shared" si="3"/>
        <v>754.12583999999993</v>
      </c>
      <c r="I5" s="49">
        <f t="shared" si="4"/>
        <v>1093.4824679999999</v>
      </c>
      <c r="J5" s="51">
        <f t="shared" si="5"/>
        <v>16402237.02</v>
      </c>
      <c r="K5" s="51">
        <f>1*K2</f>
        <v>1000000</v>
      </c>
      <c r="L5" s="51">
        <f>4*L2</f>
        <v>800000</v>
      </c>
      <c r="M5" s="51">
        <f t="shared" si="6"/>
        <v>18202237.02</v>
      </c>
      <c r="N5" s="52">
        <f t="shared" si="7"/>
        <v>0</v>
      </c>
      <c r="O5" s="51">
        <f t="shared" si="8"/>
        <v>18202237.02</v>
      </c>
      <c r="P5" s="51">
        <f t="shared" si="9"/>
        <v>437392.98719999997</v>
      </c>
      <c r="Q5" s="51">
        <f t="shared" si="10"/>
        <v>437392.98719999997</v>
      </c>
      <c r="R5" s="51">
        <f t="shared" si="11"/>
        <v>164022.37019999998</v>
      </c>
      <c r="S5" s="51">
        <v>0</v>
      </c>
      <c r="T5" s="51">
        <f t="shared" si="12"/>
        <v>19241045.364599999</v>
      </c>
      <c r="U5" s="51">
        <v>30000</v>
      </c>
      <c r="V5" s="51">
        <f t="shared" si="13"/>
        <v>2184268.4424000001</v>
      </c>
      <c r="W5" s="51">
        <f t="shared" si="14"/>
        <v>104974.31692799999</v>
      </c>
      <c r="X5" s="51">
        <f t="shared" si="15"/>
        <v>1274200</v>
      </c>
      <c r="Y5" s="54">
        <v>6000</v>
      </c>
      <c r="Z5" s="54">
        <f t="shared" si="16"/>
        <v>22840488.123927999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47">
        <v>70.06</v>
      </c>
      <c r="C6" s="48">
        <f t="shared" ref="C6:D6" si="18">B6</f>
        <v>70.06</v>
      </c>
      <c r="D6" s="48">
        <f t="shared" si="18"/>
        <v>70.06</v>
      </c>
      <c r="E6" s="49">
        <f t="shared" si="1"/>
        <v>754.12583999999993</v>
      </c>
      <c r="F6" s="69">
        <v>0</v>
      </c>
      <c r="G6" s="48">
        <f t="shared" si="2"/>
        <v>0</v>
      </c>
      <c r="H6" s="49">
        <f t="shared" si="3"/>
        <v>754.12583999999993</v>
      </c>
      <c r="I6" s="49">
        <f t="shared" si="4"/>
        <v>1093.4824679999999</v>
      </c>
      <c r="J6" s="51">
        <f t="shared" si="5"/>
        <v>16402237.02</v>
      </c>
      <c r="K6" s="51">
        <f>1*K2</f>
        <v>1000000</v>
      </c>
      <c r="L6" s="51">
        <f>800000</f>
        <v>800000</v>
      </c>
      <c r="M6" s="51">
        <f t="shared" si="6"/>
        <v>18202237.02</v>
      </c>
      <c r="N6" s="52">
        <f t="shared" si="7"/>
        <v>0</v>
      </c>
      <c r="O6" s="51">
        <f t="shared" si="8"/>
        <v>18202237.02</v>
      </c>
      <c r="P6" s="51">
        <f t="shared" si="9"/>
        <v>437392.98719999997</v>
      </c>
      <c r="Q6" s="51">
        <f t="shared" si="10"/>
        <v>437392.98719999997</v>
      </c>
      <c r="R6" s="51">
        <f t="shared" si="11"/>
        <v>164022.37019999998</v>
      </c>
      <c r="S6" s="51">
        <v>0</v>
      </c>
      <c r="T6" s="51">
        <f t="shared" si="12"/>
        <v>19241045.364599999</v>
      </c>
      <c r="U6" s="51">
        <v>30000</v>
      </c>
      <c r="V6" s="51">
        <f t="shared" si="13"/>
        <v>2184268.4424000001</v>
      </c>
      <c r="W6" s="51">
        <f t="shared" si="14"/>
        <v>104974.31692799999</v>
      </c>
      <c r="X6" s="51">
        <f t="shared" si="15"/>
        <v>1274200</v>
      </c>
      <c r="Y6" s="54">
        <v>6000</v>
      </c>
      <c r="Z6" s="54">
        <f t="shared" si="16"/>
        <v>22840488.123927999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5" t="s">
        <v>62</v>
      </c>
      <c r="B7" s="86">
        <v>70.06</v>
      </c>
      <c r="C7" s="87">
        <f t="shared" ref="C7:D7" si="19">B7</f>
        <v>70.06</v>
      </c>
      <c r="D7" s="87">
        <f t="shared" si="19"/>
        <v>70.06</v>
      </c>
      <c r="E7" s="88">
        <f t="shared" si="1"/>
        <v>754.12583999999993</v>
      </c>
      <c r="F7" s="89">
        <v>0</v>
      </c>
      <c r="G7" s="87">
        <f t="shared" si="2"/>
        <v>0</v>
      </c>
      <c r="H7" s="88">
        <f t="shared" si="3"/>
        <v>754.12583999999993</v>
      </c>
      <c r="I7" s="88">
        <f t="shared" si="4"/>
        <v>1093.4824679999999</v>
      </c>
      <c r="J7" s="90">
        <f t="shared" si="5"/>
        <v>16402237.02</v>
      </c>
      <c r="K7" s="90">
        <f>1*K2</f>
        <v>1000000</v>
      </c>
      <c r="L7" s="90">
        <f>4*L2</f>
        <v>800000</v>
      </c>
      <c r="M7" s="90">
        <f t="shared" si="6"/>
        <v>18202237.02</v>
      </c>
      <c r="N7" s="91">
        <f t="shared" si="7"/>
        <v>0</v>
      </c>
      <c r="O7" s="90">
        <f t="shared" si="8"/>
        <v>18202237.02</v>
      </c>
      <c r="P7" s="90">
        <f t="shared" si="9"/>
        <v>437392.98719999997</v>
      </c>
      <c r="Q7" s="90">
        <f t="shared" si="10"/>
        <v>437392.98719999997</v>
      </c>
      <c r="R7" s="90">
        <f t="shared" si="11"/>
        <v>164022.37019999998</v>
      </c>
      <c r="S7" s="90">
        <v>0</v>
      </c>
      <c r="T7" s="90">
        <f t="shared" si="12"/>
        <v>19241045.364599999</v>
      </c>
      <c r="U7" s="90">
        <v>30000</v>
      </c>
      <c r="V7" s="90">
        <f t="shared" si="13"/>
        <v>2184268.4424000001</v>
      </c>
      <c r="W7" s="90">
        <f t="shared" si="14"/>
        <v>104974.31692799999</v>
      </c>
      <c r="X7" s="90">
        <f t="shared" si="15"/>
        <v>1274200</v>
      </c>
      <c r="Y7" s="92">
        <v>6000</v>
      </c>
      <c r="Z7" s="92">
        <f t="shared" si="16"/>
        <v>22840488.123927999</v>
      </c>
      <c r="AA7" s="93"/>
      <c r="AB7" s="94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5" t="s">
        <v>63</v>
      </c>
      <c r="B8" s="86">
        <v>68.94</v>
      </c>
      <c r="C8" s="87">
        <f t="shared" ref="C8:D8" si="20">B8</f>
        <v>68.94</v>
      </c>
      <c r="D8" s="87">
        <f t="shared" si="20"/>
        <v>68.94</v>
      </c>
      <c r="E8" s="88">
        <f t="shared" si="1"/>
        <v>742.07015999999999</v>
      </c>
      <c r="F8" s="89">
        <v>0</v>
      </c>
      <c r="G8" s="87">
        <f t="shared" si="2"/>
        <v>0</v>
      </c>
      <c r="H8" s="88">
        <f t="shared" si="3"/>
        <v>742.07015999999999</v>
      </c>
      <c r="I8" s="88">
        <f t="shared" si="4"/>
        <v>1076.0017319999999</v>
      </c>
      <c r="J8" s="90">
        <f t="shared" si="5"/>
        <v>16140025.979999999</v>
      </c>
      <c r="K8" s="95">
        <f>1*K2</f>
        <v>1000000</v>
      </c>
      <c r="L8" s="90">
        <f>4*L2</f>
        <v>800000</v>
      </c>
      <c r="M8" s="90">
        <f t="shared" si="6"/>
        <v>17940025.979999997</v>
      </c>
      <c r="N8" s="91">
        <f t="shared" si="7"/>
        <v>0</v>
      </c>
      <c r="O8" s="90">
        <f t="shared" si="8"/>
        <v>17940025.979999997</v>
      </c>
      <c r="P8" s="90">
        <f t="shared" si="9"/>
        <v>430400.69279999996</v>
      </c>
      <c r="Q8" s="90">
        <f t="shared" si="10"/>
        <v>430400.69279999996</v>
      </c>
      <c r="R8" s="90">
        <f t="shared" si="11"/>
        <v>161400.2598</v>
      </c>
      <c r="S8" s="90">
        <v>0</v>
      </c>
      <c r="T8" s="90">
        <f t="shared" si="12"/>
        <v>18962227.625399996</v>
      </c>
      <c r="U8" s="90">
        <v>30000</v>
      </c>
      <c r="V8" s="90">
        <f t="shared" si="13"/>
        <v>2152803.1175999995</v>
      </c>
      <c r="W8" s="90">
        <f t="shared" si="14"/>
        <v>103296.16627199999</v>
      </c>
      <c r="X8" s="90">
        <f t="shared" si="15"/>
        <v>1255900</v>
      </c>
      <c r="Y8" s="92">
        <v>6000</v>
      </c>
      <c r="Z8" s="92">
        <f t="shared" si="16"/>
        <v>22510226.909271993</v>
      </c>
      <c r="AA8" s="93"/>
      <c r="AB8" s="94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96" t="s">
        <v>64</v>
      </c>
      <c r="B9" s="71">
        <v>87.09</v>
      </c>
      <c r="C9" s="97">
        <f t="shared" ref="C9:D9" si="21">B9</f>
        <v>87.09</v>
      </c>
      <c r="D9" s="97">
        <f t="shared" si="21"/>
        <v>87.09</v>
      </c>
      <c r="E9" s="98">
        <f t="shared" si="1"/>
        <v>937.43675999999994</v>
      </c>
      <c r="F9" s="99">
        <v>0</v>
      </c>
      <c r="G9" s="97">
        <f t="shared" si="2"/>
        <v>0</v>
      </c>
      <c r="H9" s="98">
        <f t="shared" si="3"/>
        <v>937.43675999999994</v>
      </c>
      <c r="I9" s="98">
        <f t="shared" si="4"/>
        <v>1359.2833019999998</v>
      </c>
      <c r="J9" s="100">
        <f t="shared" si="5"/>
        <v>20389249.529999997</v>
      </c>
      <c r="K9" s="100">
        <f>1*K2</f>
        <v>1000000</v>
      </c>
      <c r="L9" s="100">
        <f>4*J2</f>
        <v>60000</v>
      </c>
      <c r="M9" s="100">
        <f t="shared" si="6"/>
        <v>21449249.529999997</v>
      </c>
      <c r="N9" s="75">
        <f t="shared" si="7"/>
        <v>0</v>
      </c>
      <c r="O9" s="100">
        <f t="shared" si="8"/>
        <v>21449249.529999997</v>
      </c>
      <c r="P9" s="100">
        <f t="shared" si="9"/>
        <v>543713.32079999987</v>
      </c>
      <c r="Q9" s="100">
        <f t="shared" si="10"/>
        <v>543713.32079999987</v>
      </c>
      <c r="R9" s="100">
        <f t="shared" si="11"/>
        <v>203892.49529999998</v>
      </c>
      <c r="S9" s="100">
        <v>0</v>
      </c>
      <c r="T9" s="100">
        <f t="shared" si="12"/>
        <v>22740568.666899994</v>
      </c>
      <c r="U9" s="100">
        <v>30000</v>
      </c>
      <c r="V9" s="100">
        <f t="shared" si="13"/>
        <v>2573909.9435999994</v>
      </c>
      <c r="W9" s="90">
        <f t="shared" si="14"/>
        <v>130491.19699199997</v>
      </c>
      <c r="X9" s="100">
        <f t="shared" si="15"/>
        <v>1501500</v>
      </c>
      <c r="Y9" s="101">
        <v>6000</v>
      </c>
      <c r="Z9" s="101">
        <f t="shared" si="16"/>
        <v>26982469.807491992</v>
      </c>
      <c r="AA9" s="78"/>
      <c r="AB9" s="79"/>
      <c r="AC9" s="78"/>
      <c r="AD9" s="78"/>
      <c r="AE9" s="78"/>
      <c r="AF9" s="78"/>
      <c r="AG9" s="78"/>
      <c r="AH9" s="78"/>
      <c r="AI9" s="78"/>
      <c r="AJ9" s="78"/>
      <c r="AK9" s="78"/>
    </row>
    <row r="10" spans="1:37" ht="21" customHeight="1" x14ac:dyDescent="0.2">
      <c r="A10" s="83" t="s">
        <v>65</v>
      </c>
      <c r="B10" s="47">
        <v>73.010000000000005</v>
      </c>
      <c r="C10" s="59">
        <f t="shared" ref="C10:D10" si="22">B10</f>
        <v>73.010000000000005</v>
      </c>
      <c r="D10" s="59">
        <f t="shared" si="22"/>
        <v>73.010000000000005</v>
      </c>
      <c r="E10" s="49">
        <f t="shared" si="1"/>
        <v>785.87963999999999</v>
      </c>
      <c r="F10" s="69">
        <v>0</v>
      </c>
      <c r="G10" s="48">
        <f t="shared" si="2"/>
        <v>0</v>
      </c>
      <c r="H10" s="49">
        <f t="shared" si="3"/>
        <v>785.87963999999999</v>
      </c>
      <c r="I10" s="49">
        <f t="shared" si="4"/>
        <v>1139.525478</v>
      </c>
      <c r="J10" s="51">
        <f t="shared" si="5"/>
        <v>17092882.170000002</v>
      </c>
      <c r="K10" s="51">
        <f>1*K2</f>
        <v>1000000</v>
      </c>
      <c r="L10" s="51">
        <f>4*L2</f>
        <v>800000</v>
      </c>
      <c r="M10" s="51">
        <f t="shared" si="6"/>
        <v>18892882.170000002</v>
      </c>
      <c r="N10" s="52">
        <f t="shared" si="7"/>
        <v>0</v>
      </c>
      <c r="O10" s="51">
        <f t="shared" si="8"/>
        <v>18892882.170000002</v>
      </c>
      <c r="P10" s="51">
        <f t="shared" si="9"/>
        <v>455810.1912</v>
      </c>
      <c r="Q10" s="51">
        <f t="shared" si="10"/>
        <v>455810.1912</v>
      </c>
      <c r="R10" s="51">
        <f t="shared" si="11"/>
        <v>170928.8217</v>
      </c>
      <c r="S10" s="51">
        <v>0</v>
      </c>
      <c r="T10" s="51">
        <f t="shared" si="12"/>
        <v>19975431.3741</v>
      </c>
      <c r="U10" s="51">
        <v>30000</v>
      </c>
      <c r="V10" s="51">
        <f t="shared" si="13"/>
        <v>2267145.8604000001</v>
      </c>
      <c r="W10" s="51">
        <f t="shared" si="14"/>
        <v>109394.445888</v>
      </c>
      <c r="X10" s="51">
        <f t="shared" si="15"/>
        <v>1322600</v>
      </c>
      <c r="Y10" s="54">
        <v>6000</v>
      </c>
      <c r="Z10" s="54">
        <f t="shared" si="16"/>
        <v>23710571.680388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47">
        <v>64.37</v>
      </c>
      <c r="C11" s="59">
        <f t="shared" ref="C11:D11" si="23">B11</f>
        <v>64.37</v>
      </c>
      <c r="D11" s="59">
        <f t="shared" si="23"/>
        <v>64.37</v>
      </c>
      <c r="E11" s="49">
        <f t="shared" si="1"/>
        <v>692.87868000000003</v>
      </c>
      <c r="F11" s="69">
        <v>0</v>
      </c>
      <c r="G11" s="48">
        <f t="shared" si="2"/>
        <v>0</v>
      </c>
      <c r="H11" s="49">
        <f t="shared" si="3"/>
        <v>692.87868000000003</v>
      </c>
      <c r="I11" s="49">
        <f t="shared" si="4"/>
        <v>1004.674086</v>
      </c>
      <c r="J11" s="51">
        <f t="shared" si="5"/>
        <v>15070111.289999999</v>
      </c>
      <c r="K11" s="51">
        <f>1*K2</f>
        <v>1000000</v>
      </c>
      <c r="L11" s="51">
        <f>4*L2</f>
        <v>800000</v>
      </c>
      <c r="M11" s="51">
        <f t="shared" si="6"/>
        <v>16870111.289999999</v>
      </c>
      <c r="N11" s="52">
        <f t="shared" si="7"/>
        <v>0</v>
      </c>
      <c r="O11" s="51">
        <f t="shared" si="8"/>
        <v>16870111.289999999</v>
      </c>
      <c r="P11" s="51">
        <f t="shared" si="9"/>
        <v>401869.63439999998</v>
      </c>
      <c r="Q11" s="51">
        <f t="shared" si="10"/>
        <v>401869.63439999998</v>
      </c>
      <c r="R11" s="51">
        <f t="shared" si="11"/>
        <v>150701.11290000001</v>
      </c>
      <c r="S11" s="51">
        <v>0</v>
      </c>
      <c r="T11" s="51">
        <f t="shared" si="12"/>
        <v>17824551.671699997</v>
      </c>
      <c r="U11" s="51">
        <v>30000</v>
      </c>
      <c r="V11" s="51">
        <f t="shared" si="13"/>
        <v>2024413.3547999999</v>
      </c>
      <c r="W11" s="51">
        <f t="shared" si="14"/>
        <v>96448.712255999999</v>
      </c>
      <c r="X11" s="51">
        <f t="shared" si="15"/>
        <v>1181000</v>
      </c>
      <c r="Y11" s="54">
        <v>6000</v>
      </c>
      <c r="Z11" s="54">
        <f t="shared" si="16"/>
        <v>21162413.738755997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102">
        <v>88.21</v>
      </c>
      <c r="C12" s="59">
        <f t="shared" ref="C12:D12" si="24">B12</f>
        <v>88.21</v>
      </c>
      <c r="D12" s="59">
        <f t="shared" si="24"/>
        <v>88.21</v>
      </c>
      <c r="E12" s="49">
        <f t="shared" si="1"/>
        <v>949.49243999999987</v>
      </c>
      <c r="F12" s="69">
        <v>0</v>
      </c>
      <c r="G12" s="48">
        <f t="shared" si="2"/>
        <v>0</v>
      </c>
      <c r="H12" s="49">
        <f t="shared" si="3"/>
        <v>949.49243999999987</v>
      </c>
      <c r="I12" s="49">
        <f t="shared" si="4"/>
        <v>1376.7640379999998</v>
      </c>
      <c r="J12" s="51">
        <f t="shared" si="5"/>
        <v>20651460.569999997</v>
      </c>
      <c r="K12" s="60">
        <f>1*K2</f>
        <v>1000000</v>
      </c>
      <c r="L12" s="51">
        <f>4*L2</f>
        <v>800000</v>
      </c>
      <c r="M12" s="51">
        <f t="shared" si="6"/>
        <v>22451460.569999997</v>
      </c>
      <c r="N12" s="52">
        <f t="shared" si="7"/>
        <v>0</v>
      </c>
      <c r="O12" s="51">
        <f t="shared" si="8"/>
        <v>22451460.569999997</v>
      </c>
      <c r="P12" s="51">
        <f t="shared" si="9"/>
        <v>550705.61519999988</v>
      </c>
      <c r="Q12" s="51">
        <f t="shared" si="10"/>
        <v>550705.61519999988</v>
      </c>
      <c r="R12" s="51">
        <f t="shared" si="11"/>
        <v>206514.60569999996</v>
      </c>
      <c r="S12" s="51">
        <v>0</v>
      </c>
      <c r="T12" s="51">
        <f t="shared" si="12"/>
        <v>23759386.406099997</v>
      </c>
      <c r="U12" s="51">
        <v>30000</v>
      </c>
      <c r="V12" s="51">
        <f t="shared" si="13"/>
        <v>2694175.2683999995</v>
      </c>
      <c r="W12" s="51">
        <f t="shared" si="14"/>
        <v>132169.34764799997</v>
      </c>
      <c r="X12" s="51">
        <f t="shared" si="15"/>
        <v>1571700</v>
      </c>
      <c r="Y12" s="54">
        <v>6000</v>
      </c>
      <c r="Z12" s="54">
        <f t="shared" si="16"/>
        <v>28193431.022147994</v>
      </c>
      <c r="AA12" s="27"/>
      <c r="AB12" s="103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47">
        <v>146.47999999999999</v>
      </c>
      <c r="C13" s="59">
        <f t="shared" ref="C13:D13" si="25">B13</f>
        <v>146.47999999999999</v>
      </c>
      <c r="D13" s="59">
        <f t="shared" si="25"/>
        <v>146.47999999999999</v>
      </c>
      <c r="E13" s="49">
        <f t="shared" si="1"/>
        <v>1576.7107199999998</v>
      </c>
      <c r="F13" s="69">
        <v>0</v>
      </c>
      <c r="G13" s="48">
        <f t="shared" si="2"/>
        <v>0</v>
      </c>
      <c r="H13" s="49">
        <f t="shared" si="3"/>
        <v>1576.7107199999998</v>
      </c>
      <c r="I13" s="49">
        <f t="shared" si="4"/>
        <v>2286.230544</v>
      </c>
      <c r="J13" s="51">
        <f t="shared" si="5"/>
        <v>34293458.159999996</v>
      </c>
      <c r="K13" s="60">
        <f>2*K2</f>
        <v>2000000</v>
      </c>
      <c r="L13" s="51">
        <f>8*L2</f>
        <v>1600000</v>
      </c>
      <c r="M13" s="51">
        <f t="shared" si="6"/>
        <v>37893458.159999996</v>
      </c>
      <c r="N13" s="52">
        <f t="shared" si="7"/>
        <v>0</v>
      </c>
      <c r="O13" s="51">
        <f t="shared" si="8"/>
        <v>37893458.159999996</v>
      </c>
      <c r="P13" s="51">
        <f t="shared" si="9"/>
        <v>914492.21759999997</v>
      </c>
      <c r="Q13" s="51">
        <f t="shared" si="10"/>
        <v>914492.21759999997</v>
      </c>
      <c r="R13" s="51">
        <f t="shared" si="11"/>
        <v>342934.58159999998</v>
      </c>
      <c r="S13" s="51">
        <v>0</v>
      </c>
      <c r="T13" s="51">
        <f t="shared" si="12"/>
        <v>40065377.176800005</v>
      </c>
      <c r="U13" s="51">
        <v>30000</v>
      </c>
      <c r="V13" s="51">
        <f t="shared" si="13"/>
        <v>4547214.979199999</v>
      </c>
      <c r="W13" s="51">
        <f t="shared" si="14"/>
        <v>219478.13222399997</v>
      </c>
      <c r="X13" s="51">
        <f t="shared" si="15"/>
        <v>2652600</v>
      </c>
      <c r="Y13" s="54">
        <v>6000</v>
      </c>
      <c r="Z13" s="54">
        <f t="shared" si="16"/>
        <v>47520670.288224004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47">
        <v>128.33000000000001</v>
      </c>
      <c r="C14" s="59">
        <f t="shared" ref="C14:D14" si="26">B14</f>
        <v>128.33000000000001</v>
      </c>
      <c r="D14" s="59">
        <f t="shared" si="26"/>
        <v>128.33000000000001</v>
      </c>
      <c r="E14" s="49">
        <f t="shared" si="1"/>
        <v>1381.34412</v>
      </c>
      <c r="F14" s="69">
        <v>0</v>
      </c>
      <c r="G14" s="48">
        <f t="shared" si="2"/>
        <v>0</v>
      </c>
      <c r="H14" s="49">
        <f t="shared" si="3"/>
        <v>1381.34412</v>
      </c>
      <c r="I14" s="49">
        <f t="shared" si="4"/>
        <v>2002.9489739999999</v>
      </c>
      <c r="J14" s="51">
        <f t="shared" si="5"/>
        <v>30044234.609999999</v>
      </c>
      <c r="K14" s="60">
        <f>2*K2</f>
        <v>2000000</v>
      </c>
      <c r="L14" s="51">
        <f>8*L2</f>
        <v>1600000</v>
      </c>
      <c r="M14" s="51">
        <f t="shared" si="6"/>
        <v>33644234.609999999</v>
      </c>
      <c r="N14" s="52">
        <f t="shared" si="7"/>
        <v>0</v>
      </c>
      <c r="O14" s="51">
        <f t="shared" si="8"/>
        <v>33644234.609999999</v>
      </c>
      <c r="P14" s="51">
        <f t="shared" si="9"/>
        <v>801179.58959999995</v>
      </c>
      <c r="Q14" s="51">
        <f t="shared" si="10"/>
        <v>801179.58959999995</v>
      </c>
      <c r="R14" s="51">
        <f t="shared" si="11"/>
        <v>300442.34609999997</v>
      </c>
      <c r="S14" s="51">
        <v>0</v>
      </c>
      <c r="T14" s="51">
        <f t="shared" si="12"/>
        <v>35547036.135299996</v>
      </c>
      <c r="U14" s="51">
        <v>30000</v>
      </c>
      <c r="V14" s="51">
        <f t="shared" si="13"/>
        <v>4037308.1531999996</v>
      </c>
      <c r="W14" s="51">
        <f t="shared" si="14"/>
        <v>192283.10150399999</v>
      </c>
      <c r="X14" s="51">
        <f t="shared" si="15"/>
        <v>2355100</v>
      </c>
      <c r="Y14" s="54">
        <v>6000</v>
      </c>
      <c r="Z14" s="54">
        <f t="shared" si="16"/>
        <v>42167727.390003994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83" t="s">
        <v>70</v>
      </c>
      <c r="B15" s="47">
        <v>70.06</v>
      </c>
      <c r="C15" s="59">
        <f t="shared" ref="C15:D15" si="27">B15</f>
        <v>70.06</v>
      </c>
      <c r="D15" s="59">
        <f t="shared" si="27"/>
        <v>70.06</v>
      </c>
      <c r="E15" s="24">
        <f t="shared" si="1"/>
        <v>754.12583999999993</v>
      </c>
      <c r="F15" s="25">
        <v>0</v>
      </c>
      <c r="G15" s="23">
        <f t="shared" si="2"/>
        <v>0</v>
      </c>
      <c r="H15" s="24">
        <f t="shared" si="3"/>
        <v>754.12583999999993</v>
      </c>
      <c r="I15" s="49">
        <f t="shared" si="4"/>
        <v>1093.4824679999999</v>
      </c>
      <c r="J15" s="26">
        <f t="shared" si="5"/>
        <v>16402237.02</v>
      </c>
      <c r="K15" s="104">
        <f>1*K2</f>
        <v>1000000</v>
      </c>
      <c r="L15" s="26">
        <f>4*L2</f>
        <v>800000</v>
      </c>
      <c r="M15" s="26">
        <f t="shared" si="6"/>
        <v>18202237.02</v>
      </c>
      <c r="N15" s="52">
        <f t="shared" si="7"/>
        <v>0</v>
      </c>
      <c r="O15" s="26">
        <f t="shared" si="8"/>
        <v>18202237.02</v>
      </c>
      <c r="P15" s="51">
        <f t="shared" si="9"/>
        <v>437392.98719999997</v>
      </c>
      <c r="Q15" s="26">
        <f t="shared" si="10"/>
        <v>437392.98719999997</v>
      </c>
      <c r="R15" s="26">
        <f t="shared" si="11"/>
        <v>164022.37019999998</v>
      </c>
      <c r="S15" s="51">
        <v>0</v>
      </c>
      <c r="T15" s="26">
        <f t="shared" si="12"/>
        <v>19241045.364599999</v>
      </c>
      <c r="U15" s="26">
        <v>30000</v>
      </c>
      <c r="V15" s="26">
        <f t="shared" si="13"/>
        <v>2184268.4424000001</v>
      </c>
      <c r="W15" s="51">
        <f t="shared" si="14"/>
        <v>104974.31692799999</v>
      </c>
      <c r="X15" s="26">
        <f t="shared" si="15"/>
        <v>1274200</v>
      </c>
      <c r="Y15" s="105">
        <v>6000</v>
      </c>
      <c r="Z15" s="105">
        <f t="shared" si="16"/>
        <v>22840488.123927999</v>
      </c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83" t="s">
        <v>71</v>
      </c>
      <c r="B16" s="47">
        <v>70.06</v>
      </c>
      <c r="C16" s="59">
        <f t="shared" ref="C16:D16" si="28">B16</f>
        <v>70.06</v>
      </c>
      <c r="D16" s="59">
        <f t="shared" si="28"/>
        <v>70.06</v>
      </c>
      <c r="E16" s="24">
        <f t="shared" si="1"/>
        <v>754.12583999999993</v>
      </c>
      <c r="F16" s="25">
        <v>0</v>
      </c>
      <c r="G16" s="23">
        <f t="shared" si="2"/>
        <v>0</v>
      </c>
      <c r="H16" s="24">
        <f t="shared" si="3"/>
        <v>754.12583999999993</v>
      </c>
      <c r="I16" s="49">
        <f t="shared" si="4"/>
        <v>1093.4824679999999</v>
      </c>
      <c r="J16" s="26">
        <f t="shared" si="5"/>
        <v>16402237.02</v>
      </c>
      <c r="K16" s="104">
        <f>1*K2</f>
        <v>1000000</v>
      </c>
      <c r="L16" s="26">
        <f>4*L2</f>
        <v>800000</v>
      </c>
      <c r="M16" s="26">
        <f t="shared" si="6"/>
        <v>18202237.02</v>
      </c>
      <c r="N16" s="52">
        <f t="shared" si="7"/>
        <v>0</v>
      </c>
      <c r="O16" s="26">
        <f t="shared" si="8"/>
        <v>18202237.02</v>
      </c>
      <c r="P16" s="51">
        <f t="shared" si="9"/>
        <v>437392.98719999997</v>
      </c>
      <c r="Q16" s="26">
        <f t="shared" si="10"/>
        <v>437392.98719999997</v>
      </c>
      <c r="R16" s="26">
        <f t="shared" si="11"/>
        <v>164022.37019999998</v>
      </c>
      <c r="S16" s="51">
        <v>0</v>
      </c>
      <c r="T16" s="26">
        <f t="shared" si="12"/>
        <v>19241045.364599999</v>
      </c>
      <c r="U16" s="26">
        <v>30000</v>
      </c>
      <c r="V16" s="26">
        <f t="shared" si="13"/>
        <v>2184268.4424000001</v>
      </c>
      <c r="W16" s="51">
        <f t="shared" si="14"/>
        <v>104974.31692799999</v>
      </c>
      <c r="X16" s="26">
        <f t="shared" si="15"/>
        <v>1274200</v>
      </c>
      <c r="Y16" s="105">
        <v>6000</v>
      </c>
      <c r="Z16" s="105">
        <f t="shared" si="16"/>
        <v>22840488.123927999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47">
        <v>70.06</v>
      </c>
      <c r="C17" s="59">
        <f t="shared" ref="C17:D17" si="29">B17</f>
        <v>70.06</v>
      </c>
      <c r="D17" s="59">
        <f t="shared" si="29"/>
        <v>70.06</v>
      </c>
      <c r="E17" s="24">
        <f t="shared" si="1"/>
        <v>754.12583999999993</v>
      </c>
      <c r="F17" s="25">
        <v>0</v>
      </c>
      <c r="G17" s="23">
        <f t="shared" si="2"/>
        <v>0</v>
      </c>
      <c r="H17" s="24">
        <f t="shared" si="3"/>
        <v>754.12583999999993</v>
      </c>
      <c r="I17" s="24">
        <f t="shared" si="4"/>
        <v>1093.4824679999999</v>
      </c>
      <c r="J17" s="26">
        <f t="shared" si="5"/>
        <v>16402237.02</v>
      </c>
      <c r="K17" s="104">
        <f>1*K4</f>
        <v>1000000</v>
      </c>
      <c r="L17" s="26">
        <f>4*L2</f>
        <v>800000</v>
      </c>
      <c r="M17" s="26">
        <f t="shared" si="6"/>
        <v>18202237.02</v>
      </c>
      <c r="N17" s="52">
        <f t="shared" si="7"/>
        <v>0</v>
      </c>
      <c r="O17" s="26">
        <f t="shared" si="8"/>
        <v>18202237.02</v>
      </c>
      <c r="P17" s="51">
        <f t="shared" si="9"/>
        <v>437392.98719999997</v>
      </c>
      <c r="Q17" s="26">
        <f t="shared" si="10"/>
        <v>437392.98719999997</v>
      </c>
      <c r="R17" s="26">
        <f t="shared" si="11"/>
        <v>164022.37019999998</v>
      </c>
      <c r="S17" s="51">
        <v>0</v>
      </c>
      <c r="T17" s="26">
        <f t="shared" si="12"/>
        <v>19241045.364599999</v>
      </c>
      <c r="U17" s="26">
        <v>30000</v>
      </c>
      <c r="V17" s="26">
        <f t="shared" si="13"/>
        <v>2184268.4424000001</v>
      </c>
      <c r="W17" s="51">
        <f t="shared" si="14"/>
        <v>104974.31692799999</v>
      </c>
      <c r="X17" s="26">
        <f t="shared" si="15"/>
        <v>1274200</v>
      </c>
      <c r="Y17" s="105">
        <v>6000</v>
      </c>
      <c r="Z17" s="105">
        <f t="shared" si="16"/>
        <v>22840488.123927999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47">
        <v>45.32</v>
      </c>
      <c r="C18" s="59">
        <f t="shared" ref="C18:D18" si="30">B18</f>
        <v>45.32</v>
      </c>
      <c r="D18" s="59">
        <f t="shared" si="30"/>
        <v>45.32</v>
      </c>
      <c r="E18" s="106">
        <f t="shared" si="1"/>
        <v>487.82447999999999</v>
      </c>
      <c r="F18" s="28">
        <v>0</v>
      </c>
      <c r="G18" s="59">
        <f t="shared" si="2"/>
        <v>0</v>
      </c>
      <c r="H18" s="106">
        <f t="shared" si="3"/>
        <v>487.82447999999999</v>
      </c>
      <c r="I18" s="106">
        <f t="shared" si="4"/>
        <v>707.34549600000003</v>
      </c>
      <c r="J18" s="52">
        <f t="shared" si="5"/>
        <v>10610182.439999999</v>
      </c>
      <c r="K18" s="107">
        <f>0*K5</f>
        <v>0</v>
      </c>
      <c r="L18" s="52">
        <f>2*L2</f>
        <v>400000</v>
      </c>
      <c r="M18" s="52">
        <f t="shared" si="6"/>
        <v>11010182.439999999</v>
      </c>
      <c r="N18" s="52">
        <f t="shared" si="7"/>
        <v>0</v>
      </c>
      <c r="O18" s="52">
        <f t="shared" si="8"/>
        <v>11010182.439999999</v>
      </c>
      <c r="P18" s="52">
        <f t="shared" si="9"/>
        <v>282938.19839999999</v>
      </c>
      <c r="Q18" s="52">
        <f t="shared" si="10"/>
        <v>282938.19839999999</v>
      </c>
      <c r="R18" s="52">
        <f t="shared" si="11"/>
        <v>106101.8244</v>
      </c>
      <c r="S18" s="107">
        <v>0</v>
      </c>
      <c r="T18" s="52">
        <f t="shared" si="12"/>
        <v>11682160.6612</v>
      </c>
      <c r="U18" s="52">
        <v>30000</v>
      </c>
      <c r="V18" s="52">
        <f t="shared" si="13"/>
        <v>1321221.8927999998</v>
      </c>
      <c r="W18" s="51">
        <f t="shared" si="14"/>
        <v>67905.167615999992</v>
      </c>
      <c r="X18" s="52">
        <f t="shared" si="15"/>
        <v>770800</v>
      </c>
      <c r="Y18" s="108">
        <v>6000</v>
      </c>
      <c r="Z18" s="108">
        <f t="shared" si="16"/>
        <v>13878087.721616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1.25" customHeight="1" x14ac:dyDescent="0.2">
      <c r="A19" s="29"/>
      <c r="B19" s="29"/>
      <c r="C19" s="29"/>
      <c r="D19" s="29"/>
      <c r="E19" s="29"/>
      <c r="F19" s="29"/>
      <c r="G19" s="29"/>
      <c r="H19" s="29"/>
      <c r="I19" s="109"/>
      <c r="J19" s="29"/>
      <c r="K19" s="110"/>
      <c r="L19" s="110"/>
      <c r="M19" s="29"/>
      <c r="N19" s="29"/>
      <c r="O19" s="33"/>
      <c r="P19" s="33"/>
      <c r="Q19" s="33"/>
      <c r="R19" s="33"/>
      <c r="S19" s="29"/>
      <c r="T19" s="29"/>
      <c r="U19" s="29"/>
      <c r="V19" s="29"/>
      <c r="W19" s="29"/>
      <c r="X19" s="29"/>
      <c r="Y19" s="29"/>
      <c r="Z19" s="33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</row>
    <row r="20" spans="1:37" ht="11.25" customHeight="1" x14ac:dyDescent="0.2">
      <c r="A20" s="29"/>
      <c r="B20" s="29"/>
      <c r="C20" s="29"/>
      <c r="D20" s="31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</row>
    <row r="21" spans="1:37" ht="11.25" customHeight="1" x14ac:dyDescent="0.2">
      <c r="A21" s="29"/>
      <c r="B21" s="29"/>
      <c r="C21" s="29"/>
      <c r="D21" s="31"/>
      <c r="E21" s="29"/>
      <c r="F21" s="34"/>
      <c r="G21" s="29"/>
      <c r="H21" s="29"/>
      <c r="I21" s="29"/>
      <c r="J21" s="29"/>
      <c r="K21" s="31"/>
      <c r="L21" s="31"/>
      <c r="M21" s="29"/>
      <c r="N21" s="29"/>
      <c r="O21" s="31"/>
      <c r="P21" s="31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31"/>
      <c r="E22" s="29"/>
      <c r="F22" s="29"/>
      <c r="G22" s="29"/>
      <c r="H22" s="29"/>
      <c r="I22" s="29"/>
      <c r="J22" s="29"/>
      <c r="K22" s="29"/>
      <c r="L22" s="31"/>
      <c r="M22" s="31"/>
      <c r="N22" s="29"/>
      <c r="O22" s="34"/>
      <c r="P22" s="31"/>
      <c r="Q22" s="29"/>
      <c r="R22" s="34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31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31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31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1005"/>
  <sheetViews>
    <sheetView topLeftCell="A6" workbookViewId="0">
      <selection activeCell="I21" sqref="I21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19" customWidth="1"/>
    <col min="12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/>
      <c r="AC3" s="11"/>
      <c r="AD3" s="11"/>
      <c r="AE3" s="11"/>
      <c r="AF3" s="11"/>
      <c r="AG3" s="38"/>
      <c r="AH3" s="38"/>
      <c r="AI3" s="38"/>
      <c r="AJ3" s="38"/>
      <c r="AK3" s="38"/>
    </row>
    <row r="4" spans="1:37" ht="21" customHeight="1" x14ac:dyDescent="0.2">
      <c r="A4" s="111" t="s">
        <v>59</v>
      </c>
      <c r="B4" s="55">
        <v>47.09</v>
      </c>
      <c r="C4" s="40">
        <f t="shared" ref="C4:D4" si="0">B4</f>
        <v>47.09</v>
      </c>
      <c r="D4" s="40">
        <f t="shared" si="0"/>
        <v>47.09</v>
      </c>
      <c r="E4" s="41">
        <f t="shared" ref="E4:E20" si="1">D4*10.764</f>
        <v>506.87675999999999</v>
      </c>
      <c r="F4" s="67">
        <v>6.86</v>
      </c>
      <c r="G4" s="40">
        <f t="shared" ref="G4:G20" si="2">F4*10.764</f>
        <v>73.841039999999992</v>
      </c>
      <c r="H4" s="41">
        <f t="shared" ref="H4:H20" si="3">E4+G4</f>
        <v>580.71780000000001</v>
      </c>
      <c r="I4" s="41">
        <f t="shared" ref="I4:I20" si="4">H4+(H4*45%)</f>
        <v>842.04080999999996</v>
      </c>
      <c r="J4" s="43">
        <f t="shared" ref="J4:J20" si="5">I4*$J$2</f>
        <v>12630612.15</v>
      </c>
      <c r="K4" s="43">
        <f>1*K2</f>
        <v>1000000</v>
      </c>
      <c r="L4" s="43">
        <f>2*L2</f>
        <v>400000</v>
      </c>
      <c r="M4" s="43">
        <f t="shared" ref="M4:M20" si="6">SUM(J4:L4)</f>
        <v>14030612.15</v>
      </c>
      <c r="N4" s="44">
        <f t="shared" ref="N4:N20" si="7">($N$2*M4)</f>
        <v>0</v>
      </c>
      <c r="O4" s="43">
        <f t="shared" ref="O4:O20" si="8">M4-N4</f>
        <v>14030612.15</v>
      </c>
      <c r="P4" s="43">
        <f t="shared" ref="P4:P20" si="9">I4*$P$2</f>
        <v>336816.32399999996</v>
      </c>
      <c r="Q4" s="43">
        <f t="shared" ref="Q4:Q20" si="10">I4*$Q$2</f>
        <v>336816.32399999996</v>
      </c>
      <c r="R4" s="43">
        <f t="shared" ref="R4:R20" si="11">I4*$R$2</f>
        <v>126306.12149999999</v>
      </c>
      <c r="S4" s="43">
        <v>0</v>
      </c>
      <c r="T4" s="43">
        <f t="shared" ref="T4:T20" si="12">SUM(O4:S4)</f>
        <v>14830550.919499999</v>
      </c>
      <c r="U4" s="43">
        <v>30000</v>
      </c>
      <c r="V4" s="43">
        <f t="shared" ref="V4:V20" si="13">$V$2*O4</f>
        <v>1683673.4579999999</v>
      </c>
      <c r="W4" s="43">
        <f t="shared" ref="W4:W20" si="14">(12%*P4)+(12%*Q4)</f>
        <v>80835.917759999982</v>
      </c>
      <c r="X4" s="43">
        <f t="shared" ref="X4:X20" si="15">CEILING(($X$2*O4),100)</f>
        <v>982200</v>
      </c>
      <c r="Y4" s="45">
        <v>6000</v>
      </c>
      <c r="Z4" s="45">
        <f t="shared" ref="Z4:Z20" si="16">SUM(T4:Y4)</f>
        <v>17613260.295259997</v>
      </c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83" t="s">
        <v>60</v>
      </c>
      <c r="B5" s="47">
        <v>70.06</v>
      </c>
      <c r="C5" s="48">
        <f t="shared" ref="C5:D5" si="17">B5</f>
        <v>70.06</v>
      </c>
      <c r="D5" s="48">
        <f t="shared" si="17"/>
        <v>70.06</v>
      </c>
      <c r="E5" s="49">
        <f t="shared" si="1"/>
        <v>754.12583999999993</v>
      </c>
      <c r="F5" s="69">
        <v>0</v>
      </c>
      <c r="G5" s="48">
        <f t="shared" si="2"/>
        <v>0</v>
      </c>
      <c r="H5" s="49">
        <f t="shared" si="3"/>
        <v>754.12583999999993</v>
      </c>
      <c r="I5" s="49">
        <f t="shared" si="4"/>
        <v>1093.4824679999999</v>
      </c>
      <c r="J5" s="51">
        <f t="shared" si="5"/>
        <v>16402237.02</v>
      </c>
      <c r="K5" s="51">
        <f>1*K2</f>
        <v>1000000</v>
      </c>
      <c r="L5" s="51">
        <f>4*L2</f>
        <v>800000</v>
      </c>
      <c r="M5" s="51">
        <f t="shared" si="6"/>
        <v>18202237.02</v>
      </c>
      <c r="N5" s="52">
        <f t="shared" si="7"/>
        <v>0</v>
      </c>
      <c r="O5" s="51">
        <f t="shared" si="8"/>
        <v>18202237.02</v>
      </c>
      <c r="P5" s="51">
        <f t="shared" si="9"/>
        <v>437392.98719999997</v>
      </c>
      <c r="Q5" s="51">
        <f t="shared" si="10"/>
        <v>437392.98719999997</v>
      </c>
      <c r="R5" s="51">
        <f t="shared" si="11"/>
        <v>164022.37019999998</v>
      </c>
      <c r="S5" s="51">
        <v>0</v>
      </c>
      <c r="T5" s="51">
        <f t="shared" si="12"/>
        <v>19241045.364599999</v>
      </c>
      <c r="U5" s="51">
        <v>30000</v>
      </c>
      <c r="V5" s="51">
        <f t="shared" si="13"/>
        <v>2184268.4424000001</v>
      </c>
      <c r="W5" s="51">
        <f t="shared" si="14"/>
        <v>104974.31692799999</v>
      </c>
      <c r="X5" s="51">
        <f t="shared" si="15"/>
        <v>1274200</v>
      </c>
      <c r="Y5" s="54">
        <v>6000</v>
      </c>
      <c r="Z5" s="54">
        <f t="shared" si="16"/>
        <v>22840488.123927999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47">
        <v>70.06</v>
      </c>
      <c r="C6" s="48">
        <f t="shared" ref="C6:D6" si="18">B6</f>
        <v>70.06</v>
      </c>
      <c r="D6" s="48">
        <f t="shared" si="18"/>
        <v>70.06</v>
      </c>
      <c r="E6" s="49">
        <f t="shared" si="1"/>
        <v>754.12583999999993</v>
      </c>
      <c r="F6" s="69">
        <v>0</v>
      </c>
      <c r="G6" s="48">
        <f t="shared" si="2"/>
        <v>0</v>
      </c>
      <c r="H6" s="49">
        <f t="shared" si="3"/>
        <v>754.12583999999993</v>
      </c>
      <c r="I6" s="49">
        <f t="shared" si="4"/>
        <v>1093.4824679999999</v>
      </c>
      <c r="J6" s="51">
        <f t="shared" si="5"/>
        <v>16402237.02</v>
      </c>
      <c r="K6" s="51">
        <f>1*K2</f>
        <v>1000000</v>
      </c>
      <c r="L6" s="51">
        <f>4*L2</f>
        <v>800000</v>
      </c>
      <c r="M6" s="51">
        <f t="shared" si="6"/>
        <v>18202237.02</v>
      </c>
      <c r="N6" s="52">
        <f t="shared" si="7"/>
        <v>0</v>
      </c>
      <c r="O6" s="51">
        <f t="shared" si="8"/>
        <v>18202237.02</v>
      </c>
      <c r="P6" s="51">
        <f t="shared" si="9"/>
        <v>437392.98719999997</v>
      </c>
      <c r="Q6" s="51">
        <f t="shared" si="10"/>
        <v>437392.98719999997</v>
      </c>
      <c r="R6" s="51">
        <f t="shared" si="11"/>
        <v>164022.37019999998</v>
      </c>
      <c r="S6" s="51">
        <v>0</v>
      </c>
      <c r="T6" s="51">
        <f t="shared" si="12"/>
        <v>19241045.364599999</v>
      </c>
      <c r="U6" s="51">
        <v>30000</v>
      </c>
      <c r="V6" s="51">
        <f t="shared" si="13"/>
        <v>2184268.4424000001</v>
      </c>
      <c r="W6" s="51">
        <f t="shared" si="14"/>
        <v>104974.31692799999</v>
      </c>
      <c r="X6" s="51">
        <f t="shared" si="15"/>
        <v>1274200</v>
      </c>
      <c r="Y6" s="54">
        <v>6000</v>
      </c>
      <c r="Z6" s="54">
        <f t="shared" si="16"/>
        <v>22840488.123927999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3" t="s">
        <v>62</v>
      </c>
      <c r="B7" s="47">
        <v>70.06</v>
      </c>
      <c r="C7" s="48">
        <f t="shared" ref="C7:D7" si="19">B7</f>
        <v>70.06</v>
      </c>
      <c r="D7" s="48">
        <f t="shared" si="19"/>
        <v>70.06</v>
      </c>
      <c r="E7" s="49">
        <f t="shared" si="1"/>
        <v>754.12583999999993</v>
      </c>
      <c r="F7" s="69">
        <v>0</v>
      </c>
      <c r="G7" s="48">
        <f t="shared" si="2"/>
        <v>0</v>
      </c>
      <c r="H7" s="49">
        <f t="shared" si="3"/>
        <v>754.12583999999993</v>
      </c>
      <c r="I7" s="49">
        <f t="shared" si="4"/>
        <v>1093.4824679999999</v>
      </c>
      <c r="J7" s="51">
        <f t="shared" si="5"/>
        <v>16402237.02</v>
      </c>
      <c r="K7" s="51">
        <f>1*K2</f>
        <v>1000000</v>
      </c>
      <c r="L7" s="51">
        <f>4*L2</f>
        <v>800000</v>
      </c>
      <c r="M7" s="51">
        <f t="shared" si="6"/>
        <v>18202237.02</v>
      </c>
      <c r="N7" s="52">
        <f t="shared" si="7"/>
        <v>0</v>
      </c>
      <c r="O7" s="51">
        <f t="shared" si="8"/>
        <v>18202237.02</v>
      </c>
      <c r="P7" s="51">
        <f t="shared" si="9"/>
        <v>437392.98719999997</v>
      </c>
      <c r="Q7" s="51">
        <f t="shared" si="10"/>
        <v>437392.98719999997</v>
      </c>
      <c r="R7" s="51">
        <f t="shared" si="11"/>
        <v>164022.37019999998</v>
      </c>
      <c r="S7" s="51">
        <v>0</v>
      </c>
      <c r="T7" s="51">
        <f t="shared" si="12"/>
        <v>19241045.364599999</v>
      </c>
      <c r="U7" s="51">
        <v>30000</v>
      </c>
      <c r="V7" s="51">
        <f t="shared" si="13"/>
        <v>2184268.4424000001</v>
      </c>
      <c r="W7" s="51">
        <f t="shared" si="14"/>
        <v>104974.31692799999</v>
      </c>
      <c r="X7" s="51">
        <f t="shared" si="15"/>
        <v>1274200</v>
      </c>
      <c r="Y7" s="54">
        <v>6000</v>
      </c>
      <c r="Z7" s="54">
        <f t="shared" si="16"/>
        <v>22840488.123927999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3" t="s">
        <v>63</v>
      </c>
      <c r="B8" s="47">
        <v>68.94</v>
      </c>
      <c r="C8" s="48">
        <f t="shared" ref="C8:D8" si="20">B8</f>
        <v>68.94</v>
      </c>
      <c r="D8" s="48">
        <f t="shared" si="20"/>
        <v>68.94</v>
      </c>
      <c r="E8" s="49">
        <f t="shared" si="1"/>
        <v>742.07015999999999</v>
      </c>
      <c r="F8" s="69">
        <v>0</v>
      </c>
      <c r="G8" s="48">
        <f t="shared" si="2"/>
        <v>0</v>
      </c>
      <c r="H8" s="49">
        <f t="shared" si="3"/>
        <v>742.07015999999999</v>
      </c>
      <c r="I8" s="49">
        <f t="shared" si="4"/>
        <v>1076.0017319999999</v>
      </c>
      <c r="J8" s="51">
        <f t="shared" si="5"/>
        <v>16140025.979999999</v>
      </c>
      <c r="K8" s="60">
        <f>1*K2</f>
        <v>1000000</v>
      </c>
      <c r="L8" s="51">
        <f>4*L2</f>
        <v>800000</v>
      </c>
      <c r="M8" s="51">
        <f t="shared" si="6"/>
        <v>17940025.979999997</v>
      </c>
      <c r="N8" s="52">
        <f t="shared" si="7"/>
        <v>0</v>
      </c>
      <c r="O8" s="51">
        <f t="shared" si="8"/>
        <v>17940025.979999997</v>
      </c>
      <c r="P8" s="51">
        <f t="shared" si="9"/>
        <v>430400.69279999996</v>
      </c>
      <c r="Q8" s="51">
        <f t="shared" si="10"/>
        <v>430400.69279999996</v>
      </c>
      <c r="R8" s="51">
        <f t="shared" si="11"/>
        <v>161400.2598</v>
      </c>
      <c r="S8" s="51">
        <v>0</v>
      </c>
      <c r="T8" s="51">
        <f t="shared" si="12"/>
        <v>18962227.625399996</v>
      </c>
      <c r="U8" s="51">
        <v>30000</v>
      </c>
      <c r="V8" s="51">
        <f t="shared" si="13"/>
        <v>2152803.1175999995</v>
      </c>
      <c r="W8" s="51">
        <f t="shared" si="14"/>
        <v>103296.16627199999</v>
      </c>
      <c r="X8" s="51">
        <f t="shared" si="15"/>
        <v>1255900</v>
      </c>
      <c r="Y8" s="54">
        <v>6000</v>
      </c>
      <c r="Z8" s="54">
        <f t="shared" si="16"/>
        <v>22510226.909271993</v>
      </c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83" t="s">
        <v>64</v>
      </c>
      <c r="B9" s="47">
        <v>87.09</v>
      </c>
      <c r="C9" s="48">
        <f t="shared" ref="C9:D9" si="21">B9</f>
        <v>87.09</v>
      </c>
      <c r="D9" s="48">
        <f t="shared" si="21"/>
        <v>87.09</v>
      </c>
      <c r="E9" s="49">
        <f t="shared" si="1"/>
        <v>937.43675999999994</v>
      </c>
      <c r="F9" s="69">
        <v>0</v>
      </c>
      <c r="G9" s="48">
        <f t="shared" si="2"/>
        <v>0</v>
      </c>
      <c r="H9" s="49">
        <f t="shared" si="3"/>
        <v>937.43675999999994</v>
      </c>
      <c r="I9" s="49">
        <f t="shared" si="4"/>
        <v>1359.2833019999998</v>
      </c>
      <c r="J9" s="51">
        <f t="shared" si="5"/>
        <v>20389249.529999997</v>
      </c>
      <c r="K9" s="51">
        <f>1*K2</f>
        <v>1000000</v>
      </c>
      <c r="L9" s="51">
        <f>4*L2</f>
        <v>800000</v>
      </c>
      <c r="M9" s="51">
        <f t="shared" si="6"/>
        <v>22189249.529999997</v>
      </c>
      <c r="N9" s="52">
        <f t="shared" si="7"/>
        <v>0</v>
      </c>
      <c r="O9" s="51">
        <f t="shared" si="8"/>
        <v>22189249.529999997</v>
      </c>
      <c r="P9" s="51">
        <f t="shared" si="9"/>
        <v>543713.32079999987</v>
      </c>
      <c r="Q9" s="51">
        <f t="shared" si="10"/>
        <v>543713.32079999987</v>
      </c>
      <c r="R9" s="51">
        <f t="shared" si="11"/>
        <v>203892.49529999998</v>
      </c>
      <c r="S9" s="51">
        <v>0</v>
      </c>
      <c r="T9" s="51">
        <f t="shared" si="12"/>
        <v>23480568.666899994</v>
      </c>
      <c r="U9" s="51">
        <v>30000</v>
      </c>
      <c r="V9" s="51">
        <f t="shared" si="13"/>
        <v>2662709.9435999994</v>
      </c>
      <c r="W9" s="51">
        <f t="shared" si="14"/>
        <v>130491.19699199997</v>
      </c>
      <c r="X9" s="51">
        <f t="shared" si="15"/>
        <v>1553300</v>
      </c>
      <c r="Y9" s="54">
        <v>6000</v>
      </c>
      <c r="Z9" s="54">
        <f t="shared" si="16"/>
        <v>27863069.807491992</v>
      </c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83" t="s">
        <v>65</v>
      </c>
      <c r="B10" s="47">
        <v>73.010000000000005</v>
      </c>
      <c r="C10" s="59">
        <f t="shared" ref="C10:D10" si="22">B10</f>
        <v>73.010000000000005</v>
      </c>
      <c r="D10" s="59">
        <f t="shared" si="22"/>
        <v>73.010000000000005</v>
      </c>
      <c r="E10" s="49">
        <f t="shared" si="1"/>
        <v>785.87963999999999</v>
      </c>
      <c r="F10" s="69">
        <v>0</v>
      </c>
      <c r="G10" s="48">
        <f t="shared" si="2"/>
        <v>0</v>
      </c>
      <c r="H10" s="49">
        <f t="shared" si="3"/>
        <v>785.87963999999999</v>
      </c>
      <c r="I10" s="49">
        <f t="shared" si="4"/>
        <v>1139.525478</v>
      </c>
      <c r="J10" s="51">
        <f t="shared" si="5"/>
        <v>17092882.170000002</v>
      </c>
      <c r="K10" s="51">
        <f>1*K2</f>
        <v>1000000</v>
      </c>
      <c r="L10" s="51">
        <f>4*L2</f>
        <v>800000</v>
      </c>
      <c r="M10" s="51">
        <f t="shared" si="6"/>
        <v>18892882.170000002</v>
      </c>
      <c r="N10" s="52">
        <f t="shared" si="7"/>
        <v>0</v>
      </c>
      <c r="O10" s="51">
        <f t="shared" si="8"/>
        <v>18892882.170000002</v>
      </c>
      <c r="P10" s="51">
        <f t="shared" si="9"/>
        <v>455810.1912</v>
      </c>
      <c r="Q10" s="51">
        <f t="shared" si="10"/>
        <v>455810.1912</v>
      </c>
      <c r="R10" s="51">
        <f t="shared" si="11"/>
        <v>170928.8217</v>
      </c>
      <c r="S10" s="52"/>
      <c r="T10" s="51">
        <f t="shared" si="12"/>
        <v>19975431.3741</v>
      </c>
      <c r="U10" s="51">
        <v>30000</v>
      </c>
      <c r="V10" s="51">
        <f t="shared" si="13"/>
        <v>2267145.8604000001</v>
      </c>
      <c r="W10" s="51">
        <f t="shared" si="14"/>
        <v>109394.445888</v>
      </c>
      <c r="X10" s="51">
        <f t="shared" si="15"/>
        <v>1322600</v>
      </c>
      <c r="Y10" s="54">
        <v>6000</v>
      </c>
      <c r="Z10" s="54">
        <f t="shared" si="16"/>
        <v>23710571.680388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47">
        <v>64.37</v>
      </c>
      <c r="C11" s="59">
        <f t="shared" ref="C11:D11" si="23">B11</f>
        <v>64.37</v>
      </c>
      <c r="D11" s="59">
        <f t="shared" si="23"/>
        <v>64.37</v>
      </c>
      <c r="E11" s="49">
        <f t="shared" si="1"/>
        <v>692.87868000000003</v>
      </c>
      <c r="F11" s="69">
        <v>0</v>
      </c>
      <c r="G11" s="48">
        <f t="shared" si="2"/>
        <v>0</v>
      </c>
      <c r="H11" s="49">
        <f t="shared" si="3"/>
        <v>692.87868000000003</v>
      </c>
      <c r="I11" s="49">
        <f t="shared" si="4"/>
        <v>1004.674086</v>
      </c>
      <c r="J11" s="51">
        <f t="shared" si="5"/>
        <v>15070111.289999999</v>
      </c>
      <c r="K11" s="51">
        <f>1*K2</f>
        <v>1000000</v>
      </c>
      <c r="L11" s="51">
        <f>4*L2</f>
        <v>800000</v>
      </c>
      <c r="M11" s="51">
        <f t="shared" si="6"/>
        <v>16870111.289999999</v>
      </c>
      <c r="N11" s="52">
        <f t="shared" si="7"/>
        <v>0</v>
      </c>
      <c r="O11" s="51">
        <f t="shared" si="8"/>
        <v>16870111.289999999</v>
      </c>
      <c r="P11" s="51">
        <f t="shared" si="9"/>
        <v>401869.63439999998</v>
      </c>
      <c r="Q11" s="51">
        <f t="shared" si="10"/>
        <v>401869.63439999998</v>
      </c>
      <c r="R11" s="51">
        <f t="shared" si="11"/>
        <v>150701.11290000001</v>
      </c>
      <c r="S11" s="52"/>
      <c r="T11" s="51">
        <f t="shared" si="12"/>
        <v>17824551.671699997</v>
      </c>
      <c r="U11" s="51">
        <v>30000</v>
      </c>
      <c r="V11" s="51">
        <f t="shared" si="13"/>
        <v>2024413.3547999999</v>
      </c>
      <c r="W11" s="51">
        <f t="shared" si="14"/>
        <v>96448.712255999999</v>
      </c>
      <c r="X11" s="51">
        <f t="shared" si="15"/>
        <v>1181000</v>
      </c>
      <c r="Y11" s="54">
        <v>6000</v>
      </c>
      <c r="Z11" s="54">
        <f t="shared" si="16"/>
        <v>21162413.738755997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47">
        <v>88.21</v>
      </c>
      <c r="C12" s="59">
        <f t="shared" ref="C12:D12" si="24">B12</f>
        <v>88.21</v>
      </c>
      <c r="D12" s="59">
        <f t="shared" si="24"/>
        <v>88.21</v>
      </c>
      <c r="E12" s="49">
        <f t="shared" si="1"/>
        <v>949.49243999999987</v>
      </c>
      <c r="F12" s="69">
        <v>0</v>
      </c>
      <c r="G12" s="48">
        <f t="shared" si="2"/>
        <v>0</v>
      </c>
      <c r="H12" s="49">
        <f t="shared" si="3"/>
        <v>949.49243999999987</v>
      </c>
      <c r="I12" s="49">
        <f t="shared" si="4"/>
        <v>1376.7640379999998</v>
      </c>
      <c r="J12" s="51">
        <f t="shared" si="5"/>
        <v>20651460.569999997</v>
      </c>
      <c r="K12" s="60">
        <f>1*K2</f>
        <v>1000000</v>
      </c>
      <c r="L12" s="51">
        <f>4*L2</f>
        <v>800000</v>
      </c>
      <c r="M12" s="51">
        <f t="shared" si="6"/>
        <v>22451460.569999997</v>
      </c>
      <c r="N12" s="52">
        <f t="shared" si="7"/>
        <v>0</v>
      </c>
      <c r="O12" s="51">
        <f t="shared" si="8"/>
        <v>22451460.569999997</v>
      </c>
      <c r="P12" s="51">
        <f t="shared" si="9"/>
        <v>550705.61519999988</v>
      </c>
      <c r="Q12" s="51">
        <f t="shared" si="10"/>
        <v>550705.61519999988</v>
      </c>
      <c r="R12" s="51">
        <f t="shared" si="11"/>
        <v>206514.60569999996</v>
      </c>
      <c r="S12" s="52"/>
      <c r="T12" s="51">
        <f t="shared" si="12"/>
        <v>23759386.406099997</v>
      </c>
      <c r="U12" s="51">
        <v>30000</v>
      </c>
      <c r="V12" s="51">
        <f t="shared" si="13"/>
        <v>2694175.2683999995</v>
      </c>
      <c r="W12" s="51">
        <f t="shared" si="14"/>
        <v>132169.34764799997</v>
      </c>
      <c r="X12" s="51">
        <f t="shared" si="15"/>
        <v>1571700</v>
      </c>
      <c r="Y12" s="54">
        <v>6000</v>
      </c>
      <c r="Z12" s="54">
        <f t="shared" si="16"/>
        <v>28193431.022147994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47">
        <v>70.06</v>
      </c>
      <c r="C13" s="59">
        <f t="shared" ref="C13:D13" si="25">B13</f>
        <v>70.06</v>
      </c>
      <c r="D13" s="59">
        <f t="shared" si="25"/>
        <v>70.06</v>
      </c>
      <c r="E13" s="49">
        <f t="shared" si="1"/>
        <v>754.12583999999993</v>
      </c>
      <c r="F13" s="69">
        <v>0</v>
      </c>
      <c r="G13" s="48">
        <f t="shared" si="2"/>
        <v>0</v>
      </c>
      <c r="H13" s="49">
        <f t="shared" si="3"/>
        <v>754.12583999999993</v>
      </c>
      <c r="I13" s="49">
        <f t="shared" si="4"/>
        <v>1093.4824679999999</v>
      </c>
      <c r="J13" s="51">
        <f t="shared" si="5"/>
        <v>16402237.02</v>
      </c>
      <c r="K13" s="60">
        <f>1*K2</f>
        <v>1000000</v>
      </c>
      <c r="L13" s="51">
        <f>4*L2</f>
        <v>800000</v>
      </c>
      <c r="M13" s="51">
        <f t="shared" si="6"/>
        <v>18202237.02</v>
      </c>
      <c r="N13" s="52">
        <f t="shared" si="7"/>
        <v>0</v>
      </c>
      <c r="O13" s="51">
        <f t="shared" si="8"/>
        <v>18202237.02</v>
      </c>
      <c r="P13" s="51">
        <f t="shared" si="9"/>
        <v>437392.98719999997</v>
      </c>
      <c r="Q13" s="51">
        <f t="shared" si="10"/>
        <v>437392.98719999997</v>
      </c>
      <c r="R13" s="51">
        <f t="shared" si="11"/>
        <v>164022.37019999998</v>
      </c>
      <c r="S13" s="52"/>
      <c r="T13" s="51">
        <f t="shared" si="12"/>
        <v>19241045.364599999</v>
      </c>
      <c r="U13" s="51">
        <v>30000</v>
      </c>
      <c r="V13" s="51">
        <f t="shared" si="13"/>
        <v>2184268.4424000001</v>
      </c>
      <c r="W13" s="51">
        <f t="shared" si="14"/>
        <v>104974.31692799999</v>
      </c>
      <c r="X13" s="51">
        <f t="shared" si="15"/>
        <v>1274200</v>
      </c>
      <c r="Y13" s="54">
        <v>6000</v>
      </c>
      <c r="Z13" s="54">
        <f t="shared" si="16"/>
        <v>22840488.123927999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47">
        <v>88.21</v>
      </c>
      <c r="C14" s="59">
        <f t="shared" ref="C14:D14" si="26">B14</f>
        <v>88.21</v>
      </c>
      <c r="D14" s="59">
        <f t="shared" si="26"/>
        <v>88.21</v>
      </c>
      <c r="E14" s="49">
        <f t="shared" si="1"/>
        <v>949.49243999999987</v>
      </c>
      <c r="F14" s="69">
        <v>0</v>
      </c>
      <c r="G14" s="48">
        <f t="shared" si="2"/>
        <v>0</v>
      </c>
      <c r="H14" s="49">
        <f t="shared" si="3"/>
        <v>949.49243999999987</v>
      </c>
      <c r="I14" s="49">
        <f t="shared" si="4"/>
        <v>1376.7640379999998</v>
      </c>
      <c r="J14" s="51">
        <f t="shared" si="5"/>
        <v>20651460.569999997</v>
      </c>
      <c r="K14" s="60">
        <f>1*K2</f>
        <v>1000000</v>
      </c>
      <c r="L14" s="51">
        <f>4*L2</f>
        <v>800000</v>
      </c>
      <c r="M14" s="51">
        <f t="shared" si="6"/>
        <v>22451460.569999997</v>
      </c>
      <c r="N14" s="52">
        <f t="shared" si="7"/>
        <v>0</v>
      </c>
      <c r="O14" s="51">
        <f t="shared" si="8"/>
        <v>22451460.569999997</v>
      </c>
      <c r="P14" s="51">
        <f t="shared" si="9"/>
        <v>550705.61519999988</v>
      </c>
      <c r="Q14" s="51">
        <f t="shared" si="10"/>
        <v>550705.61519999988</v>
      </c>
      <c r="R14" s="51">
        <f t="shared" si="11"/>
        <v>206514.60569999996</v>
      </c>
      <c r="S14" s="52"/>
      <c r="T14" s="51">
        <f t="shared" si="12"/>
        <v>23759386.406099997</v>
      </c>
      <c r="U14" s="51">
        <v>30000</v>
      </c>
      <c r="V14" s="51">
        <f t="shared" si="13"/>
        <v>2694175.2683999995</v>
      </c>
      <c r="W14" s="51">
        <f t="shared" si="14"/>
        <v>132169.34764799997</v>
      </c>
      <c r="X14" s="51">
        <f t="shared" si="15"/>
        <v>1571700</v>
      </c>
      <c r="Y14" s="54">
        <v>6000</v>
      </c>
      <c r="Z14" s="54">
        <f t="shared" si="16"/>
        <v>28193431.022147994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111" t="s">
        <v>70</v>
      </c>
      <c r="B15" s="55">
        <v>70.06</v>
      </c>
      <c r="C15" s="57">
        <f t="shared" ref="C15:D15" si="27">B15</f>
        <v>70.06</v>
      </c>
      <c r="D15" s="57">
        <f t="shared" si="27"/>
        <v>70.06</v>
      </c>
      <c r="E15" s="17">
        <f t="shared" si="1"/>
        <v>754.12583999999993</v>
      </c>
      <c r="F15" s="18">
        <v>0</v>
      </c>
      <c r="G15" s="16">
        <f t="shared" si="2"/>
        <v>0</v>
      </c>
      <c r="H15" s="17">
        <f t="shared" si="3"/>
        <v>754.12583999999993</v>
      </c>
      <c r="I15" s="41">
        <f t="shared" si="4"/>
        <v>1093.4824679999999</v>
      </c>
      <c r="J15" s="19">
        <f t="shared" si="5"/>
        <v>16402237.02</v>
      </c>
      <c r="K15" s="62">
        <f>1*K2</f>
        <v>1000000</v>
      </c>
      <c r="L15" s="19">
        <f>4*L2</f>
        <v>800000</v>
      </c>
      <c r="M15" s="19">
        <f t="shared" si="6"/>
        <v>18202237.02</v>
      </c>
      <c r="N15" s="44">
        <f t="shared" si="7"/>
        <v>0</v>
      </c>
      <c r="O15" s="19">
        <f t="shared" si="8"/>
        <v>18202237.02</v>
      </c>
      <c r="P15" s="19">
        <f t="shared" si="9"/>
        <v>437392.98719999997</v>
      </c>
      <c r="Q15" s="19">
        <f t="shared" si="10"/>
        <v>437392.98719999997</v>
      </c>
      <c r="R15" s="19">
        <f t="shared" si="11"/>
        <v>164022.37019999998</v>
      </c>
      <c r="S15" s="44"/>
      <c r="T15" s="19">
        <f t="shared" si="12"/>
        <v>19241045.364599999</v>
      </c>
      <c r="U15" s="19">
        <v>30000</v>
      </c>
      <c r="V15" s="19">
        <f t="shared" si="13"/>
        <v>2184268.4424000001</v>
      </c>
      <c r="W15" s="43">
        <f t="shared" si="14"/>
        <v>104974.31692799999</v>
      </c>
      <c r="X15" s="19">
        <f t="shared" si="15"/>
        <v>1274200</v>
      </c>
      <c r="Y15" s="63">
        <v>6000</v>
      </c>
      <c r="Z15" s="63">
        <f t="shared" si="16"/>
        <v>22840488.123927999</v>
      </c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21" customHeight="1" x14ac:dyDescent="0.2">
      <c r="A16" s="83" t="s">
        <v>71</v>
      </c>
      <c r="B16" s="47">
        <v>70.06</v>
      </c>
      <c r="C16" s="59">
        <f t="shared" ref="C16:D16" si="28">B16</f>
        <v>70.06</v>
      </c>
      <c r="D16" s="59">
        <f t="shared" si="28"/>
        <v>70.06</v>
      </c>
      <c r="E16" s="24">
        <f t="shared" si="1"/>
        <v>754.12583999999993</v>
      </c>
      <c r="F16" s="25">
        <v>0</v>
      </c>
      <c r="G16" s="23">
        <f t="shared" si="2"/>
        <v>0</v>
      </c>
      <c r="H16" s="24">
        <f t="shared" si="3"/>
        <v>754.12583999999993</v>
      </c>
      <c r="I16" s="49">
        <f t="shared" si="4"/>
        <v>1093.4824679999999</v>
      </c>
      <c r="J16" s="26">
        <f t="shared" si="5"/>
        <v>16402237.02</v>
      </c>
      <c r="K16" s="104">
        <f>1*K2</f>
        <v>1000000</v>
      </c>
      <c r="L16" s="26">
        <f>4*L2</f>
        <v>800000</v>
      </c>
      <c r="M16" s="26">
        <f t="shared" si="6"/>
        <v>18202237.02</v>
      </c>
      <c r="N16" s="52">
        <f t="shared" si="7"/>
        <v>0</v>
      </c>
      <c r="O16" s="26">
        <f t="shared" si="8"/>
        <v>18202237.02</v>
      </c>
      <c r="P16" s="26">
        <f t="shared" si="9"/>
        <v>437392.98719999997</v>
      </c>
      <c r="Q16" s="26">
        <f t="shared" si="10"/>
        <v>437392.98719999997</v>
      </c>
      <c r="R16" s="26">
        <f t="shared" si="11"/>
        <v>164022.37019999998</v>
      </c>
      <c r="S16" s="52"/>
      <c r="T16" s="26">
        <f t="shared" si="12"/>
        <v>19241045.364599999</v>
      </c>
      <c r="U16" s="26">
        <v>30000</v>
      </c>
      <c r="V16" s="26">
        <f t="shared" si="13"/>
        <v>2184268.4424000001</v>
      </c>
      <c r="W16" s="51">
        <f t="shared" si="14"/>
        <v>104974.31692799999</v>
      </c>
      <c r="X16" s="26">
        <f t="shared" si="15"/>
        <v>1274200</v>
      </c>
      <c r="Y16" s="105">
        <v>6000</v>
      </c>
      <c r="Z16" s="105">
        <f t="shared" si="16"/>
        <v>22840488.123927999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47">
        <v>70.06</v>
      </c>
      <c r="C17" s="59">
        <f t="shared" ref="C17:D17" si="29">B17</f>
        <v>70.06</v>
      </c>
      <c r="D17" s="59">
        <f t="shared" si="29"/>
        <v>70.06</v>
      </c>
      <c r="E17" s="24">
        <f t="shared" si="1"/>
        <v>754.12583999999993</v>
      </c>
      <c r="F17" s="25">
        <v>0</v>
      </c>
      <c r="G17" s="23">
        <f t="shared" si="2"/>
        <v>0</v>
      </c>
      <c r="H17" s="24">
        <f t="shared" si="3"/>
        <v>754.12583999999993</v>
      </c>
      <c r="I17" s="49">
        <f t="shared" si="4"/>
        <v>1093.4824679999999</v>
      </c>
      <c r="J17" s="26">
        <f t="shared" si="5"/>
        <v>16402237.02</v>
      </c>
      <c r="K17" s="104">
        <f t="shared" ref="K17:K19" si="30">1*K4</f>
        <v>1000000</v>
      </c>
      <c r="L17" s="26">
        <f>4*L2</f>
        <v>800000</v>
      </c>
      <c r="M17" s="26">
        <f t="shared" si="6"/>
        <v>18202237.02</v>
      </c>
      <c r="N17" s="52">
        <f t="shared" si="7"/>
        <v>0</v>
      </c>
      <c r="O17" s="26">
        <f t="shared" si="8"/>
        <v>18202237.02</v>
      </c>
      <c r="P17" s="26">
        <f t="shared" si="9"/>
        <v>437392.98719999997</v>
      </c>
      <c r="Q17" s="26">
        <f t="shared" si="10"/>
        <v>437392.98719999997</v>
      </c>
      <c r="R17" s="26">
        <f t="shared" si="11"/>
        <v>164022.37019999998</v>
      </c>
      <c r="S17" s="52"/>
      <c r="T17" s="26">
        <f t="shared" si="12"/>
        <v>19241045.364599999</v>
      </c>
      <c r="U17" s="26">
        <v>30000</v>
      </c>
      <c r="V17" s="26">
        <f t="shared" si="13"/>
        <v>2184268.4424000001</v>
      </c>
      <c r="W17" s="51">
        <f t="shared" si="14"/>
        <v>104974.31692799999</v>
      </c>
      <c r="X17" s="26">
        <f t="shared" si="15"/>
        <v>1274200</v>
      </c>
      <c r="Y17" s="105">
        <v>6000</v>
      </c>
      <c r="Z17" s="105">
        <f t="shared" si="16"/>
        <v>22840488.123927999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47">
        <v>70.06</v>
      </c>
      <c r="C18" s="59">
        <f t="shared" ref="C18:D18" si="31">B18</f>
        <v>70.06</v>
      </c>
      <c r="D18" s="59">
        <f t="shared" si="31"/>
        <v>70.06</v>
      </c>
      <c r="E18" s="24">
        <f t="shared" si="1"/>
        <v>754.12583999999993</v>
      </c>
      <c r="F18" s="25">
        <v>0</v>
      </c>
      <c r="G18" s="23">
        <f t="shared" si="2"/>
        <v>0</v>
      </c>
      <c r="H18" s="24">
        <f t="shared" si="3"/>
        <v>754.12583999999993</v>
      </c>
      <c r="I18" s="49">
        <f t="shared" si="4"/>
        <v>1093.4824679999999</v>
      </c>
      <c r="J18" s="26">
        <f t="shared" si="5"/>
        <v>16402237.02</v>
      </c>
      <c r="K18" s="104">
        <f t="shared" si="30"/>
        <v>1000000</v>
      </c>
      <c r="L18" s="26">
        <f>4*L2</f>
        <v>800000</v>
      </c>
      <c r="M18" s="26">
        <f t="shared" si="6"/>
        <v>18202237.02</v>
      </c>
      <c r="N18" s="52">
        <f t="shared" si="7"/>
        <v>0</v>
      </c>
      <c r="O18" s="26">
        <f t="shared" si="8"/>
        <v>18202237.02</v>
      </c>
      <c r="P18" s="26">
        <f t="shared" si="9"/>
        <v>437392.98719999997</v>
      </c>
      <c r="Q18" s="26">
        <f t="shared" si="10"/>
        <v>437392.98719999997</v>
      </c>
      <c r="R18" s="26">
        <f t="shared" si="11"/>
        <v>164022.37019999998</v>
      </c>
      <c r="S18" s="52"/>
      <c r="T18" s="26">
        <f t="shared" si="12"/>
        <v>19241045.364599999</v>
      </c>
      <c r="U18" s="26">
        <v>30000</v>
      </c>
      <c r="V18" s="26">
        <f t="shared" si="13"/>
        <v>2184268.4424000001</v>
      </c>
      <c r="W18" s="51">
        <f t="shared" si="14"/>
        <v>104974.31692799999</v>
      </c>
      <c r="X18" s="26">
        <f t="shared" si="15"/>
        <v>1274200</v>
      </c>
      <c r="Y18" s="105">
        <v>6000</v>
      </c>
      <c r="Z18" s="105">
        <f t="shared" si="16"/>
        <v>22840488.123927999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83" t="s">
        <v>74</v>
      </c>
      <c r="B19" s="47">
        <v>70.06</v>
      </c>
      <c r="C19" s="59">
        <f t="shared" ref="C19:D19" si="32">B19</f>
        <v>70.06</v>
      </c>
      <c r="D19" s="59">
        <f t="shared" si="32"/>
        <v>70.06</v>
      </c>
      <c r="E19" s="24">
        <f t="shared" si="1"/>
        <v>754.12583999999993</v>
      </c>
      <c r="F19" s="25">
        <v>0</v>
      </c>
      <c r="G19" s="23">
        <f t="shared" si="2"/>
        <v>0</v>
      </c>
      <c r="H19" s="24">
        <f t="shared" si="3"/>
        <v>754.12583999999993</v>
      </c>
      <c r="I19" s="24">
        <f t="shared" si="4"/>
        <v>1093.4824679999999</v>
      </c>
      <c r="J19" s="26">
        <f t="shared" si="5"/>
        <v>16402237.02</v>
      </c>
      <c r="K19" s="104">
        <f t="shared" si="30"/>
        <v>1000000</v>
      </c>
      <c r="L19" s="26">
        <f>4*L2</f>
        <v>800000</v>
      </c>
      <c r="M19" s="26">
        <f t="shared" si="6"/>
        <v>18202237.02</v>
      </c>
      <c r="N19" s="52">
        <f t="shared" si="7"/>
        <v>0</v>
      </c>
      <c r="O19" s="26">
        <f t="shared" si="8"/>
        <v>18202237.02</v>
      </c>
      <c r="P19" s="26">
        <f t="shared" si="9"/>
        <v>437392.98719999997</v>
      </c>
      <c r="Q19" s="26">
        <f t="shared" si="10"/>
        <v>437392.98719999997</v>
      </c>
      <c r="R19" s="26">
        <f t="shared" si="11"/>
        <v>164022.37019999998</v>
      </c>
      <c r="S19" s="52"/>
      <c r="T19" s="26">
        <f t="shared" si="12"/>
        <v>19241045.364599999</v>
      </c>
      <c r="U19" s="26">
        <v>30000</v>
      </c>
      <c r="V19" s="26">
        <f t="shared" si="13"/>
        <v>2184268.4424000001</v>
      </c>
      <c r="W19" s="51">
        <f t="shared" si="14"/>
        <v>104974.31692799999</v>
      </c>
      <c r="X19" s="26">
        <f t="shared" si="15"/>
        <v>1274200</v>
      </c>
      <c r="Y19" s="105">
        <v>6000</v>
      </c>
      <c r="Z19" s="105">
        <f t="shared" si="16"/>
        <v>22840488.123927999</v>
      </c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83" t="s">
        <v>75</v>
      </c>
      <c r="B20" s="47">
        <v>45.32</v>
      </c>
      <c r="C20" s="59">
        <f t="shared" ref="C20:D20" si="33">B20</f>
        <v>45.32</v>
      </c>
      <c r="D20" s="59">
        <f t="shared" si="33"/>
        <v>45.32</v>
      </c>
      <c r="E20" s="106">
        <f t="shared" si="1"/>
        <v>487.82447999999999</v>
      </c>
      <c r="F20" s="22">
        <v>0</v>
      </c>
      <c r="G20" s="59">
        <f t="shared" si="2"/>
        <v>0</v>
      </c>
      <c r="H20" s="106">
        <f t="shared" si="3"/>
        <v>487.82447999999999</v>
      </c>
      <c r="I20" s="106">
        <f t="shared" si="4"/>
        <v>707.34549600000003</v>
      </c>
      <c r="J20" s="52">
        <f t="shared" si="5"/>
        <v>10610182.439999999</v>
      </c>
      <c r="K20" s="107">
        <f>0*K2</f>
        <v>0</v>
      </c>
      <c r="L20" s="52">
        <f>2*L2</f>
        <v>400000</v>
      </c>
      <c r="M20" s="52">
        <f t="shared" si="6"/>
        <v>11010182.439999999</v>
      </c>
      <c r="N20" s="52">
        <f t="shared" si="7"/>
        <v>0</v>
      </c>
      <c r="O20" s="52">
        <f t="shared" si="8"/>
        <v>11010182.439999999</v>
      </c>
      <c r="P20" s="52">
        <f t="shared" si="9"/>
        <v>282938.19839999999</v>
      </c>
      <c r="Q20" s="52">
        <f t="shared" si="10"/>
        <v>282938.19839999999</v>
      </c>
      <c r="R20" s="52">
        <f t="shared" si="11"/>
        <v>106101.8244</v>
      </c>
      <c r="S20" s="52"/>
      <c r="T20" s="52">
        <f t="shared" si="12"/>
        <v>11682160.6612</v>
      </c>
      <c r="U20" s="52">
        <v>30000</v>
      </c>
      <c r="V20" s="52">
        <f t="shared" si="13"/>
        <v>1321221.8927999998</v>
      </c>
      <c r="W20" s="51">
        <f t="shared" si="14"/>
        <v>67905.167615999992</v>
      </c>
      <c r="X20" s="52">
        <f t="shared" si="15"/>
        <v>770800</v>
      </c>
      <c r="Y20" s="108">
        <v>6000</v>
      </c>
      <c r="Z20" s="108">
        <f t="shared" si="16"/>
        <v>13878087.721616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10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30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31"/>
      <c r="K23" s="31"/>
      <c r="L23" s="29"/>
      <c r="M23" s="3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30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K1005"/>
  <sheetViews>
    <sheetView topLeftCell="A19" workbookViewId="0">
      <selection activeCell="A21" sqref="A21:XFD4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1" t="s">
        <v>59</v>
      </c>
      <c r="B4" s="47">
        <v>47.09</v>
      </c>
      <c r="C4" s="40">
        <f t="shared" ref="C4:D4" si="0">B4</f>
        <v>47.09</v>
      </c>
      <c r="D4" s="40">
        <f t="shared" si="0"/>
        <v>47.09</v>
      </c>
      <c r="E4" s="41">
        <f t="shared" ref="E4:E7" si="1">D4*10.764</f>
        <v>506.87675999999999</v>
      </c>
      <c r="F4" s="67">
        <v>6.86</v>
      </c>
      <c r="G4" s="40">
        <f t="shared" ref="G4:G20" si="2">F4*10.764</f>
        <v>73.841039999999992</v>
      </c>
      <c r="H4" s="41">
        <f t="shared" ref="H4:H20" si="3">E4+G4</f>
        <v>580.71780000000001</v>
      </c>
      <c r="I4" s="41">
        <f t="shared" ref="I4:I20" si="4">H4+(H4*45%)</f>
        <v>842.04080999999996</v>
      </c>
      <c r="J4" s="43">
        <f t="shared" ref="J4:J20" si="5">I4*$J$2</f>
        <v>12630612.15</v>
      </c>
      <c r="K4" s="43">
        <f>1*K2</f>
        <v>1000000</v>
      </c>
      <c r="L4" s="43">
        <f>2*L2</f>
        <v>400000</v>
      </c>
      <c r="M4" s="43">
        <f t="shared" ref="M4:M7" si="6">SUM(J4:L4)</f>
        <v>14030612.15</v>
      </c>
      <c r="N4" s="44">
        <f t="shared" ref="N4:N20" si="7">($N$2*M4)</f>
        <v>0</v>
      </c>
      <c r="O4" s="43">
        <f t="shared" ref="O4:O20" si="8">M4-N4</f>
        <v>14030612.15</v>
      </c>
      <c r="P4" s="43">
        <f t="shared" ref="P4:P20" si="9">I4*$P$2</f>
        <v>336816.32399999996</v>
      </c>
      <c r="Q4" s="43">
        <f t="shared" ref="Q4:Q20" si="10">I4*$Q$2</f>
        <v>336816.32399999996</v>
      </c>
      <c r="R4" s="43">
        <f t="shared" ref="R4:R20" si="11">I4*$R$2</f>
        <v>126306.12149999999</v>
      </c>
      <c r="S4" s="43">
        <v>0</v>
      </c>
      <c r="T4" s="43">
        <f t="shared" ref="T4:T20" si="12">SUM(O4:S4)</f>
        <v>14830550.919499999</v>
      </c>
      <c r="U4" s="43">
        <v>30000</v>
      </c>
      <c r="V4" s="43">
        <f t="shared" ref="V4:V20" si="13">$V$2*O4</f>
        <v>1683673.4579999999</v>
      </c>
      <c r="W4" s="43">
        <f t="shared" ref="W4:W20" si="14">(12%*P4)+(12%*Q4)+(12%*R4)</f>
        <v>95992.652339999986</v>
      </c>
      <c r="X4" s="43">
        <f t="shared" ref="X4:X20" si="15">CEILING(($X$2*O4),100)</f>
        <v>982200</v>
      </c>
      <c r="Y4" s="45">
        <v>6000</v>
      </c>
      <c r="Z4" s="45">
        <f t="shared" ref="Z4:Z20" si="16">SUM(T4:Y4)</f>
        <v>17628417.02984</v>
      </c>
      <c r="AA4" s="27"/>
      <c r="AB4" s="103" t="s">
        <v>44</v>
      </c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111" t="s">
        <v>60</v>
      </c>
      <c r="B5" s="47">
        <v>70.06</v>
      </c>
      <c r="C5" s="40">
        <f t="shared" ref="C5:D5" si="17">B5</f>
        <v>70.06</v>
      </c>
      <c r="D5" s="40">
        <f t="shared" si="17"/>
        <v>70.06</v>
      </c>
      <c r="E5" s="41">
        <f t="shared" si="1"/>
        <v>754.12583999999993</v>
      </c>
      <c r="F5" s="68">
        <v>0</v>
      </c>
      <c r="G5" s="40">
        <f t="shared" si="2"/>
        <v>0</v>
      </c>
      <c r="H5" s="41">
        <f t="shared" si="3"/>
        <v>754.12583999999993</v>
      </c>
      <c r="I5" s="41">
        <f t="shared" si="4"/>
        <v>1093.4824679999999</v>
      </c>
      <c r="J5" s="43">
        <f t="shared" si="5"/>
        <v>16402237.02</v>
      </c>
      <c r="K5" s="43">
        <f>1*K2</f>
        <v>1000000</v>
      </c>
      <c r="L5" s="43">
        <f>4*L2</f>
        <v>800000</v>
      </c>
      <c r="M5" s="43">
        <f t="shared" si="6"/>
        <v>18202237.02</v>
      </c>
      <c r="N5" s="44">
        <f t="shared" si="7"/>
        <v>0</v>
      </c>
      <c r="O5" s="43">
        <f t="shared" si="8"/>
        <v>18202237.02</v>
      </c>
      <c r="P5" s="43">
        <f t="shared" si="9"/>
        <v>437392.98719999997</v>
      </c>
      <c r="Q5" s="43">
        <f t="shared" si="10"/>
        <v>437392.98719999997</v>
      </c>
      <c r="R5" s="43">
        <f t="shared" si="11"/>
        <v>164022.37019999998</v>
      </c>
      <c r="S5" s="43">
        <v>0</v>
      </c>
      <c r="T5" s="43">
        <f t="shared" si="12"/>
        <v>19241045.364599999</v>
      </c>
      <c r="U5" s="43">
        <v>30000</v>
      </c>
      <c r="V5" s="43">
        <f t="shared" si="13"/>
        <v>2184268.4424000001</v>
      </c>
      <c r="W5" s="43">
        <f t="shared" si="14"/>
        <v>124657.00135199998</v>
      </c>
      <c r="X5" s="43">
        <f t="shared" si="15"/>
        <v>1274200</v>
      </c>
      <c r="Y5" s="45">
        <v>6000</v>
      </c>
      <c r="Z5" s="45">
        <f t="shared" si="16"/>
        <v>22860170.808352001</v>
      </c>
      <c r="AA5" s="27"/>
      <c r="AB5" s="103" t="s">
        <v>44</v>
      </c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111" t="s">
        <v>61</v>
      </c>
      <c r="B6" s="47">
        <v>70.06</v>
      </c>
      <c r="C6" s="40">
        <f t="shared" ref="C6:D6" si="18">B6</f>
        <v>70.06</v>
      </c>
      <c r="D6" s="40">
        <f t="shared" si="18"/>
        <v>70.06</v>
      </c>
      <c r="E6" s="41">
        <f t="shared" si="1"/>
        <v>754.12583999999993</v>
      </c>
      <c r="F6" s="68">
        <v>0</v>
      </c>
      <c r="G6" s="40">
        <f t="shared" si="2"/>
        <v>0</v>
      </c>
      <c r="H6" s="41">
        <f t="shared" si="3"/>
        <v>754.12583999999993</v>
      </c>
      <c r="I6" s="41">
        <f t="shared" si="4"/>
        <v>1093.4824679999999</v>
      </c>
      <c r="J6" s="43">
        <f t="shared" si="5"/>
        <v>16402237.02</v>
      </c>
      <c r="K6" s="43">
        <f>1*K2</f>
        <v>1000000</v>
      </c>
      <c r="L6" s="43">
        <f>4*L2</f>
        <v>800000</v>
      </c>
      <c r="M6" s="43">
        <f t="shared" si="6"/>
        <v>18202237.02</v>
      </c>
      <c r="N6" s="44">
        <f t="shared" si="7"/>
        <v>0</v>
      </c>
      <c r="O6" s="43">
        <f t="shared" si="8"/>
        <v>18202237.02</v>
      </c>
      <c r="P6" s="43">
        <f t="shared" si="9"/>
        <v>437392.98719999997</v>
      </c>
      <c r="Q6" s="43">
        <f t="shared" si="10"/>
        <v>437392.98719999997</v>
      </c>
      <c r="R6" s="43">
        <f t="shared" si="11"/>
        <v>164022.37019999998</v>
      </c>
      <c r="S6" s="43">
        <v>0</v>
      </c>
      <c r="T6" s="43">
        <f t="shared" si="12"/>
        <v>19241045.364599999</v>
      </c>
      <c r="U6" s="43">
        <v>30000</v>
      </c>
      <c r="V6" s="43">
        <f t="shared" si="13"/>
        <v>2184268.4424000001</v>
      </c>
      <c r="W6" s="43">
        <f t="shared" si="14"/>
        <v>124657.00135199998</v>
      </c>
      <c r="X6" s="43">
        <f t="shared" si="15"/>
        <v>1274200</v>
      </c>
      <c r="Y6" s="45">
        <v>6000</v>
      </c>
      <c r="Z6" s="45">
        <f t="shared" si="16"/>
        <v>22860170.808352001</v>
      </c>
      <c r="AA6" s="27"/>
      <c r="AB6" s="103" t="s">
        <v>44</v>
      </c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111" t="s">
        <v>62</v>
      </c>
      <c r="B7" s="47">
        <v>70.06</v>
      </c>
      <c r="C7" s="40">
        <f t="shared" ref="C7:D7" si="19">B7</f>
        <v>70.06</v>
      </c>
      <c r="D7" s="40">
        <f t="shared" si="19"/>
        <v>70.06</v>
      </c>
      <c r="E7" s="41">
        <f t="shared" si="1"/>
        <v>754.12583999999993</v>
      </c>
      <c r="F7" s="68">
        <v>0</v>
      </c>
      <c r="G7" s="40">
        <f t="shared" si="2"/>
        <v>0</v>
      </c>
      <c r="H7" s="41">
        <f t="shared" si="3"/>
        <v>754.12583999999993</v>
      </c>
      <c r="I7" s="41">
        <f t="shared" si="4"/>
        <v>1093.4824679999999</v>
      </c>
      <c r="J7" s="43">
        <f t="shared" si="5"/>
        <v>16402237.02</v>
      </c>
      <c r="K7" s="43">
        <f>1*K2</f>
        <v>1000000</v>
      </c>
      <c r="L7" s="43">
        <f>4*L2</f>
        <v>800000</v>
      </c>
      <c r="M7" s="43">
        <f t="shared" si="6"/>
        <v>18202237.02</v>
      </c>
      <c r="N7" s="44">
        <f t="shared" si="7"/>
        <v>0</v>
      </c>
      <c r="O7" s="43">
        <f t="shared" si="8"/>
        <v>18202237.02</v>
      </c>
      <c r="P7" s="43">
        <f t="shared" si="9"/>
        <v>437392.98719999997</v>
      </c>
      <c r="Q7" s="43">
        <f t="shared" si="10"/>
        <v>437392.98719999997</v>
      </c>
      <c r="R7" s="43">
        <f t="shared" si="11"/>
        <v>164022.37019999998</v>
      </c>
      <c r="S7" s="43">
        <v>0</v>
      </c>
      <c r="T7" s="43">
        <f t="shared" si="12"/>
        <v>19241045.364599999</v>
      </c>
      <c r="U7" s="43">
        <v>30000</v>
      </c>
      <c r="V7" s="43">
        <f t="shared" si="13"/>
        <v>2184268.4424000001</v>
      </c>
      <c r="W7" s="43">
        <f t="shared" si="14"/>
        <v>124657.00135199998</v>
      </c>
      <c r="X7" s="43">
        <f t="shared" si="15"/>
        <v>1274200</v>
      </c>
      <c r="Y7" s="45">
        <v>6000</v>
      </c>
      <c r="Z7" s="45">
        <f t="shared" si="16"/>
        <v>22860170.808352001</v>
      </c>
      <c r="AA7" s="27"/>
      <c r="AB7" s="103" t="s">
        <v>44</v>
      </c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111" t="s">
        <v>63</v>
      </c>
      <c r="B8" s="113" t="s">
        <v>76</v>
      </c>
      <c r="C8" s="113" t="s">
        <v>76</v>
      </c>
      <c r="D8" s="113" t="s">
        <v>76</v>
      </c>
      <c r="E8" s="41"/>
      <c r="F8" s="68">
        <v>0</v>
      </c>
      <c r="G8" s="40">
        <f t="shared" si="2"/>
        <v>0</v>
      </c>
      <c r="H8" s="41">
        <f t="shared" si="3"/>
        <v>0</v>
      </c>
      <c r="I8" s="41">
        <f t="shared" si="4"/>
        <v>0</v>
      </c>
      <c r="J8" s="43">
        <f t="shared" si="5"/>
        <v>0</v>
      </c>
      <c r="K8" s="61"/>
      <c r="L8" s="43"/>
      <c r="M8" s="43"/>
      <c r="N8" s="44">
        <f t="shared" si="7"/>
        <v>0</v>
      </c>
      <c r="O8" s="43">
        <f t="shared" si="8"/>
        <v>0</v>
      </c>
      <c r="P8" s="43">
        <f t="shared" si="9"/>
        <v>0</v>
      </c>
      <c r="Q8" s="43">
        <f t="shared" si="10"/>
        <v>0</v>
      </c>
      <c r="R8" s="43">
        <f t="shared" si="11"/>
        <v>0</v>
      </c>
      <c r="S8" s="43">
        <v>0</v>
      </c>
      <c r="T8" s="43">
        <f t="shared" si="12"/>
        <v>0</v>
      </c>
      <c r="U8" s="61">
        <v>0</v>
      </c>
      <c r="V8" s="43">
        <f t="shared" si="13"/>
        <v>0</v>
      </c>
      <c r="W8" s="43">
        <f t="shared" si="14"/>
        <v>0</v>
      </c>
      <c r="X8" s="43">
        <f t="shared" si="15"/>
        <v>0</v>
      </c>
      <c r="Y8" s="114">
        <v>0</v>
      </c>
      <c r="Z8" s="45">
        <f t="shared" si="16"/>
        <v>0</v>
      </c>
      <c r="AA8" s="27"/>
      <c r="AB8" s="103" t="s">
        <v>44</v>
      </c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111" t="s">
        <v>64</v>
      </c>
      <c r="B9" s="47">
        <v>87.09</v>
      </c>
      <c r="C9" s="40">
        <f t="shared" ref="C9:D9" si="20">B9</f>
        <v>87.09</v>
      </c>
      <c r="D9" s="40">
        <f t="shared" si="20"/>
        <v>87.09</v>
      </c>
      <c r="E9" s="41">
        <f t="shared" ref="E9:E20" si="21">D9*10.764</f>
        <v>937.43675999999994</v>
      </c>
      <c r="F9" s="68">
        <v>0</v>
      </c>
      <c r="G9" s="40">
        <f t="shared" si="2"/>
        <v>0</v>
      </c>
      <c r="H9" s="41">
        <f t="shared" si="3"/>
        <v>937.43675999999994</v>
      </c>
      <c r="I9" s="41">
        <f t="shared" si="4"/>
        <v>1359.2833019999998</v>
      </c>
      <c r="J9" s="43">
        <f t="shared" si="5"/>
        <v>20389249.529999997</v>
      </c>
      <c r="K9" s="43">
        <f>1*K2</f>
        <v>1000000</v>
      </c>
      <c r="L9" s="43">
        <f>4*L2</f>
        <v>800000</v>
      </c>
      <c r="M9" s="43">
        <f t="shared" ref="M9:M20" si="22">SUM(J9:L9)</f>
        <v>22189249.529999997</v>
      </c>
      <c r="N9" s="44">
        <f t="shared" si="7"/>
        <v>0</v>
      </c>
      <c r="O9" s="43">
        <f t="shared" si="8"/>
        <v>22189249.529999997</v>
      </c>
      <c r="P9" s="43">
        <f t="shared" si="9"/>
        <v>543713.32079999987</v>
      </c>
      <c r="Q9" s="43">
        <f t="shared" si="10"/>
        <v>543713.32079999987</v>
      </c>
      <c r="R9" s="43">
        <f t="shared" si="11"/>
        <v>203892.49529999998</v>
      </c>
      <c r="S9" s="43">
        <v>0</v>
      </c>
      <c r="T9" s="43">
        <f t="shared" si="12"/>
        <v>23480568.666899994</v>
      </c>
      <c r="U9" s="43">
        <v>30000</v>
      </c>
      <c r="V9" s="43">
        <f t="shared" si="13"/>
        <v>2662709.9435999994</v>
      </c>
      <c r="W9" s="43">
        <f t="shared" si="14"/>
        <v>154958.29642799997</v>
      </c>
      <c r="X9" s="43">
        <f t="shared" si="15"/>
        <v>1553300</v>
      </c>
      <c r="Y9" s="45">
        <v>6000</v>
      </c>
      <c r="Z9" s="45">
        <f t="shared" si="16"/>
        <v>27887536.906927992</v>
      </c>
      <c r="AA9" s="27"/>
      <c r="AB9" s="103" t="s">
        <v>44</v>
      </c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111" t="s">
        <v>65</v>
      </c>
      <c r="B10" s="47">
        <v>73.010000000000005</v>
      </c>
      <c r="C10" s="57">
        <f t="shared" ref="C10:D10" si="23">B10</f>
        <v>73.010000000000005</v>
      </c>
      <c r="D10" s="57">
        <f t="shared" si="23"/>
        <v>73.010000000000005</v>
      </c>
      <c r="E10" s="41">
        <f t="shared" si="21"/>
        <v>785.87963999999999</v>
      </c>
      <c r="F10" s="68">
        <v>0</v>
      </c>
      <c r="G10" s="40">
        <f t="shared" si="2"/>
        <v>0</v>
      </c>
      <c r="H10" s="41">
        <f t="shared" si="3"/>
        <v>785.87963999999999</v>
      </c>
      <c r="I10" s="41">
        <f t="shared" si="4"/>
        <v>1139.525478</v>
      </c>
      <c r="J10" s="43">
        <f t="shared" si="5"/>
        <v>17092882.170000002</v>
      </c>
      <c r="K10" s="43">
        <f>1*K2</f>
        <v>1000000</v>
      </c>
      <c r="L10" s="43">
        <f>4*L2</f>
        <v>800000</v>
      </c>
      <c r="M10" s="43">
        <f t="shared" si="22"/>
        <v>18892882.170000002</v>
      </c>
      <c r="N10" s="44">
        <f t="shared" si="7"/>
        <v>0</v>
      </c>
      <c r="O10" s="43">
        <f t="shared" si="8"/>
        <v>18892882.170000002</v>
      </c>
      <c r="P10" s="43">
        <f t="shared" si="9"/>
        <v>455810.1912</v>
      </c>
      <c r="Q10" s="43">
        <f t="shared" si="10"/>
        <v>455810.1912</v>
      </c>
      <c r="R10" s="43">
        <f t="shared" si="11"/>
        <v>170928.8217</v>
      </c>
      <c r="S10" s="44"/>
      <c r="T10" s="43">
        <f t="shared" si="12"/>
        <v>19975431.3741</v>
      </c>
      <c r="U10" s="43">
        <v>30000</v>
      </c>
      <c r="V10" s="43">
        <f t="shared" si="13"/>
        <v>2267145.8604000001</v>
      </c>
      <c r="W10" s="43">
        <f t="shared" si="14"/>
        <v>129905.904492</v>
      </c>
      <c r="X10" s="43">
        <f t="shared" si="15"/>
        <v>1322600</v>
      </c>
      <c r="Y10" s="45">
        <v>6000</v>
      </c>
      <c r="Z10" s="45">
        <f t="shared" si="16"/>
        <v>23731083.138991997</v>
      </c>
      <c r="AA10" s="27"/>
      <c r="AB10" s="103" t="s">
        <v>44</v>
      </c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111" t="s">
        <v>66</v>
      </c>
      <c r="B11" s="47">
        <v>64.37</v>
      </c>
      <c r="C11" s="57">
        <f t="shared" ref="C11:D11" si="24">B11</f>
        <v>64.37</v>
      </c>
      <c r="D11" s="57">
        <f t="shared" si="24"/>
        <v>64.37</v>
      </c>
      <c r="E11" s="41">
        <f t="shared" si="21"/>
        <v>692.87868000000003</v>
      </c>
      <c r="F11" s="68">
        <v>0</v>
      </c>
      <c r="G11" s="40">
        <f t="shared" si="2"/>
        <v>0</v>
      </c>
      <c r="H11" s="41">
        <f t="shared" si="3"/>
        <v>692.87868000000003</v>
      </c>
      <c r="I11" s="41">
        <f t="shared" si="4"/>
        <v>1004.674086</v>
      </c>
      <c r="J11" s="43">
        <f t="shared" si="5"/>
        <v>15070111.289999999</v>
      </c>
      <c r="K11" s="43">
        <f>1*K2</f>
        <v>1000000</v>
      </c>
      <c r="L11" s="43">
        <f>4*L2</f>
        <v>800000</v>
      </c>
      <c r="M11" s="43">
        <f t="shared" si="22"/>
        <v>16870111.289999999</v>
      </c>
      <c r="N11" s="44">
        <f t="shared" si="7"/>
        <v>0</v>
      </c>
      <c r="O11" s="43">
        <f t="shared" si="8"/>
        <v>16870111.289999999</v>
      </c>
      <c r="P11" s="43">
        <f t="shared" si="9"/>
        <v>401869.63439999998</v>
      </c>
      <c r="Q11" s="43">
        <f t="shared" si="10"/>
        <v>401869.63439999998</v>
      </c>
      <c r="R11" s="43">
        <f t="shared" si="11"/>
        <v>150701.11290000001</v>
      </c>
      <c r="S11" s="44"/>
      <c r="T11" s="43">
        <f t="shared" si="12"/>
        <v>17824551.671699997</v>
      </c>
      <c r="U11" s="43">
        <v>30000</v>
      </c>
      <c r="V11" s="43">
        <f t="shared" si="13"/>
        <v>2024413.3547999999</v>
      </c>
      <c r="W11" s="43">
        <f t="shared" si="14"/>
        <v>114532.845804</v>
      </c>
      <c r="X11" s="43">
        <f t="shared" si="15"/>
        <v>1181000</v>
      </c>
      <c r="Y11" s="45">
        <v>6000</v>
      </c>
      <c r="Z11" s="45">
        <f t="shared" si="16"/>
        <v>21180497.872303996</v>
      </c>
      <c r="AA11" s="27"/>
      <c r="AB11" s="103" t="s">
        <v>44</v>
      </c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111" t="s">
        <v>67</v>
      </c>
      <c r="B12" s="47">
        <v>88.21</v>
      </c>
      <c r="C12" s="57">
        <f t="shared" ref="C12:D12" si="25">B12</f>
        <v>88.21</v>
      </c>
      <c r="D12" s="57">
        <f t="shared" si="25"/>
        <v>88.21</v>
      </c>
      <c r="E12" s="41">
        <f t="shared" si="21"/>
        <v>949.49243999999987</v>
      </c>
      <c r="F12" s="68">
        <v>0</v>
      </c>
      <c r="G12" s="40">
        <f t="shared" si="2"/>
        <v>0</v>
      </c>
      <c r="H12" s="41">
        <f t="shared" si="3"/>
        <v>949.49243999999987</v>
      </c>
      <c r="I12" s="41">
        <f t="shared" si="4"/>
        <v>1376.7640379999998</v>
      </c>
      <c r="J12" s="43">
        <f t="shared" si="5"/>
        <v>20651460.569999997</v>
      </c>
      <c r="K12" s="61">
        <f>1*K2</f>
        <v>1000000</v>
      </c>
      <c r="L12" s="43">
        <f>4*L2</f>
        <v>800000</v>
      </c>
      <c r="M12" s="43">
        <f t="shared" si="22"/>
        <v>22451460.569999997</v>
      </c>
      <c r="N12" s="44">
        <f t="shared" si="7"/>
        <v>0</v>
      </c>
      <c r="O12" s="43">
        <f t="shared" si="8"/>
        <v>22451460.569999997</v>
      </c>
      <c r="P12" s="43">
        <f t="shared" si="9"/>
        <v>550705.61519999988</v>
      </c>
      <c r="Q12" s="43">
        <f t="shared" si="10"/>
        <v>550705.61519999988</v>
      </c>
      <c r="R12" s="43">
        <f t="shared" si="11"/>
        <v>206514.60569999996</v>
      </c>
      <c r="S12" s="44"/>
      <c r="T12" s="43">
        <f t="shared" si="12"/>
        <v>23759386.406099997</v>
      </c>
      <c r="U12" s="43">
        <v>30000</v>
      </c>
      <c r="V12" s="43">
        <f t="shared" si="13"/>
        <v>2694175.2683999995</v>
      </c>
      <c r="W12" s="43">
        <f t="shared" si="14"/>
        <v>156951.10033199997</v>
      </c>
      <c r="X12" s="43">
        <f t="shared" si="15"/>
        <v>1571700</v>
      </c>
      <c r="Y12" s="45">
        <v>6000</v>
      </c>
      <c r="Z12" s="45">
        <f t="shared" si="16"/>
        <v>28218212.774831995</v>
      </c>
      <c r="AA12" s="27"/>
      <c r="AB12" s="103" t="s">
        <v>44</v>
      </c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111" t="s">
        <v>68</v>
      </c>
      <c r="B13" s="47">
        <v>70.06</v>
      </c>
      <c r="C13" s="57">
        <f t="shared" ref="C13:D13" si="26">B13</f>
        <v>70.06</v>
      </c>
      <c r="D13" s="57">
        <f t="shared" si="26"/>
        <v>70.06</v>
      </c>
      <c r="E13" s="41">
        <f t="shared" si="21"/>
        <v>754.12583999999993</v>
      </c>
      <c r="F13" s="68">
        <v>0</v>
      </c>
      <c r="G13" s="40">
        <f t="shared" si="2"/>
        <v>0</v>
      </c>
      <c r="H13" s="41">
        <f t="shared" si="3"/>
        <v>754.12583999999993</v>
      </c>
      <c r="I13" s="41">
        <f t="shared" si="4"/>
        <v>1093.4824679999999</v>
      </c>
      <c r="J13" s="43">
        <f t="shared" si="5"/>
        <v>16402237.02</v>
      </c>
      <c r="K13" s="61">
        <f>1*K2</f>
        <v>1000000</v>
      </c>
      <c r="L13" s="43">
        <f>4*L2</f>
        <v>800000</v>
      </c>
      <c r="M13" s="43">
        <f t="shared" si="22"/>
        <v>18202237.02</v>
      </c>
      <c r="N13" s="44">
        <f t="shared" si="7"/>
        <v>0</v>
      </c>
      <c r="O13" s="43">
        <f t="shared" si="8"/>
        <v>18202237.02</v>
      </c>
      <c r="P13" s="43">
        <f t="shared" si="9"/>
        <v>437392.98719999997</v>
      </c>
      <c r="Q13" s="43">
        <f t="shared" si="10"/>
        <v>437392.98719999997</v>
      </c>
      <c r="R13" s="43">
        <f t="shared" si="11"/>
        <v>164022.37019999998</v>
      </c>
      <c r="S13" s="44"/>
      <c r="T13" s="43">
        <f t="shared" si="12"/>
        <v>19241045.364599999</v>
      </c>
      <c r="U13" s="43">
        <v>30000</v>
      </c>
      <c r="V13" s="43">
        <f t="shared" si="13"/>
        <v>2184268.4424000001</v>
      </c>
      <c r="W13" s="43">
        <f t="shared" si="14"/>
        <v>124657.00135199998</v>
      </c>
      <c r="X13" s="43">
        <f t="shared" si="15"/>
        <v>1274200</v>
      </c>
      <c r="Y13" s="45">
        <v>6000</v>
      </c>
      <c r="Z13" s="45">
        <f t="shared" si="16"/>
        <v>22860170.808352001</v>
      </c>
      <c r="AA13" s="27"/>
      <c r="AB13" s="103" t="s">
        <v>44</v>
      </c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111" t="s">
        <v>69</v>
      </c>
      <c r="B14" s="47">
        <v>88.21</v>
      </c>
      <c r="C14" s="57">
        <f t="shared" ref="C14:D14" si="27">B14</f>
        <v>88.21</v>
      </c>
      <c r="D14" s="57">
        <f t="shared" si="27"/>
        <v>88.21</v>
      </c>
      <c r="E14" s="41">
        <f t="shared" si="21"/>
        <v>949.49243999999987</v>
      </c>
      <c r="F14" s="68">
        <v>0</v>
      </c>
      <c r="G14" s="40">
        <f t="shared" si="2"/>
        <v>0</v>
      </c>
      <c r="H14" s="41">
        <f t="shared" si="3"/>
        <v>949.49243999999987</v>
      </c>
      <c r="I14" s="41">
        <f t="shared" si="4"/>
        <v>1376.7640379999998</v>
      </c>
      <c r="J14" s="43">
        <f t="shared" si="5"/>
        <v>20651460.569999997</v>
      </c>
      <c r="K14" s="61">
        <f>1*K2</f>
        <v>1000000</v>
      </c>
      <c r="L14" s="43">
        <f>4*L2</f>
        <v>800000</v>
      </c>
      <c r="M14" s="43">
        <f t="shared" si="22"/>
        <v>22451460.569999997</v>
      </c>
      <c r="N14" s="44">
        <f t="shared" si="7"/>
        <v>0</v>
      </c>
      <c r="O14" s="43">
        <f t="shared" si="8"/>
        <v>22451460.569999997</v>
      </c>
      <c r="P14" s="43">
        <f t="shared" si="9"/>
        <v>550705.61519999988</v>
      </c>
      <c r="Q14" s="43">
        <f t="shared" si="10"/>
        <v>550705.61519999988</v>
      </c>
      <c r="R14" s="43">
        <f t="shared" si="11"/>
        <v>206514.60569999996</v>
      </c>
      <c r="S14" s="44"/>
      <c r="T14" s="43">
        <f t="shared" si="12"/>
        <v>23759386.406099997</v>
      </c>
      <c r="U14" s="43">
        <v>30000</v>
      </c>
      <c r="V14" s="43">
        <f t="shared" si="13"/>
        <v>2694175.2683999995</v>
      </c>
      <c r="W14" s="43">
        <f t="shared" si="14"/>
        <v>156951.10033199997</v>
      </c>
      <c r="X14" s="43">
        <f t="shared" si="15"/>
        <v>1571700</v>
      </c>
      <c r="Y14" s="45">
        <v>6000</v>
      </c>
      <c r="Z14" s="45">
        <f t="shared" si="16"/>
        <v>28218212.774831995</v>
      </c>
      <c r="AA14" s="27"/>
      <c r="AB14" s="103" t="s">
        <v>44</v>
      </c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111" t="s">
        <v>70</v>
      </c>
      <c r="B15" s="47">
        <v>70.06</v>
      </c>
      <c r="C15" s="57">
        <f t="shared" ref="C15:D15" si="28">B15</f>
        <v>70.06</v>
      </c>
      <c r="D15" s="57">
        <f t="shared" si="28"/>
        <v>70.06</v>
      </c>
      <c r="E15" s="17">
        <f t="shared" si="21"/>
        <v>754.12583999999993</v>
      </c>
      <c r="F15" s="18">
        <v>0</v>
      </c>
      <c r="G15" s="16">
        <f t="shared" si="2"/>
        <v>0</v>
      </c>
      <c r="H15" s="17">
        <f t="shared" si="3"/>
        <v>754.12583999999993</v>
      </c>
      <c r="I15" s="41">
        <f t="shared" si="4"/>
        <v>1093.4824679999999</v>
      </c>
      <c r="J15" s="19">
        <f t="shared" si="5"/>
        <v>16402237.02</v>
      </c>
      <c r="K15" s="62">
        <f>1*K2</f>
        <v>1000000</v>
      </c>
      <c r="L15" s="19">
        <f>4*L2</f>
        <v>800000</v>
      </c>
      <c r="M15" s="19">
        <f t="shared" si="22"/>
        <v>18202237.02</v>
      </c>
      <c r="N15" s="44">
        <f t="shared" si="7"/>
        <v>0</v>
      </c>
      <c r="O15" s="19">
        <f t="shared" si="8"/>
        <v>18202237.02</v>
      </c>
      <c r="P15" s="19">
        <f t="shared" si="9"/>
        <v>437392.98719999997</v>
      </c>
      <c r="Q15" s="19">
        <f t="shared" si="10"/>
        <v>437392.98719999997</v>
      </c>
      <c r="R15" s="19">
        <f t="shared" si="11"/>
        <v>164022.37019999998</v>
      </c>
      <c r="S15" s="44"/>
      <c r="T15" s="19">
        <f t="shared" si="12"/>
        <v>19241045.364599999</v>
      </c>
      <c r="U15" s="19">
        <v>30000</v>
      </c>
      <c r="V15" s="19">
        <f t="shared" si="13"/>
        <v>2184268.4424000001</v>
      </c>
      <c r="W15" s="19">
        <f t="shared" si="14"/>
        <v>124657.00135199998</v>
      </c>
      <c r="X15" s="19">
        <f t="shared" si="15"/>
        <v>1274200</v>
      </c>
      <c r="Y15" s="63">
        <v>6000</v>
      </c>
      <c r="Z15" s="63">
        <f t="shared" si="16"/>
        <v>22860170.808352001</v>
      </c>
      <c r="AA15" s="27"/>
      <c r="AB15" s="103" t="s">
        <v>44</v>
      </c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111" t="s">
        <v>71</v>
      </c>
      <c r="B16" s="47">
        <v>70.06</v>
      </c>
      <c r="C16" s="57">
        <f t="shared" ref="C16:D16" si="29">B16</f>
        <v>70.06</v>
      </c>
      <c r="D16" s="57">
        <f t="shared" si="29"/>
        <v>70.06</v>
      </c>
      <c r="E16" s="17">
        <f t="shared" si="21"/>
        <v>754.12583999999993</v>
      </c>
      <c r="F16" s="18">
        <v>0</v>
      </c>
      <c r="G16" s="16">
        <f t="shared" si="2"/>
        <v>0</v>
      </c>
      <c r="H16" s="17">
        <f t="shared" si="3"/>
        <v>754.12583999999993</v>
      </c>
      <c r="I16" s="41">
        <f t="shared" si="4"/>
        <v>1093.4824679999999</v>
      </c>
      <c r="J16" s="19">
        <f t="shared" si="5"/>
        <v>16402237.02</v>
      </c>
      <c r="K16" s="62">
        <f>1*K2</f>
        <v>1000000</v>
      </c>
      <c r="L16" s="19">
        <f>4*L2</f>
        <v>800000</v>
      </c>
      <c r="M16" s="19">
        <f t="shared" si="22"/>
        <v>18202237.02</v>
      </c>
      <c r="N16" s="44">
        <f t="shared" si="7"/>
        <v>0</v>
      </c>
      <c r="O16" s="19">
        <f t="shared" si="8"/>
        <v>18202237.02</v>
      </c>
      <c r="P16" s="19">
        <f t="shared" si="9"/>
        <v>437392.98719999997</v>
      </c>
      <c r="Q16" s="19">
        <f t="shared" si="10"/>
        <v>437392.98719999997</v>
      </c>
      <c r="R16" s="19">
        <f t="shared" si="11"/>
        <v>164022.37019999998</v>
      </c>
      <c r="S16" s="44"/>
      <c r="T16" s="19">
        <f t="shared" si="12"/>
        <v>19241045.364599999</v>
      </c>
      <c r="U16" s="19">
        <v>30000</v>
      </c>
      <c r="V16" s="19">
        <f t="shared" si="13"/>
        <v>2184268.4424000001</v>
      </c>
      <c r="W16" s="19">
        <f t="shared" si="14"/>
        <v>124657.00135199998</v>
      </c>
      <c r="X16" s="19">
        <f t="shared" si="15"/>
        <v>1274200</v>
      </c>
      <c r="Y16" s="63">
        <v>6000</v>
      </c>
      <c r="Z16" s="63">
        <f t="shared" si="16"/>
        <v>22860170.808352001</v>
      </c>
      <c r="AA16" s="27"/>
      <c r="AB16" s="103" t="s">
        <v>44</v>
      </c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111" t="s">
        <v>72</v>
      </c>
      <c r="B17" s="47">
        <v>70.06</v>
      </c>
      <c r="C17" s="57">
        <f t="shared" ref="C17:D17" si="30">B17</f>
        <v>70.06</v>
      </c>
      <c r="D17" s="57">
        <f t="shared" si="30"/>
        <v>70.06</v>
      </c>
      <c r="E17" s="17">
        <f t="shared" si="21"/>
        <v>754.12583999999993</v>
      </c>
      <c r="F17" s="18">
        <v>0</v>
      </c>
      <c r="G17" s="16">
        <f t="shared" si="2"/>
        <v>0</v>
      </c>
      <c r="H17" s="17">
        <f t="shared" si="3"/>
        <v>754.12583999999993</v>
      </c>
      <c r="I17" s="41">
        <f t="shared" si="4"/>
        <v>1093.4824679999999</v>
      </c>
      <c r="J17" s="19">
        <f t="shared" si="5"/>
        <v>16402237.02</v>
      </c>
      <c r="K17" s="62">
        <f t="shared" ref="K17:K19" si="31">1*K4</f>
        <v>1000000</v>
      </c>
      <c r="L17" s="19">
        <f>4*L2</f>
        <v>800000</v>
      </c>
      <c r="M17" s="19">
        <f t="shared" si="22"/>
        <v>18202237.02</v>
      </c>
      <c r="N17" s="44">
        <f t="shared" si="7"/>
        <v>0</v>
      </c>
      <c r="O17" s="19">
        <f t="shared" si="8"/>
        <v>18202237.02</v>
      </c>
      <c r="P17" s="19">
        <f t="shared" si="9"/>
        <v>437392.98719999997</v>
      </c>
      <c r="Q17" s="19">
        <f t="shared" si="10"/>
        <v>437392.98719999997</v>
      </c>
      <c r="R17" s="19">
        <f t="shared" si="11"/>
        <v>164022.37019999998</v>
      </c>
      <c r="S17" s="44"/>
      <c r="T17" s="19">
        <f t="shared" si="12"/>
        <v>19241045.364599999</v>
      </c>
      <c r="U17" s="19">
        <v>30000</v>
      </c>
      <c r="V17" s="19">
        <f t="shared" si="13"/>
        <v>2184268.4424000001</v>
      </c>
      <c r="W17" s="19">
        <f t="shared" si="14"/>
        <v>124657.00135199998</v>
      </c>
      <c r="X17" s="19">
        <f t="shared" si="15"/>
        <v>1274200</v>
      </c>
      <c r="Y17" s="63">
        <v>6000</v>
      </c>
      <c r="Z17" s="63">
        <f t="shared" si="16"/>
        <v>22860170.808352001</v>
      </c>
      <c r="AA17" s="27"/>
      <c r="AB17" s="103" t="s">
        <v>44</v>
      </c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111" t="s">
        <v>73</v>
      </c>
      <c r="B18" s="47">
        <v>70.06</v>
      </c>
      <c r="C18" s="57">
        <f t="shared" ref="C18:D18" si="32">B18</f>
        <v>70.06</v>
      </c>
      <c r="D18" s="57">
        <f t="shared" si="32"/>
        <v>70.06</v>
      </c>
      <c r="E18" s="17">
        <f t="shared" si="21"/>
        <v>754.12583999999993</v>
      </c>
      <c r="F18" s="18">
        <v>0</v>
      </c>
      <c r="G18" s="16">
        <f t="shared" si="2"/>
        <v>0</v>
      </c>
      <c r="H18" s="17">
        <f t="shared" si="3"/>
        <v>754.12583999999993</v>
      </c>
      <c r="I18" s="41">
        <f t="shared" si="4"/>
        <v>1093.4824679999999</v>
      </c>
      <c r="J18" s="19">
        <f t="shared" si="5"/>
        <v>16402237.02</v>
      </c>
      <c r="K18" s="62">
        <f t="shared" si="31"/>
        <v>1000000</v>
      </c>
      <c r="L18" s="19">
        <f>4*L2</f>
        <v>800000</v>
      </c>
      <c r="M18" s="19">
        <f t="shared" si="22"/>
        <v>18202237.02</v>
      </c>
      <c r="N18" s="44">
        <f t="shared" si="7"/>
        <v>0</v>
      </c>
      <c r="O18" s="19">
        <f t="shared" si="8"/>
        <v>18202237.02</v>
      </c>
      <c r="P18" s="19">
        <f t="shared" si="9"/>
        <v>437392.98719999997</v>
      </c>
      <c r="Q18" s="19">
        <f t="shared" si="10"/>
        <v>437392.98719999997</v>
      </c>
      <c r="R18" s="19">
        <f t="shared" si="11"/>
        <v>164022.37019999998</v>
      </c>
      <c r="S18" s="44"/>
      <c r="T18" s="19">
        <f t="shared" si="12"/>
        <v>19241045.364599999</v>
      </c>
      <c r="U18" s="19">
        <v>30000</v>
      </c>
      <c r="V18" s="19">
        <f t="shared" si="13"/>
        <v>2184268.4424000001</v>
      </c>
      <c r="W18" s="19">
        <f t="shared" si="14"/>
        <v>124657.00135199998</v>
      </c>
      <c r="X18" s="19">
        <f t="shared" si="15"/>
        <v>1274200</v>
      </c>
      <c r="Y18" s="63">
        <v>6000</v>
      </c>
      <c r="Z18" s="63">
        <f t="shared" si="16"/>
        <v>22860170.808352001</v>
      </c>
      <c r="AA18" s="27"/>
      <c r="AB18" s="103" t="s">
        <v>44</v>
      </c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111" t="s">
        <v>74</v>
      </c>
      <c r="B19" s="47">
        <v>70.06</v>
      </c>
      <c r="C19" s="57">
        <f t="shared" ref="C19:D19" si="33">B19</f>
        <v>70.06</v>
      </c>
      <c r="D19" s="57">
        <f t="shared" si="33"/>
        <v>70.06</v>
      </c>
      <c r="E19" s="17">
        <f t="shared" si="21"/>
        <v>754.12583999999993</v>
      </c>
      <c r="F19" s="18">
        <v>0</v>
      </c>
      <c r="G19" s="16">
        <f t="shared" si="2"/>
        <v>0</v>
      </c>
      <c r="H19" s="17">
        <f t="shared" si="3"/>
        <v>754.12583999999993</v>
      </c>
      <c r="I19" s="17">
        <f t="shared" si="4"/>
        <v>1093.4824679999999</v>
      </c>
      <c r="J19" s="19">
        <f t="shared" si="5"/>
        <v>16402237.02</v>
      </c>
      <c r="K19" s="62">
        <f t="shared" si="31"/>
        <v>1000000</v>
      </c>
      <c r="L19" s="19">
        <f>4*L2</f>
        <v>800000</v>
      </c>
      <c r="M19" s="19">
        <f t="shared" si="22"/>
        <v>18202237.02</v>
      </c>
      <c r="N19" s="44">
        <f t="shared" si="7"/>
        <v>0</v>
      </c>
      <c r="O19" s="19">
        <f t="shared" si="8"/>
        <v>18202237.02</v>
      </c>
      <c r="P19" s="19">
        <f t="shared" si="9"/>
        <v>437392.98719999997</v>
      </c>
      <c r="Q19" s="19">
        <f t="shared" si="10"/>
        <v>437392.98719999997</v>
      </c>
      <c r="R19" s="19">
        <f t="shared" si="11"/>
        <v>164022.37019999998</v>
      </c>
      <c r="S19" s="44"/>
      <c r="T19" s="19">
        <f t="shared" si="12"/>
        <v>19241045.364599999</v>
      </c>
      <c r="U19" s="19">
        <v>30000</v>
      </c>
      <c r="V19" s="19">
        <f t="shared" si="13"/>
        <v>2184268.4424000001</v>
      </c>
      <c r="W19" s="19">
        <f t="shared" si="14"/>
        <v>124657.00135199998</v>
      </c>
      <c r="X19" s="19">
        <f t="shared" si="15"/>
        <v>1274200</v>
      </c>
      <c r="Y19" s="63">
        <v>6000</v>
      </c>
      <c r="Z19" s="63">
        <f t="shared" si="16"/>
        <v>22860170.808352001</v>
      </c>
      <c r="AA19" s="27"/>
      <c r="AB19" s="103" t="s">
        <v>44</v>
      </c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111" t="s">
        <v>75</v>
      </c>
      <c r="B20" s="47">
        <v>45.32</v>
      </c>
      <c r="C20" s="57">
        <f t="shared" ref="C20:D20" si="34">B20</f>
        <v>45.32</v>
      </c>
      <c r="D20" s="57">
        <f t="shared" si="34"/>
        <v>45.32</v>
      </c>
      <c r="E20" s="64">
        <f t="shared" si="21"/>
        <v>487.82447999999999</v>
      </c>
      <c r="F20" s="14">
        <v>0</v>
      </c>
      <c r="G20" s="57">
        <f t="shared" si="2"/>
        <v>0</v>
      </c>
      <c r="H20" s="64">
        <f t="shared" si="3"/>
        <v>487.82447999999999</v>
      </c>
      <c r="I20" s="64">
        <f t="shared" si="4"/>
        <v>707.34549600000003</v>
      </c>
      <c r="J20" s="44">
        <f t="shared" si="5"/>
        <v>10610182.439999999</v>
      </c>
      <c r="K20" s="65">
        <f>0*K2</f>
        <v>0</v>
      </c>
      <c r="L20" s="44">
        <f>2*L2</f>
        <v>400000</v>
      </c>
      <c r="M20" s="44">
        <f t="shared" si="22"/>
        <v>11010182.439999999</v>
      </c>
      <c r="N20" s="44">
        <f t="shared" si="7"/>
        <v>0</v>
      </c>
      <c r="O20" s="44">
        <f t="shared" si="8"/>
        <v>11010182.439999999</v>
      </c>
      <c r="P20" s="44">
        <f t="shared" si="9"/>
        <v>282938.19839999999</v>
      </c>
      <c r="Q20" s="44">
        <f t="shared" si="10"/>
        <v>282938.19839999999</v>
      </c>
      <c r="R20" s="44">
        <f t="shared" si="11"/>
        <v>106101.8244</v>
      </c>
      <c r="S20" s="44"/>
      <c r="T20" s="44">
        <f t="shared" si="12"/>
        <v>11682160.6612</v>
      </c>
      <c r="U20" s="44">
        <v>30000</v>
      </c>
      <c r="V20" s="44">
        <f t="shared" si="13"/>
        <v>1321221.8927999998</v>
      </c>
      <c r="W20" s="44">
        <f t="shared" si="14"/>
        <v>80637.386543999994</v>
      </c>
      <c r="X20" s="44">
        <f t="shared" si="15"/>
        <v>770800</v>
      </c>
      <c r="Y20" s="66">
        <v>6000</v>
      </c>
      <c r="Z20" s="66">
        <f t="shared" si="16"/>
        <v>13890819.940544</v>
      </c>
      <c r="AA20" s="27"/>
      <c r="AB20" s="103" t="s">
        <v>44</v>
      </c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31"/>
      <c r="K23" s="31"/>
      <c r="L23" s="29"/>
      <c r="M23" s="3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1005"/>
  <sheetViews>
    <sheetView topLeftCell="A13" workbookViewId="0">
      <selection activeCell="A21" sqref="A21:XFD33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5" t="s">
        <v>59</v>
      </c>
      <c r="B4" s="47">
        <v>47.09</v>
      </c>
      <c r="C4" s="116">
        <f t="shared" ref="C4:D4" si="0">B4</f>
        <v>47.09</v>
      </c>
      <c r="D4" s="116">
        <f t="shared" si="0"/>
        <v>47.09</v>
      </c>
      <c r="E4" s="117">
        <f t="shared" ref="E4:E20" si="1">D4*10.764</f>
        <v>506.87675999999999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580.71780000000001</v>
      </c>
      <c r="I4" s="117">
        <f t="shared" ref="I4:I20" si="4">H4+(H4*45%)</f>
        <v>842.04080999999996</v>
      </c>
      <c r="J4" s="119">
        <f t="shared" ref="J4:J20" si="5">I4*$J$2</f>
        <v>12630612.15</v>
      </c>
      <c r="K4" s="119">
        <f>1*K2</f>
        <v>1000000</v>
      </c>
      <c r="L4" s="119">
        <f>2*L2</f>
        <v>400000</v>
      </c>
      <c r="M4" s="119">
        <f t="shared" ref="M4:M20" si="6">SUM(J4:L4)</f>
        <v>14030612.15</v>
      </c>
      <c r="N4" s="120">
        <f t="shared" ref="N4:N20" si="7">($N$2*M4)</f>
        <v>0</v>
      </c>
      <c r="O4" s="119">
        <f t="shared" ref="O4:O20" si="8">M4-N4</f>
        <v>14030612.15</v>
      </c>
      <c r="P4" s="119">
        <f t="shared" ref="P4:P20" si="9">I4*$P$2</f>
        <v>336816.32399999996</v>
      </c>
      <c r="Q4" s="119">
        <f t="shared" ref="Q4:Q20" si="10">I4*$Q$2</f>
        <v>336816.32399999996</v>
      </c>
      <c r="R4" s="119">
        <f t="shared" ref="R4:R20" si="11">I4*$R$2</f>
        <v>126306.12149999999</v>
      </c>
      <c r="S4" s="119">
        <v>0</v>
      </c>
      <c r="T4" s="119">
        <f t="shared" ref="T4:T20" si="12">SUM(O4:S4)</f>
        <v>14830550.919499999</v>
      </c>
      <c r="U4" s="119">
        <v>30000</v>
      </c>
      <c r="V4" s="119">
        <f t="shared" ref="V4:V20" si="13">$V$2*O4</f>
        <v>1683673.4579999999</v>
      </c>
      <c r="W4" s="119">
        <f t="shared" ref="W4:W20" si="14">(12%*P4)+(12%*Q4)+(12%*R4)</f>
        <v>95992.652339999986</v>
      </c>
      <c r="X4" s="119">
        <f t="shared" ref="X4:X20" si="15">CEILING(($X$2*O4),100)</f>
        <v>982200</v>
      </c>
      <c r="Y4" s="121">
        <v>6000</v>
      </c>
      <c r="Z4" s="121">
        <f t="shared" ref="Z4:Z20" si="16">SUM(T4:Y4)</f>
        <v>17628417.02984</v>
      </c>
      <c r="AA4" s="122"/>
      <c r="AB4" s="123" t="s">
        <v>48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60</v>
      </c>
      <c r="B5" s="47">
        <v>70.06</v>
      </c>
      <c r="C5" s="116">
        <f t="shared" ref="C5:D5" si="17">B5</f>
        <v>70.06</v>
      </c>
      <c r="D5" s="116">
        <f t="shared" si="17"/>
        <v>70.06</v>
      </c>
      <c r="E5" s="117">
        <f t="shared" si="1"/>
        <v>754.12583999999993</v>
      </c>
      <c r="F5" s="124">
        <v>0</v>
      </c>
      <c r="G5" s="116">
        <f t="shared" si="2"/>
        <v>0</v>
      </c>
      <c r="H5" s="117">
        <f t="shared" si="3"/>
        <v>754.12583999999993</v>
      </c>
      <c r="I5" s="117">
        <f t="shared" si="4"/>
        <v>1093.4824679999999</v>
      </c>
      <c r="J5" s="119">
        <f t="shared" si="5"/>
        <v>16402237.02</v>
      </c>
      <c r="K5" s="119">
        <f>1*K2</f>
        <v>1000000</v>
      </c>
      <c r="L5" s="119">
        <f>4*L2</f>
        <v>800000</v>
      </c>
      <c r="M5" s="119">
        <f t="shared" si="6"/>
        <v>18202237.02</v>
      </c>
      <c r="N5" s="120">
        <f t="shared" si="7"/>
        <v>0</v>
      </c>
      <c r="O5" s="119">
        <f t="shared" si="8"/>
        <v>18202237.02</v>
      </c>
      <c r="P5" s="119">
        <f t="shared" si="9"/>
        <v>437392.98719999997</v>
      </c>
      <c r="Q5" s="119">
        <f t="shared" si="10"/>
        <v>437392.98719999997</v>
      </c>
      <c r="R5" s="119">
        <f t="shared" si="11"/>
        <v>164022.37019999998</v>
      </c>
      <c r="S5" s="119">
        <v>0</v>
      </c>
      <c r="T5" s="119">
        <f t="shared" si="12"/>
        <v>19241045.364599999</v>
      </c>
      <c r="U5" s="119">
        <v>30000</v>
      </c>
      <c r="V5" s="119">
        <f t="shared" si="13"/>
        <v>2184268.4424000001</v>
      </c>
      <c r="W5" s="119">
        <f t="shared" si="14"/>
        <v>124657.00135199998</v>
      </c>
      <c r="X5" s="119">
        <f t="shared" si="15"/>
        <v>1274200</v>
      </c>
      <c r="Y5" s="121">
        <v>6000</v>
      </c>
      <c r="Z5" s="121">
        <f t="shared" si="16"/>
        <v>22860170.808352001</v>
      </c>
      <c r="AA5" s="122"/>
      <c r="AB5" s="123" t="s">
        <v>48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61</v>
      </c>
      <c r="B6" s="47">
        <v>70.06</v>
      </c>
      <c r="C6" s="116">
        <f t="shared" ref="C6:D6" si="18">B6</f>
        <v>70.06</v>
      </c>
      <c r="D6" s="116">
        <f t="shared" si="18"/>
        <v>70.06</v>
      </c>
      <c r="E6" s="117">
        <f t="shared" si="1"/>
        <v>754.12583999999993</v>
      </c>
      <c r="F6" s="124">
        <v>0</v>
      </c>
      <c r="G6" s="116">
        <f t="shared" si="2"/>
        <v>0</v>
      </c>
      <c r="H6" s="117">
        <f t="shared" si="3"/>
        <v>754.12583999999993</v>
      </c>
      <c r="I6" s="117">
        <f t="shared" si="4"/>
        <v>1093.4824679999999</v>
      </c>
      <c r="J6" s="119">
        <f t="shared" si="5"/>
        <v>16402237.02</v>
      </c>
      <c r="K6" s="119">
        <f>1*K2</f>
        <v>1000000</v>
      </c>
      <c r="L6" s="119">
        <f>4*L2</f>
        <v>800000</v>
      </c>
      <c r="M6" s="119">
        <f t="shared" si="6"/>
        <v>18202237.02</v>
      </c>
      <c r="N6" s="120">
        <f t="shared" si="7"/>
        <v>0</v>
      </c>
      <c r="O6" s="119">
        <f t="shared" si="8"/>
        <v>18202237.02</v>
      </c>
      <c r="P6" s="119">
        <f t="shared" si="9"/>
        <v>437392.98719999997</v>
      </c>
      <c r="Q6" s="119">
        <f t="shared" si="10"/>
        <v>437392.98719999997</v>
      </c>
      <c r="R6" s="119">
        <f t="shared" si="11"/>
        <v>164022.37019999998</v>
      </c>
      <c r="S6" s="119">
        <v>0</v>
      </c>
      <c r="T6" s="119">
        <f t="shared" si="12"/>
        <v>19241045.364599999</v>
      </c>
      <c r="U6" s="119">
        <v>30000</v>
      </c>
      <c r="V6" s="119">
        <f t="shared" si="13"/>
        <v>2184268.4424000001</v>
      </c>
      <c r="W6" s="119">
        <f t="shared" si="14"/>
        <v>124657.00135199998</v>
      </c>
      <c r="X6" s="119">
        <f t="shared" si="15"/>
        <v>1274200</v>
      </c>
      <c r="Y6" s="121">
        <v>6000</v>
      </c>
      <c r="Z6" s="121">
        <f t="shared" si="16"/>
        <v>22860170.808352001</v>
      </c>
      <c r="AA6" s="122"/>
      <c r="AB6" s="123" t="s">
        <v>48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62</v>
      </c>
      <c r="B7" s="47">
        <v>70.06</v>
      </c>
      <c r="C7" s="116">
        <f t="shared" ref="C7:D7" si="19">B7</f>
        <v>70.06</v>
      </c>
      <c r="D7" s="116">
        <f t="shared" si="19"/>
        <v>70.06</v>
      </c>
      <c r="E7" s="117">
        <f t="shared" si="1"/>
        <v>754.12583999999993</v>
      </c>
      <c r="F7" s="124">
        <v>0</v>
      </c>
      <c r="G7" s="116">
        <f t="shared" si="2"/>
        <v>0</v>
      </c>
      <c r="H7" s="117">
        <f t="shared" si="3"/>
        <v>754.12583999999993</v>
      </c>
      <c r="I7" s="117">
        <f t="shared" si="4"/>
        <v>1093.4824679999999</v>
      </c>
      <c r="J7" s="119">
        <f t="shared" si="5"/>
        <v>16402237.02</v>
      </c>
      <c r="K7" s="119">
        <f>1*K2</f>
        <v>1000000</v>
      </c>
      <c r="L7" s="119">
        <f>4*L2</f>
        <v>800000</v>
      </c>
      <c r="M7" s="119">
        <f t="shared" si="6"/>
        <v>18202237.02</v>
      </c>
      <c r="N7" s="120">
        <f t="shared" si="7"/>
        <v>0</v>
      </c>
      <c r="O7" s="119">
        <f t="shared" si="8"/>
        <v>18202237.02</v>
      </c>
      <c r="P7" s="119">
        <f t="shared" si="9"/>
        <v>437392.98719999997</v>
      </c>
      <c r="Q7" s="119">
        <f t="shared" si="10"/>
        <v>437392.98719999997</v>
      </c>
      <c r="R7" s="119">
        <f t="shared" si="11"/>
        <v>164022.37019999998</v>
      </c>
      <c r="S7" s="119">
        <v>0</v>
      </c>
      <c r="T7" s="119">
        <f t="shared" si="12"/>
        <v>19241045.364599999</v>
      </c>
      <c r="U7" s="119">
        <v>30000</v>
      </c>
      <c r="V7" s="119">
        <f t="shared" si="13"/>
        <v>2184268.4424000001</v>
      </c>
      <c r="W7" s="119">
        <f t="shared" si="14"/>
        <v>124657.00135199998</v>
      </c>
      <c r="X7" s="119">
        <f t="shared" si="15"/>
        <v>1274200</v>
      </c>
      <c r="Y7" s="121">
        <v>6000</v>
      </c>
      <c r="Z7" s="121">
        <f t="shared" si="16"/>
        <v>22860170.808352001</v>
      </c>
      <c r="AA7" s="122"/>
      <c r="AB7" s="123" t="s">
        <v>48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63</v>
      </c>
      <c r="B8" s="47">
        <v>68.94</v>
      </c>
      <c r="C8" s="116">
        <f t="shared" ref="C8:D8" si="20">B8</f>
        <v>68.94</v>
      </c>
      <c r="D8" s="116">
        <f t="shared" si="20"/>
        <v>68.94</v>
      </c>
      <c r="E8" s="117">
        <f t="shared" si="1"/>
        <v>742.07015999999999</v>
      </c>
      <c r="F8" s="124">
        <v>0</v>
      </c>
      <c r="G8" s="116">
        <f t="shared" si="2"/>
        <v>0</v>
      </c>
      <c r="H8" s="117">
        <f t="shared" si="3"/>
        <v>742.07015999999999</v>
      </c>
      <c r="I8" s="117">
        <f t="shared" si="4"/>
        <v>1076.0017319999999</v>
      </c>
      <c r="J8" s="119">
        <f t="shared" si="5"/>
        <v>16140025.979999999</v>
      </c>
      <c r="K8" s="125">
        <f>1*K2</f>
        <v>1000000</v>
      </c>
      <c r="L8" s="119">
        <f>4*L2</f>
        <v>800000</v>
      </c>
      <c r="M8" s="119">
        <f t="shared" si="6"/>
        <v>17940025.979999997</v>
      </c>
      <c r="N8" s="120">
        <f t="shared" si="7"/>
        <v>0</v>
      </c>
      <c r="O8" s="119">
        <f t="shared" si="8"/>
        <v>17940025.979999997</v>
      </c>
      <c r="P8" s="119">
        <f t="shared" si="9"/>
        <v>430400.69279999996</v>
      </c>
      <c r="Q8" s="119">
        <f t="shared" si="10"/>
        <v>430400.69279999996</v>
      </c>
      <c r="R8" s="119">
        <f t="shared" si="11"/>
        <v>161400.2598</v>
      </c>
      <c r="S8" s="119">
        <v>0</v>
      </c>
      <c r="T8" s="119">
        <f t="shared" si="12"/>
        <v>18962227.625399996</v>
      </c>
      <c r="U8" s="119">
        <v>30000</v>
      </c>
      <c r="V8" s="119">
        <f t="shared" si="13"/>
        <v>2152803.1175999995</v>
      </c>
      <c r="W8" s="119">
        <f t="shared" si="14"/>
        <v>122664.19744799999</v>
      </c>
      <c r="X8" s="119">
        <f t="shared" si="15"/>
        <v>1255900</v>
      </c>
      <c r="Y8" s="121">
        <v>6000</v>
      </c>
      <c r="Z8" s="121">
        <f t="shared" si="16"/>
        <v>22529594.940447994</v>
      </c>
      <c r="AA8" s="122"/>
      <c r="AB8" s="123" t="s">
        <v>48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64</v>
      </c>
      <c r="B9" s="47">
        <v>87.09</v>
      </c>
      <c r="C9" s="116">
        <f t="shared" ref="C9:D9" si="21">B9</f>
        <v>87.09</v>
      </c>
      <c r="D9" s="116">
        <f t="shared" si="21"/>
        <v>87.09</v>
      </c>
      <c r="E9" s="117">
        <f t="shared" si="1"/>
        <v>937.43675999999994</v>
      </c>
      <c r="F9" s="124">
        <v>0</v>
      </c>
      <c r="G9" s="116">
        <f t="shared" si="2"/>
        <v>0</v>
      </c>
      <c r="H9" s="117">
        <f t="shared" si="3"/>
        <v>937.43675999999994</v>
      </c>
      <c r="I9" s="117">
        <f t="shared" si="4"/>
        <v>1359.2833019999998</v>
      </c>
      <c r="J9" s="119">
        <f t="shared" si="5"/>
        <v>20389249.529999997</v>
      </c>
      <c r="K9" s="119">
        <f>1*K2</f>
        <v>1000000</v>
      </c>
      <c r="L9" s="119">
        <f>4*L2</f>
        <v>800000</v>
      </c>
      <c r="M9" s="119">
        <f t="shared" si="6"/>
        <v>22189249.529999997</v>
      </c>
      <c r="N9" s="120">
        <f t="shared" si="7"/>
        <v>0</v>
      </c>
      <c r="O9" s="119">
        <f t="shared" si="8"/>
        <v>22189249.529999997</v>
      </c>
      <c r="P9" s="119">
        <f t="shared" si="9"/>
        <v>543713.32079999987</v>
      </c>
      <c r="Q9" s="119">
        <f t="shared" si="10"/>
        <v>543713.32079999987</v>
      </c>
      <c r="R9" s="119">
        <f t="shared" si="11"/>
        <v>203892.49529999998</v>
      </c>
      <c r="S9" s="119">
        <v>0</v>
      </c>
      <c r="T9" s="119">
        <f t="shared" si="12"/>
        <v>23480568.666899994</v>
      </c>
      <c r="U9" s="119">
        <v>30000</v>
      </c>
      <c r="V9" s="119">
        <f t="shared" si="13"/>
        <v>2662709.9435999994</v>
      </c>
      <c r="W9" s="119">
        <f t="shared" si="14"/>
        <v>154958.29642799997</v>
      </c>
      <c r="X9" s="119">
        <f t="shared" si="15"/>
        <v>1553300</v>
      </c>
      <c r="Y9" s="121">
        <v>6000</v>
      </c>
      <c r="Z9" s="121">
        <f t="shared" si="16"/>
        <v>27887536.906927992</v>
      </c>
      <c r="AA9" s="122"/>
      <c r="AB9" s="123" t="s">
        <v>48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65</v>
      </c>
      <c r="B10" s="47">
        <v>73.010000000000005</v>
      </c>
      <c r="C10" s="126">
        <f t="shared" ref="C10:D10" si="22">B10</f>
        <v>73.010000000000005</v>
      </c>
      <c r="D10" s="126">
        <f t="shared" si="22"/>
        <v>73.010000000000005</v>
      </c>
      <c r="E10" s="117">
        <f t="shared" si="1"/>
        <v>785.87963999999999</v>
      </c>
      <c r="F10" s="124">
        <v>0</v>
      </c>
      <c r="G10" s="116">
        <f t="shared" si="2"/>
        <v>0</v>
      </c>
      <c r="H10" s="117">
        <f t="shared" si="3"/>
        <v>785.87963999999999</v>
      </c>
      <c r="I10" s="117">
        <f t="shared" si="4"/>
        <v>1139.525478</v>
      </c>
      <c r="J10" s="119">
        <f t="shared" si="5"/>
        <v>17092882.170000002</v>
      </c>
      <c r="K10" s="119">
        <f>1*K2</f>
        <v>1000000</v>
      </c>
      <c r="L10" s="119">
        <f>4*L2</f>
        <v>800000</v>
      </c>
      <c r="M10" s="119">
        <f t="shared" si="6"/>
        <v>18892882.170000002</v>
      </c>
      <c r="N10" s="120">
        <f t="shared" si="7"/>
        <v>0</v>
      </c>
      <c r="O10" s="119">
        <f t="shared" si="8"/>
        <v>18892882.170000002</v>
      </c>
      <c r="P10" s="119">
        <f t="shared" si="9"/>
        <v>455810.1912</v>
      </c>
      <c r="Q10" s="119">
        <f t="shared" si="10"/>
        <v>455810.1912</v>
      </c>
      <c r="R10" s="119">
        <f t="shared" si="11"/>
        <v>170928.8217</v>
      </c>
      <c r="S10" s="120"/>
      <c r="T10" s="119">
        <f t="shared" si="12"/>
        <v>19975431.3741</v>
      </c>
      <c r="U10" s="119">
        <v>30000</v>
      </c>
      <c r="V10" s="119">
        <f t="shared" si="13"/>
        <v>2267145.8604000001</v>
      </c>
      <c r="W10" s="119">
        <f t="shared" si="14"/>
        <v>129905.904492</v>
      </c>
      <c r="X10" s="119">
        <f t="shared" si="15"/>
        <v>1322600</v>
      </c>
      <c r="Y10" s="121">
        <v>6000</v>
      </c>
      <c r="Z10" s="121">
        <f t="shared" si="16"/>
        <v>23731083.138991997</v>
      </c>
      <c r="AA10" s="122"/>
      <c r="AB10" s="123" t="s">
        <v>48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66</v>
      </c>
      <c r="B11" s="47">
        <v>64.37</v>
      </c>
      <c r="C11" s="126">
        <f t="shared" ref="C11:D11" si="23">B11</f>
        <v>64.37</v>
      </c>
      <c r="D11" s="126">
        <f t="shared" si="23"/>
        <v>64.37</v>
      </c>
      <c r="E11" s="117">
        <f t="shared" si="1"/>
        <v>692.87868000000003</v>
      </c>
      <c r="F11" s="124">
        <v>0</v>
      </c>
      <c r="G11" s="116">
        <f t="shared" si="2"/>
        <v>0</v>
      </c>
      <c r="H11" s="117">
        <f t="shared" si="3"/>
        <v>692.87868000000003</v>
      </c>
      <c r="I11" s="117">
        <f t="shared" si="4"/>
        <v>1004.674086</v>
      </c>
      <c r="J11" s="119">
        <f t="shared" si="5"/>
        <v>15070111.289999999</v>
      </c>
      <c r="K11" s="119">
        <f>1*K2</f>
        <v>1000000</v>
      </c>
      <c r="L11" s="119">
        <f>4*L2</f>
        <v>800000</v>
      </c>
      <c r="M11" s="119">
        <f t="shared" si="6"/>
        <v>16870111.289999999</v>
      </c>
      <c r="N11" s="120">
        <f t="shared" si="7"/>
        <v>0</v>
      </c>
      <c r="O11" s="119">
        <f t="shared" si="8"/>
        <v>16870111.289999999</v>
      </c>
      <c r="P11" s="119">
        <f t="shared" si="9"/>
        <v>401869.63439999998</v>
      </c>
      <c r="Q11" s="119">
        <f t="shared" si="10"/>
        <v>401869.63439999998</v>
      </c>
      <c r="R11" s="119">
        <f t="shared" si="11"/>
        <v>150701.11290000001</v>
      </c>
      <c r="S11" s="120"/>
      <c r="T11" s="119">
        <f t="shared" si="12"/>
        <v>17824551.671699997</v>
      </c>
      <c r="U11" s="119">
        <v>30000</v>
      </c>
      <c r="V11" s="119">
        <f t="shared" si="13"/>
        <v>2024413.3547999999</v>
      </c>
      <c r="W11" s="119">
        <f t="shared" si="14"/>
        <v>114532.845804</v>
      </c>
      <c r="X11" s="119">
        <f t="shared" si="15"/>
        <v>1181000</v>
      </c>
      <c r="Y11" s="121">
        <v>6000</v>
      </c>
      <c r="Z11" s="121">
        <f t="shared" si="16"/>
        <v>21180497.872303996</v>
      </c>
      <c r="AA11" s="122"/>
      <c r="AB11" s="123" t="s">
        <v>48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67</v>
      </c>
      <c r="B12" s="47">
        <v>88.21</v>
      </c>
      <c r="C12" s="126">
        <f t="shared" ref="C12:D12" si="24">B12</f>
        <v>88.21</v>
      </c>
      <c r="D12" s="126">
        <f t="shared" si="24"/>
        <v>88.21</v>
      </c>
      <c r="E12" s="117">
        <f t="shared" si="1"/>
        <v>949.49243999999987</v>
      </c>
      <c r="F12" s="124">
        <v>0</v>
      </c>
      <c r="G12" s="116">
        <f t="shared" si="2"/>
        <v>0</v>
      </c>
      <c r="H12" s="117">
        <f t="shared" si="3"/>
        <v>949.49243999999987</v>
      </c>
      <c r="I12" s="117">
        <f t="shared" si="4"/>
        <v>1376.7640379999998</v>
      </c>
      <c r="J12" s="119">
        <f t="shared" si="5"/>
        <v>20651460.569999997</v>
      </c>
      <c r="K12" s="125">
        <f>1*K2</f>
        <v>1000000</v>
      </c>
      <c r="L12" s="119">
        <f>4*L2</f>
        <v>800000</v>
      </c>
      <c r="M12" s="119">
        <f t="shared" si="6"/>
        <v>22451460.569999997</v>
      </c>
      <c r="N12" s="120">
        <f t="shared" si="7"/>
        <v>0</v>
      </c>
      <c r="O12" s="119">
        <f t="shared" si="8"/>
        <v>22451460.569999997</v>
      </c>
      <c r="P12" s="119">
        <f t="shared" si="9"/>
        <v>550705.61519999988</v>
      </c>
      <c r="Q12" s="119">
        <f t="shared" si="10"/>
        <v>550705.61519999988</v>
      </c>
      <c r="R12" s="119">
        <f t="shared" si="11"/>
        <v>206514.60569999996</v>
      </c>
      <c r="S12" s="120"/>
      <c r="T12" s="119">
        <f t="shared" si="12"/>
        <v>23759386.406099997</v>
      </c>
      <c r="U12" s="119">
        <v>30000</v>
      </c>
      <c r="V12" s="119">
        <f t="shared" si="13"/>
        <v>2694175.2683999995</v>
      </c>
      <c r="W12" s="119">
        <f t="shared" si="14"/>
        <v>156951.10033199997</v>
      </c>
      <c r="X12" s="119">
        <f t="shared" si="15"/>
        <v>1571700</v>
      </c>
      <c r="Y12" s="121">
        <v>6000</v>
      </c>
      <c r="Z12" s="121">
        <f t="shared" si="16"/>
        <v>28218212.774831995</v>
      </c>
      <c r="AA12" s="122"/>
      <c r="AB12" s="123" t="s">
        <v>48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68</v>
      </c>
      <c r="B13" s="47">
        <v>70.06</v>
      </c>
      <c r="C13" s="126">
        <f t="shared" ref="C13:D13" si="25">B13</f>
        <v>70.06</v>
      </c>
      <c r="D13" s="126">
        <f t="shared" si="25"/>
        <v>70.06</v>
      </c>
      <c r="E13" s="117">
        <f t="shared" si="1"/>
        <v>754.12583999999993</v>
      </c>
      <c r="F13" s="124">
        <v>0</v>
      </c>
      <c r="G13" s="116">
        <f t="shared" si="2"/>
        <v>0</v>
      </c>
      <c r="H13" s="117">
        <f t="shared" si="3"/>
        <v>754.12583999999993</v>
      </c>
      <c r="I13" s="117">
        <f t="shared" si="4"/>
        <v>1093.4824679999999</v>
      </c>
      <c r="J13" s="119">
        <f t="shared" si="5"/>
        <v>16402237.02</v>
      </c>
      <c r="K13" s="125">
        <f>1*K2</f>
        <v>1000000</v>
      </c>
      <c r="L13" s="119">
        <f>4*L2</f>
        <v>800000</v>
      </c>
      <c r="M13" s="119">
        <f t="shared" si="6"/>
        <v>18202237.02</v>
      </c>
      <c r="N13" s="120">
        <f t="shared" si="7"/>
        <v>0</v>
      </c>
      <c r="O13" s="119">
        <f t="shared" si="8"/>
        <v>18202237.02</v>
      </c>
      <c r="P13" s="119">
        <f t="shared" si="9"/>
        <v>437392.98719999997</v>
      </c>
      <c r="Q13" s="119">
        <f t="shared" si="10"/>
        <v>437392.98719999997</v>
      </c>
      <c r="R13" s="119">
        <f t="shared" si="11"/>
        <v>164022.37019999998</v>
      </c>
      <c r="S13" s="120"/>
      <c r="T13" s="119">
        <f t="shared" si="12"/>
        <v>19241045.364599999</v>
      </c>
      <c r="U13" s="119">
        <v>30000</v>
      </c>
      <c r="V13" s="119">
        <f t="shared" si="13"/>
        <v>2184268.4424000001</v>
      </c>
      <c r="W13" s="119">
        <f t="shared" si="14"/>
        <v>124657.00135199998</v>
      </c>
      <c r="X13" s="119">
        <f t="shared" si="15"/>
        <v>1274200</v>
      </c>
      <c r="Y13" s="121">
        <v>6000</v>
      </c>
      <c r="Z13" s="121">
        <f t="shared" si="16"/>
        <v>22860170.808352001</v>
      </c>
      <c r="AA13" s="122"/>
      <c r="AB13" s="123" t="s">
        <v>48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69</v>
      </c>
      <c r="B14" s="47">
        <v>88.21</v>
      </c>
      <c r="C14" s="126">
        <f t="shared" ref="C14:D14" si="26">B14</f>
        <v>88.21</v>
      </c>
      <c r="D14" s="126">
        <f t="shared" si="26"/>
        <v>88.21</v>
      </c>
      <c r="E14" s="117">
        <f t="shared" si="1"/>
        <v>949.49243999999987</v>
      </c>
      <c r="F14" s="124">
        <v>0</v>
      </c>
      <c r="G14" s="116">
        <f t="shared" si="2"/>
        <v>0</v>
      </c>
      <c r="H14" s="117">
        <f t="shared" si="3"/>
        <v>949.49243999999987</v>
      </c>
      <c r="I14" s="117">
        <f t="shared" si="4"/>
        <v>1376.7640379999998</v>
      </c>
      <c r="J14" s="119">
        <f t="shared" si="5"/>
        <v>20651460.569999997</v>
      </c>
      <c r="K14" s="125">
        <f>1*K2</f>
        <v>1000000</v>
      </c>
      <c r="L14" s="119">
        <f>4*L2</f>
        <v>800000</v>
      </c>
      <c r="M14" s="119">
        <f t="shared" si="6"/>
        <v>22451460.569999997</v>
      </c>
      <c r="N14" s="120">
        <f t="shared" si="7"/>
        <v>0</v>
      </c>
      <c r="O14" s="119">
        <f t="shared" si="8"/>
        <v>22451460.569999997</v>
      </c>
      <c r="P14" s="119">
        <f t="shared" si="9"/>
        <v>550705.61519999988</v>
      </c>
      <c r="Q14" s="119">
        <f t="shared" si="10"/>
        <v>550705.61519999988</v>
      </c>
      <c r="R14" s="119">
        <f t="shared" si="11"/>
        <v>206514.60569999996</v>
      </c>
      <c r="S14" s="120"/>
      <c r="T14" s="119">
        <f t="shared" si="12"/>
        <v>23759386.406099997</v>
      </c>
      <c r="U14" s="119">
        <v>30000</v>
      </c>
      <c r="V14" s="119">
        <f t="shared" si="13"/>
        <v>2694175.2683999995</v>
      </c>
      <c r="W14" s="119">
        <f t="shared" si="14"/>
        <v>156951.10033199997</v>
      </c>
      <c r="X14" s="119">
        <f t="shared" si="15"/>
        <v>1571700</v>
      </c>
      <c r="Y14" s="121">
        <v>6000</v>
      </c>
      <c r="Z14" s="121">
        <f t="shared" si="16"/>
        <v>28218212.774831995</v>
      </c>
      <c r="AA14" s="122"/>
      <c r="AB14" s="123" t="s">
        <v>48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70</v>
      </c>
      <c r="B15" s="47">
        <v>70.06</v>
      </c>
      <c r="C15" s="126">
        <f t="shared" ref="C15:D15" si="27">B15</f>
        <v>70.06</v>
      </c>
      <c r="D15" s="126">
        <f t="shared" si="27"/>
        <v>70.06</v>
      </c>
      <c r="E15" s="127">
        <f t="shared" si="1"/>
        <v>754.12583999999993</v>
      </c>
      <c r="F15" s="128">
        <v>0</v>
      </c>
      <c r="G15" s="129">
        <f t="shared" si="2"/>
        <v>0</v>
      </c>
      <c r="H15" s="127">
        <f t="shared" si="3"/>
        <v>754.12583999999993</v>
      </c>
      <c r="I15" s="117">
        <f t="shared" si="4"/>
        <v>1093.4824679999999</v>
      </c>
      <c r="J15" s="130">
        <f t="shared" si="5"/>
        <v>16402237.02</v>
      </c>
      <c r="K15" s="131">
        <f>1*K2</f>
        <v>1000000</v>
      </c>
      <c r="L15" s="130">
        <f>4*L2</f>
        <v>800000</v>
      </c>
      <c r="M15" s="130">
        <f t="shared" si="6"/>
        <v>18202237.02</v>
      </c>
      <c r="N15" s="120">
        <f t="shared" si="7"/>
        <v>0</v>
      </c>
      <c r="O15" s="130">
        <f t="shared" si="8"/>
        <v>18202237.02</v>
      </c>
      <c r="P15" s="130">
        <f t="shared" si="9"/>
        <v>437392.98719999997</v>
      </c>
      <c r="Q15" s="130">
        <f t="shared" si="10"/>
        <v>437392.98719999997</v>
      </c>
      <c r="R15" s="130">
        <f t="shared" si="11"/>
        <v>164022.37019999998</v>
      </c>
      <c r="S15" s="120"/>
      <c r="T15" s="130">
        <f t="shared" si="12"/>
        <v>19241045.364599999</v>
      </c>
      <c r="U15" s="130">
        <v>30000</v>
      </c>
      <c r="V15" s="130">
        <f t="shared" si="13"/>
        <v>2184268.4424000001</v>
      </c>
      <c r="W15" s="130">
        <f t="shared" si="14"/>
        <v>124657.00135199998</v>
      </c>
      <c r="X15" s="130">
        <f t="shared" si="15"/>
        <v>1274200</v>
      </c>
      <c r="Y15" s="132">
        <v>6000</v>
      </c>
      <c r="Z15" s="132">
        <f t="shared" si="16"/>
        <v>22860170.808352001</v>
      </c>
      <c r="AA15" s="122"/>
      <c r="AB15" s="123" t="s">
        <v>48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71</v>
      </c>
      <c r="B16" s="47">
        <v>70.06</v>
      </c>
      <c r="C16" s="126">
        <f t="shared" ref="C16:D16" si="28">B16</f>
        <v>70.06</v>
      </c>
      <c r="D16" s="126">
        <f t="shared" si="28"/>
        <v>70.06</v>
      </c>
      <c r="E16" s="127">
        <f t="shared" si="1"/>
        <v>754.12583999999993</v>
      </c>
      <c r="F16" s="128">
        <v>0</v>
      </c>
      <c r="G16" s="129">
        <f t="shared" si="2"/>
        <v>0</v>
      </c>
      <c r="H16" s="127">
        <f t="shared" si="3"/>
        <v>754.12583999999993</v>
      </c>
      <c r="I16" s="117">
        <f t="shared" si="4"/>
        <v>1093.4824679999999</v>
      </c>
      <c r="J16" s="130">
        <f t="shared" si="5"/>
        <v>16402237.02</v>
      </c>
      <c r="K16" s="131">
        <f>1*K2</f>
        <v>1000000</v>
      </c>
      <c r="L16" s="130">
        <f>4*L2</f>
        <v>800000</v>
      </c>
      <c r="M16" s="130">
        <f t="shared" si="6"/>
        <v>18202237.02</v>
      </c>
      <c r="N16" s="120">
        <f t="shared" si="7"/>
        <v>0</v>
      </c>
      <c r="O16" s="130">
        <f t="shared" si="8"/>
        <v>18202237.02</v>
      </c>
      <c r="P16" s="130">
        <f t="shared" si="9"/>
        <v>437392.98719999997</v>
      </c>
      <c r="Q16" s="130">
        <f t="shared" si="10"/>
        <v>437392.98719999997</v>
      </c>
      <c r="R16" s="130">
        <f t="shared" si="11"/>
        <v>164022.37019999998</v>
      </c>
      <c r="S16" s="120"/>
      <c r="T16" s="130">
        <f t="shared" si="12"/>
        <v>19241045.364599999</v>
      </c>
      <c r="U16" s="130">
        <v>30000</v>
      </c>
      <c r="V16" s="130">
        <f t="shared" si="13"/>
        <v>2184268.4424000001</v>
      </c>
      <c r="W16" s="130">
        <f t="shared" si="14"/>
        <v>124657.00135199998</v>
      </c>
      <c r="X16" s="130">
        <f t="shared" si="15"/>
        <v>1274200</v>
      </c>
      <c r="Y16" s="132">
        <v>6000</v>
      </c>
      <c r="Z16" s="132">
        <f t="shared" si="16"/>
        <v>22860170.808352001</v>
      </c>
      <c r="AA16" s="122"/>
      <c r="AB16" s="123" t="s">
        <v>48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72</v>
      </c>
      <c r="B17" s="47">
        <v>70.06</v>
      </c>
      <c r="C17" s="126">
        <f t="shared" ref="C17:D17" si="29">B17</f>
        <v>70.06</v>
      </c>
      <c r="D17" s="126">
        <f t="shared" si="29"/>
        <v>70.06</v>
      </c>
      <c r="E17" s="127">
        <f t="shared" si="1"/>
        <v>754.12583999999993</v>
      </c>
      <c r="F17" s="128">
        <v>0</v>
      </c>
      <c r="G17" s="129">
        <f t="shared" si="2"/>
        <v>0</v>
      </c>
      <c r="H17" s="127">
        <f t="shared" si="3"/>
        <v>754.12583999999993</v>
      </c>
      <c r="I17" s="117">
        <f t="shared" si="4"/>
        <v>1093.4824679999999</v>
      </c>
      <c r="J17" s="130">
        <f t="shared" si="5"/>
        <v>16402237.02</v>
      </c>
      <c r="K17" s="131">
        <f t="shared" ref="K17:K19" si="30">1*K4</f>
        <v>1000000</v>
      </c>
      <c r="L17" s="130">
        <f>4*L2</f>
        <v>800000</v>
      </c>
      <c r="M17" s="130">
        <f t="shared" si="6"/>
        <v>18202237.02</v>
      </c>
      <c r="N17" s="120">
        <f t="shared" si="7"/>
        <v>0</v>
      </c>
      <c r="O17" s="130">
        <f t="shared" si="8"/>
        <v>18202237.02</v>
      </c>
      <c r="P17" s="130">
        <f t="shared" si="9"/>
        <v>437392.98719999997</v>
      </c>
      <c r="Q17" s="130">
        <f t="shared" si="10"/>
        <v>437392.98719999997</v>
      </c>
      <c r="R17" s="130">
        <f t="shared" si="11"/>
        <v>164022.37019999998</v>
      </c>
      <c r="S17" s="120"/>
      <c r="T17" s="130">
        <f t="shared" si="12"/>
        <v>19241045.364599999</v>
      </c>
      <c r="U17" s="130">
        <v>30000</v>
      </c>
      <c r="V17" s="130">
        <f t="shared" si="13"/>
        <v>2184268.4424000001</v>
      </c>
      <c r="W17" s="130">
        <f t="shared" si="14"/>
        <v>124657.00135199998</v>
      </c>
      <c r="X17" s="130">
        <f t="shared" si="15"/>
        <v>1274200</v>
      </c>
      <c r="Y17" s="132">
        <v>6000</v>
      </c>
      <c r="Z17" s="132">
        <f t="shared" si="16"/>
        <v>22860170.808352001</v>
      </c>
      <c r="AA17" s="122"/>
      <c r="AB17" s="123" t="s">
        <v>48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73</v>
      </c>
      <c r="B18" s="47">
        <v>70.06</v>
      </c>
      <c r="C18" s="126">
        <f t="shared" ref="C18:D18" si="31">B18</f>
        <v>70.06</v>
      </c>
      <c r="D18" s="126">
        <f t="shared" si="31"/>
        <v>70.06</v>
      </c>
      <c r="E18" s="127">
        <f t="shared" si="1"/>
        <v>754.12583999999993</v>
      </c>
      <c r="F18" s="128">
        <v>0</v>
      </c>
      <c r="G18" s="129">
        <f t="shared" si="2"/>
        <v>0</v>
      </c>
      <c r="H18" s="127">
        <f t="shared" si="3"/>
        <v>754.12583999999993</v>
      </c>
      <c r="I18" s="117">
        <f t="shared" si="4"/>
        <v>1093.4824679999999</v>
      </c>
      <c r="J18" s="130">
        <f t="shared" si="5"/>
        <v>16402237.02</v>
      </c>
      <c r="K18" s="131">
        <f t="shared" si="30"/>
        <v>1000000</v>
      </c>
      <c r="L18" s="130">
        <f>4*L2</f>
        <v>800000</v>
      </c>
      <c r="M18" s="130">
        <f t="shared" si="6"/>
        <v>18202237.02</v>
      </c>
      <c r="N18" s="120">
        <f t="shared" si="7"/>
        <v>0</v>
      </c>
      <c r="O18" s="130">
        <f t="shared" si="8"/>
        <v>18202237.02</v>
      </c>
      <c r="P18" s="130">
        <f t="shared" si="9"/>
        <v>437392.98719999997</v>
      </c>
      <c r="Q18" s="130">
        <f t="shared" si="10"/>
        <v>437392.98719999997</v>
      </c>
      <c r="R18" s="130">
        <f t="shared" si="11"/>
        <v>164022.37019999998</v>
      </c>
      <c r="S18" s="120"/>
      <c r="T18" s="130">
        <f t="shared" si="12"/>
        <v>19241045.364599999</v>
      </c>
      <c r="U18" s="130">
        <v>30000</v>
      </c>
      <c r="V18" s="130">
        <f t="shared" si="13"/>
        <v>2184268.4424000001</v>
      </c>
      <c r="W18" s="130">
        <f t="shared" si="14"/>
        <v>124657.00135199998</v>
      </c>
      <c r="X18" s="130">
        <f t="shared" si="15"/>
        <v>1274200</v>
      </c>
      <c r="Y18" s="132">
        <v>6000</v>
      </c>
      <c r="Z18" s="132">
        <f t="shared" si="16"/>
        <v>22860170.808352001</v>
      </c>
      <c r="AA18" s="122"/>
      <c r="AB18" s="123" t="s">
        <v>48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74</v>
      </c>
      <c r="B19" s="47">
        <v>70.06</v>
      </c>
      <c r="C19" s="126">
        <f t="shared" ref="C19:D19" si="32">B19</f>
        <v>70.06</v>
      </c>
      <c r="D19" s="126">
        <f t="shared" si="32"/>
        <v>70.06</v>
      </c>
      <c r="E19" s="127">
        <f t="shared" si="1"/>
        <v>754.12583999999993</v>
      </c>
      <c r="F19" s="128">
        <v>0</v>
      </c>
      <c r="G19" s="129">
        <f t="shared" si="2"/>
        <v>0</v>
      </c>
      <c r="H19" s="127">
        <f t="shared" si="3"/>
        <v>754.12583999999993</v>
      </c>
      <c r="I19" s="127">
        <f t="shared" si="4"/>
        <v>1093.4824679999999</v>
      </c>
      <c r="J19" s="130">
        <f t="shared" si="5"/>
        <v>16402237.02</v>
      </c>
      <c r="K19" s="131">
        <f t="shared" si="30"/>
        <v>1000000</v>
      </c>
      <c r="L19" s="130">
        <f>4*L2</f>
        <v>800000</v>
      </c>
      <c r="M19" s="130">
        <f t="shared" si="6"/>
        <v>18202237.02</v>
      </c>
      <c r="N19" s="120">
        <f t="shared" si="7"/>
        <v>0</v>
      </c>
      <c r="O19" s="130">
        <f t="shared" si="8"/>
        <v>18202237.02</v>
      </c>
      <c r="P19" s="130">
        <f t="shared" si="9"/>
        <v>437392.98719999997</v>
      </c>
      <c r="Q19" s="130">
        <f t="shared" si="10"/>
        <v>437392.98719999997</v>
      </c>
      <c r="R19" s="130">
        <f t="shared" si="11"/>
        <v>164022.37019999998</v>
      </c>
      <c r="S19" s="120"/>
      <c r="T19" s="130">
        <f t="shared" si="12"/>
        <v>19241045.364599999</v>
      </c>
      <c r="U19" s="130">
        <v>30000</v>
      </c>
      <c r="V19" s="130">
        <f t="shared" si="13"/>
        <v>2184268.4424000001</v>
      </c>
      <c r="W19" s="130">
        <f t="shared" si="14"/>
        <v>124657.00135199998</v>
      </c>
      <c r="X19" s="130">
        <f t="shared" si="15"/>
        <v>1274200</v>
      </c>
      <c r="Y19" s="132">
        <v>6000</v>
      </c>
      <c r="Z19" s="132">
        <f t="shared" si="16"/>
        <v>22860170.808352001</v>
      </c>
      <c r="AA19" s="122"/>
      <c r="AB19" s="123" t="s">
        <v>48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75</v>
      </c>
      <c r="B20" s="47">
        <v>45.32</v>
      </c>
      <c r="C20" s="126">
        <f t="shared" ref="C20:D20" si="33">B20</f>
        <v>45.32</v>
      </c>
      <c r="D20" s="126">
        <f t="shared" si="33"/>
        <v>45.32</v>
      </c>
      <c r="E20" s="133">
        <f t="shared" si="1"/>
        <v>487.82447999999999</v>
      </c>
      <c r="F20" s="134">
        <v>0</v>
      </c>
      <c r="G20" s="126">
        <f t="shared" si="2"/>
        <v>0</v>
      </c>
      <c r="H20" s="133">
        <f t="shared" si="3"/>
        <v>487.82447999999999</v>
      </c>
      <c r="I20" s="133">
        <f t="shared" si="4"/>
        <v>707.34549600000003</v>
      </c>
      <c r="J20" s="120">
        <f t="shared" si="5"/>
        <v>10610182.439999999</v>
      </c>
      <c r="K20" s="135">
        <f>0*K2</f>
        <v>0</v>
      </c>
      <c r="L20" s="120">
        <f>2*L2</f>
        <v>400000</v>
      </c>
      <c r="M20" s="120">
        <f t="shared" si="6"/>
        <v>11010182.439999999</v>
      </c>
      <c r="N20" s="120">
        <f t="shared" si="7"/>
        <v>0</v>
      </c>
      <c r="O20" s="120">
        <f t="shared" si="8"/>
        <v>11010182.439999999</v>
      </c>
      <c r="P20" s="120">
        <f t="shared" si="9"/>
        <v>282938.19839999999</v>
      </c>
      <c r="Q20" s="120">
        <f t="shared" si="10"/>
        <v>282938.19839999999</v>
      </c>
      <c r="R20" s="120">
        <f t="shared" si="11"/>
        <v>106101.8244</v>
      </c>
      <c r="S20" s="120"/>
      <c r="T20" s="120">
        <f t="shared" si="12"/>
        <v>11682160.6612</v>
      </c>
      <c r="U20" s="120">
        <v>30000</v>
      </c>
      <c r="V20" s="120">
        <f t="shared" si="13"/>
        <v>1321221.8927999998</v>
      </c>
      <c r="W20" s="120">
        <f t="shared" si="14"/>
        <v>80637.386543999994</v>
      </c>
      <c r="X20" s="120">
        <f t="shared" si="15"/>
        <v>770800</v>
      </c>
      <c r="Y20" s="136">
        <v>6000</v>
      </c>
      <c r="Z20" s="136">
        <f t="shared" si="16"/>
        <v>13890819.940544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31"/>
      <c r="K23" s="31"/>
      <c r="L23" s="29"/>
      <c r="M23" s="3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1005"/>
  <sheetViews>
    <sheetView topLeftCell="A19" workbookViewId="0">
      <selection activeCell="A21" sqref="A21:XFD3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5" t="s">
        <v>59</v>
      </c>
      <c r="B4" s="102">
        <v>38.590000000000003</v>
      </c>
      <c r="C4" s="116">
        <f t="shared" ref="C4:D4" si="0">B4</f>
        <v>38.590000000000003</v>
      </c>
      <c r="D4" s="116">
        <f t="shared" si="0"/>
        <v>38.590000000000003</v>
      </c>
      <c r="E4" s="117">
        <f t="shared" ref="E4:E20" si="1">D4*10.764</f>
        <v>415.38276000000002</v>
      </c>
      <c r="F4" s="137">
        <v>6.86</v>
      </c>
      <c r="G4" s="116">
        <f t="shared" ref="G4:G20" si="2">F4*10.764</f>
        <v>73.841039999999992</v>
      </c>
      <c r="H4" s="117">
        <f t="shared" ref="H4:H20" si="3">E4+G4</f>
        <v>489.22379999999998</v>
      </c>
      <c r="I4" s="117">
        <f t="shared" ref="I4:I20" si="4">H4+(H4*45%)</f>
        <v>709.37450999999999</v>
      </c>
      <c r="J4" s="119">
        <f t="shared" ref="J4:J20" si="5">I4*$J$2</f>
        <v>10640617.65</v>
      </c>
      <c r="K4" s="119">
        <f>0*K2</f>
        <v>0</v>
      </c>
      <c r="L4" s="119">
        <f>2*L2</f>
        <v>400000</v>
      </c>
      <c r="M4" s="119">
        <f t="shared" ref="M4:M20" si="6">SUM(J4:L4)</f>
        <v>11040617.65</v>
      </c>
      <c r="N4" s="120">
        <f t="shared" ref="N4:N20" si="7">($N$2*M4)</f>
        <v>0</v>
      </c>
      <c r="O4" s="119">
        <f t="shared" ref="O4:O20" si="8">M4-N4</f>
        <v>11040617.65</v>
      </c>
      <c r="P4" s="119">
        <f t="shared" ref="P4:P20" si="9">I4*$P$2</f>
        <v>283749.804</v>
      </c>
      <c r="Q4" s="119">
        <f t="shared" ref="Q4:Q20" si="10">I4*$Q$2</f>
        <v>283749.804</v>
      </c>
      <c r="R4" s="119">
        <f t="shared" ref="R4:R20" si="11">I4*$R$2</f>
        <v>106406.1765</v>
      </c>
      <c r="S4" s="119">
        <v>0</v>
      </c>
      <c r="T4" s="119">
        <f t="shared" ref="T4:T20" si="12">SUM(O4:S4)</f>
        <v>11714523.4345</v>
      </c>
      <c r="U4" s="119">
        <v>30000</v>
      </c>
      <c r="V4" s="119">
        <f t="shared" ref="V4:V20" si="13">$V$2*O4</f>
        <v>1324874.118</v>
      </c>
      <c r="W4" s="119">
        <f t="shared" ref="W4:W20" si="14">(12%*P4)+(12%*Q4)+(12%*R4)</f>
        <v>80868.694139999992</v>
      </c>
      <c r="X4" s="119">
        <f t="shared" ref="X4:X20" si="15">CEILING(($X$2*O4),100)</f>
        <v>772900</v>
      </c>
      <c r="Y4" s="121">
        <v>6000</v>
      </c>
      <c r="Z4" s="121">
        <f t="shared" ref="Z4:Z20" si="16">SUM(T4:Y4)</f>
        <v>13929166.24664</v>
      </c>
      <c r="AA4" s="122"/>
      <c r="AB4" s="123" t="s">
        <v>45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60</v>
      </c>
      <c r="B5" s="102">
        <v>59.07</v>
      </c>
      <c r="C5" s="116">
        <f t="shared" ref="C5:D5" si="17">B5</f>
        <v>59.07</v>
      </c>
      <c r="D5" s="116">
        <f t="shared" si="17"/>
        <v>59.07</v>
      </c>
      <c r="E5" s="117">
        <f t="shared" si="1"/>
        <v>635.82947999999999</v>
      </c>
      <c r="F5" s="137">
        <v>0</v>
      </c>
      <c r="G5" s="116">
        <f t="shared" si="2"/>
        <v>0</v>
      </c>
      <c r="H5" s="117">
        <f t="shared" si="3"/>
        <v>635.82947999999999</v>
      </c>
      <c r="I5" s="117">
        <f t="shared" si="4"/>
        <v>921.95274599999993</v>
      </c>
      <c r="J5" s="119">
        <f t="shared" si="5"/>
        <v>13829291.189999999</v>
      </c>
      <c r="K5" s="119">
        <f>1*K2</f>
        <v>1000000</v>
      </c>
      <c r="L5" s="119">
        <f>4*L2</f>
        <v>800000</v>
      </c>
      <c r="M5" s="119">
        <f t="shared" si="6"/>
        <v>15629291.189999999</v>
      </c>
      <c r="N5" s="120">
        <f t="shared" si="7"/>
        <v>0</v>
      </c>
      <c r="O5" s="119">
        <f t="shared" si="8"/>
        <v>15629291.189999999</v>
      </c>
      <c r="P5" s="119">
        <f t="shared" si="9"/>
        <v>368781.09839999996</v>
      </c>
      <c r="Q5" s="119">
        <f t="shared" si="10"/>
        <v>368781.09839999996</v>
      </c>
      <c r="R5" s="119">
        <f t="shared" si="11"/>
        <v>138292.91189999998</v>
      </c>
      <c r="S5" s="119">
        <v>0</v>
      </c>
      <c r="T5" s="119">
        <f t="shared" si="12"/>
        <v>16505146.298700001</v>
      </c>
      <c r="U5" s="119">
        <v>30000</v>
      </c>
      <c r="V5" s="119">
        <f t="shared" si="13"/>
        <v>1875514.9427999998</v>
      </c>
      <c r="W5" s="119">
        <f t="shared" si="14"/>
        <v>105102.613044</v>
      </c>
      <c r="X5" s="119">
        <f t="shared" si="15"/>
        <v>1094100</v>
      </c>
      <c r="Y5" s="121">
        <v>6000</v>
      </c>
      <c r="Z5" s="121">
        <f t="shared" si="16"/>
        <v>19615863.854544003</v>
      </c>
      <c r="AA5" s="122"/>
      <c r="AB5" s="123" t="s">
        <v>45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61</v>
      </c>
      <c r="B6" s="102">
        <v>59.07</v>
      </c>
      <c r="C6" s="116">
        <f t="shared" ref="C6:D6" si="18">B6</f>
        <v>59.07</v>
      </c>
      <c r="D6" s="116">
        <f t="shared" si="18"/>
        <v>59.07</v>
      </c>
      <c r="E6" s="117">
        <f t="shared" si="1"/>
        <v>635.82947999999999</v>
      </c>
      <c r="F6" s="137">
        <v>0</v>
      </c>
      <c r="G6" s="116">
        <f t="shared" si="2"/>
        <v>0</v>
      </c>
      <c r="H6" s="117">
        <f t="shared" si="3"/>
        <v>635.82947999999999</v>
      </c>
      <c r="I6" s="117">
        <f t="shared" si="4"/>
        <v>921.95274599999993</v>
      </c>
      <c r="J6" s="119">
        <f t="shared" si="5"/>
        <v>13829291.189999999</v>
      </c>
      <c r="K6" s="119">
        <f>1*K2</f>
        <v>1000000</v>
      </c>
      <c r="L6" s="119">
        <f>4*L2</f>
        <v>800000</v>
      </c>
      <c r="M6" s="119">
        <f t="shared" si="6"/>
        <v>15629291.189999999</v>
      </c>
      <c r="N6" s="120">
        <f t="shared" si="7"/>
        <v>0</v>
      </c>
      <c r="O6" s="119">
        <f t="shared" si="8"/>
        <v>15629291.189999999</v>
      </c>
      <c r="P6" s="119">
        <f t="shared" si="9"/>
        <v>368781.09839999996</v>
      </c>
      <c r="Q6" s="119">
        <f t="shared" si="10"/>
        <v>368781.09839999996</v>
      </c>
      <c r="R6" s="119">
        <f t="shared" si="11"/>
        <v>138292.91189999998</v>
      </c>
      <c r="S6" s="119">
        <v>0</v>
      </c>
      <c r="T6" s="119">
        <f t="shared" si="12"/>
        <v>16505146.298700001</v>
      </c>
      <c r="U6" s="119">
        <v>30000</v>
      </c>
      <c r="V6" s="119">
        <f t="shared" si="13"/>
        <v>1875514.9427999998</v>
      </c>
      <c r="W6" s="119">
        <f t="shared" si="14"/>
        <v>105102.613044</v>
      </c>
      <c r="X6" s="119">
        <f t="shared" si="15"/>
        <v>1094100</v>
      </c>
      <c r="Y6" s="121">
        <v>6000</v>
      </c>
      <c r="Z6" s="121">
        <f t="shared" si="16"/>
        <v>19615863.854544003</v>
      </c>
      <c r="AA6" s="122"/>
      <c r="AB6" s="123" t="s">
        <v>45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62</v>
      </c>
      <c r="B7" s="102">
        <v>59.07</v>
      </c>
      <c r="C7" s="116">
        <f t="shared" ref="C7:D7" si="19">B7</f>
        <v>59.07</v>
      </c>
      <c r="D7" s="116">
        <f t="shared" si="19"/>
        <v>59.07</v>
      </c>
      <c r="E7" s="117">
        <f t="shared" si="1"/>
        <v>635.82947999999999</v>
      </c>
      <c r="F7" s="137">
        <v>0</v>
      </c>
      <c r="G7" s="116">
        <f t="shared" si="2"/>
        <v>0</v>
      </c>
      <c r="H7" s="117">
        <f t="shared" si="3"/>
        <v>635.82947999999999</v>
      </c>
      <c r="I7" s="117">
        <f t="shared" si="4"/>
        <v>921.95274599999993</v>
      </c>
      <c r="J7" s="119">
        <f t="shared" si="5"/>
        <v>13829291.189999999</v>
      </c>
      <c r="K7" s="119">
        <f>1*K2</f>
        <v>1000000</v>
      </c>
      <c r="L7" s="119">
        <f>4*L2</f>
        <v>800000</v>
      </c>
      <c r="M7" s="119">
        <f t="shared" si="6"/>
        <v>15629291.189999999</v>
      </c>
      <c r="N7" s="120">
        <f t="shared" si="7"/>
        <v>0</v>
      </c>
      <c r="O7" s="119">
        <f t="shared" si="8"/>
        <v>15629291.189999999</v>
      </c>
      <c r="P7" s="119">
        <f t="shared" si="9"/>
        <v>368781.09839999996</v>
      </c>
      <c r="Q7" s="119">
        <f t="shared" si="10"/>
        <v>368781.09839999996</v>
      </c>
      <c r="R7" s="119">
        <f t="shared" si="11"/>
        <v>138292.91189999998</v>
      </c>
      <c r="S7" s="119">
        <v>0</v>
      </c>
      <c r="T7" s="119">
        <f t="shared" si="12"/>
        <v>16505146.298700001</v>
      </c>
      <c r="U7" s="119">
        <v>30000</v>
      </c>
      <c r="V7" s="119">
        <f t="shared" si="13"/>
        <v>1875514.9427999998</v>
      </c>
      <c r="W7" s="119">
        <f t="shared" si="14"/>
        <v>105102.613044</v>
      </c>
      <c r="X7" s="119">
        <f t="shared" si="15"/>
        <v>1094100</v>
      </c>
      <c r="Y7" s="121">
        <v>6000</v>
      </c>
      <c r="Z7" s="121">
        <f t="shared" si="16"/>
        <v>19615863.854544003</v>
      </c>
      <c r="AA7" s="122"/>
      <c r="AB7" s="123" t="s">
        <v>45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63</v>
      </c>
      <c r="B8" s="102">
        <v>57.95</v>
      </c>
      <c r="C8" s="116">
        <f t="shared" ref="C8:D8" si="20">B8</f>
        <v>57.95</v>
      </c>
      <c r="D8" s="116">
        <f t="shared" si="20"/>
        <v>57.95</v>
      </c>
      <c r="E8" s="117">
        <f t="shared" si="1"/>
        <v>623.77379999999994</v>
      </c>
      <c r="F8" s="137">
        <v>0</v>
      </c>
      <c r="G8" s="116">
        <f t="shared" si="2"/>
        <v>0</v>
      </c>
      <c r="H8" s="117">
        <f t="shared" si="3"/>
        <v>623.77379999999994</v>
      </c>
      <c r="I8" s="117">
        <f t="shared" si="4"/>
        <v>904.47200999999995</v>
      </c>
      <c r="J8" s="119">
        <f t="shared" si="5"/>
        <v>13567080.149999999</v>
      </c>
      <c r="K8" s="125">
        <f>1*K2</f>
        <v>1000000</v>
      </c>
      <c r="L8" s="119">
        <f>4*L2</f>
        <v>800000</v>
      </c>
      <c r="M8" s="119">
        <f t="shared" si="6"/>
        <v>15367080.149999999</v>
      </c>
      <c r="N8" s="120">
        <f t="shared" si="7"/>
        <v>0</v>
      </c>
      <c r="O8" s="119">
        <f t="shared" si="8"/>
        <v>15367080.149999999</v>
      </c>
      <c r="P8" s="119">
        <f t="shared" si="9"/>
        <v>361788.804</v>
      </c>
      <c r="Q8" s="119">
        <f t="shared" si="10"/>
        <v>361788.804</v>
      </c>
      <c r="R8" s="119">
        <f t="shared" si="11"/>
        <v>135670.8015</v>
      </c>
      <c r="S8" s="119">
        <v>0</v>
      </c>
      <c r="T8" s="119">
        <f t="shared" si="12"/>
        <v>16226328.559499998</v>
      </c>
      <c r="U8" s="119">
        <v>30000</v>
      </c>
      <c r="V8" s="119">
        <f t="shared" si="13"/>
        <v>1844049.6179999998</v>
      </c>
      <c r="W8" s="119">
        <f t="shared" si="14"/>
        <v>103109.80914</v>
      </c>
      <c r="X8" s="119">
        <f t="shared" si="15"/>
        <v>1075700</v>
      </c>
      <c r="Y8" s="121">
        <v>6000</v>
      </c>
      <c r="Z8" s="121">
        <f t="shared" si="16"/>
        <v>19285187.986639999</v>
      </c>
      <c r="AA8" s="122"/>
      <c r="AB8" s="123" t="s">
        <v>45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64</v>
      </c>
      <c r="B9" s="102">
        <v>73.3</v>
      </c>
      <c r="C9" s="116">
        <f t="shared" ref="C9:D9" si="21">B9</f>
        <v>73.3</v>
      </c>
      <c r="D9" s="116">
        <f t="shared" si="21"/>
        <v>73.3</v>
      </c>
      <c r="E9" s="117">
        <f t="shared" si="1"/>
        <v>789.00119999999993</v>
      </c>
      <c r="F9" s="137">
        <v>0</v>
      </c>
      <c r="G9" s="116">
        <f t="shared" si="2"/>
        <v>0</v>
      </c>
      <c r="H9" s="117">
        <f t="shared" si="3"/>
        <v>789.00119999999993</v>
      </c>
      <c r="I9" s="117">
        <f t="shared" si="4"/>
        <v>1144.0517399999999</v>
      </c>
      <c r="J9" s="119">
        <f t="shared" si="5"/>
        <v>17160776.099999998</v>
      </c>
      <c r="K9" s="119">
        <f>1*K2</f>
        <v>1000000</v>
      </c>
      <c r="L9" s="119">
        <f>4*L2</f>
        <v>800000</v>
      </c>
      <c r="M9" s="119">
        <f t="shared" si="6"/>
        <v>18960776.099999998</v>
      </c>
      <c r="N9" s="120">
        <f t="shared" si="7"/>
        <v>0</v>
      </c>
      <c r="O9" s="119">
        <f t="shared" si="8"/>
        <v>18960776.099999998</v>
      </c>
      <c r="P9" s="119">
        <f t="shared" si="9"/>
        <v>457620.69599999994</v>
      </c>
      <c r="Q9" s="119">
        <f t="shared" si="10"/>
        <v>457620.69599999994</v>
      </c>
      <c r="R9" s="119">
        <f t="shared" si="11"/>
        <v>171607.76099999997</v>
      </c>
      <c r="S9" s="119">
        <v>0</v>
      </c>
      <c r="T9" s="119">
        <f t="shared" si="12"/>
        <v>20047625.252999995</v>
      </c>
      <c r="U9" s="119">
        <v>30000</v>
      </c>
      <c r="V9" s="119">
        <f t="shared" si="13"/>
        <v>2275293.1319999998</v>
      </c>
      <c r="W9" s="119">
        <f t="shared" si="14"/>
        <v>130421.89835999996</v>
      </c>
      <c r="X9" s="119">
        <f t="shared" si="15"/>
        <v>1327300</v>
      </c>
      <c r="Y9" s="121">
        <v>6000</v>
      </c>
      <c r="Z9" s="121">
        <f t="shared" si="16"/>
        <v>23816640.283359993</v>
      </c>
      <c r="AA9" s="122"/>
      <c r="AB9" s="123" t="s">
        <v>45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65</v>
      </c>
      <c r="B10" s="102">
        <v>61.57</v>
      </c>
      <c r="C10" s="126">
        <f t="shared" ref="C10:D10" si="22">B10</f>
        <v>61.57</v>
      </c>
      <c r="D10" s="126">
        <f t="shared" si="22"/>
        <v>61.57</v>
      </c>
      <c r="E10" s="117">
        <f t="shared" si="1"/>
        <v>662.73947999999996</v>
      </c>
      <c r="F10" s="137">
        <v>0</v>
      </c>
      <c r="G10" s="116">
        <f t="shared" si="2"/>
        <v>0</v>
      </c>
      <c r="H10" s="117">
        <f t="shared" si="3"/>
        <v>662.73947999999996</v>
      </c>
      <c r="I10" s="117">
        <f t="shared" si="4"/>
        <v>960.97224599999993</v>
      </c>
      <c r="J10" s="119">
        <f t="shared" si="5"/>
        <v>14414583.689999999</v>
      </c>
      <c r="K10" s="119">
        <f>1*K2</f>
        <v>1000000</v>
      </c>
      <c r="L10" s="119">
        <f>4*L2</f>
        <v>800000</v>
      </c>
      <c r="M10" s="119">
        <f t="shared" si="6"/>
        <v>16214583.689999999</v>
      </c>
      <c r="N10" s="120">
        <f t="shared" si="7"/>
        <v>0</v>
      </c>
      <c r="O10" s="119">
        <f t="shared" si="8"/>
        <v>16214583.689999999</v>
      </c>
      <c r="P10" s="119">
        <f t="shared" si="9"/>
        <v>384388.89839999995</v>
      </c>
      <c r="Q10" s="119">
        <f t="shared" si="10"/>
        <v>384388.89839999995</v>
      </c>
      <c r="R10" s="119">
        <f t="shared" si="11"/>
        <v>144145.83689999999</v>
      </c>
      <c r="S10" s="120"/>
      <c r="T10" s="119">
        <f t="shared" si="12"/>
        <v>17127507.3237</v>
      </c>
      <c r="U10" s="119">
        <v>30000</v>
      </c>
      <c r="V10" s="119">
        <f t="shared" si="13"/>
        <v>1945750.0427999999</v>
      </c>
      <c r="W10" s="119">
        <f t="shared" si="14"/>
        <v>109550.83604399998</v>
      </c>
      <c r="X10" s="119">
        <f t="shared" si="15"/>
        <v>1135100</v>
      </c>
      <c r="Y10" s="121">
        <v>6000</v>
      </c>
      <c r="Z10" s="121">
        <f t="shared" si="16"/>
        <v>20353908.202543996</v>
      </c>
      <c r="AA10" s="122"/>
      <c r="AB10" s="123" t="s">
        <v>45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66</v>
      </c>
      <c r="B11" s="102">
        <v>59.33</v>
      </c>
      <c r="C11" s="126">
        <f t="shared" ref="C11:D11" si="23">B11</f>
        <v>59.33</v>
      </c>
      <c r="D11" s="126">
        <f t="shared" si="23"/>
        <v>59.33</v>
      </c>
      <c r="E11" s="117">
        <f t="shared" si="1"/>
        <v>638.62811999999997</v>
      </c>
      <c r="F11" s="137">
        <v>17.170000000000002</v>
      </c>
      <c r="G11" s="116">
        <f t="shared" si="2"/>
        <v>184.81788</v>
      </c>
      <c r="H11" s="117">
        <f t="shared" si="3"/>
        <v>823.44599999999991</v>
      </c>
      <c r="I11" s="117">
        <f t="shared" si="4"/>
        <v>1193.9966999999999</v>
      </c>
      <c r="J11" s="119">
        <f t="shared" si="5"/>
        <v>17909950.5</v>
      </c>
      <c r="K11" s="119">
        <f>1*K2</f>
        <v>1000000</v>
      </c>
      <c r="L11" s="119">
        <f>4*L2</f>
        <v>800000</v>
      </c>
      <c r="M11" s="119">
        <f t="shared" si="6"/>
        <v>19709950.5</v>
      </c>
      <c r="N11" s="120">
        <f t="shared" si="7"/>
        <v>0</v>
      </c>
      <c r="O11" s="119">
        <f t="shared" si="8"/>
        <v>19709950.5</v>
      </c>
      <c r="P11" s="119">
        <f t="shared" si="9"/>
        <v>477598.68</v>
      </c>
      <c r="Q11" s="119">
        <f t="shared" si="10"/>
        <v>477598.68</v>
      </c>
      <c r="R11" s="119">
        <f t="shared" si="11"/>
        <v>179099.50499999998</v>
      </c>
      <c r="S11" s="120"/>
      <c r="T11" s="119">
        <f t="shared" si="12"/>
        <v>20844247.364999998</v>
      </c>
      <c r="U11" s="119">
        <v>30000</v>
      </c>
      <c r="V11" s="119">
        <f t="shared" si="13"/>
        <v>2365194.06</v>
      </c>
      <c r="W11" s="119">
        <f t="shared" si="14"/>
        <v>136115.6238</v>
      </c>
      <c r="X11" s="119">
        <f t="shared" si="15"/>
        <v>1379700</v>
      </c>
      <c r="Y11" s="121">
        <v>6000</v>
      </c>
      <c r="Z11" s="121">
        <f t="shared" si="16"/>
        <v>24761257.048799995</v>
      </c>
      <c r="AA11" s="122"/>
      <c r="AB11" s="123" t="s">
        <v>45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67</v>
      </c>
      <c r="B12" s="102">
        <v>74.42</v>
      </c>
      <c r="C12" s="126">
        <f t="shared" ref="C12:D12" si="24">B12</f>
        <v>74.42</v>
      </c>
      <c r="D12" s="126">
        <f t="shared" si="24"/>
        <v>74.42</v>
      </c>
      <c r="E12" s="117">
        <f t="shared" si="1"/>
        <v>801.05687999999998</v>
      </c>
      <c r="F12" s="137">
        <v>28.07</v>
      </c>
      <c r="G12" s="116">
        <f t="shared" si="2"/>
        <v>302.14547999999996</v>
      </c>
      <c r="H12" s="117">
        <f t="shared" si="3"/>
        <v>1103.20236</v>
      </c>
      <c r="I12" s="117">
        <f t="shared" si="4"/>
        <v>1599.6434220000001</v>
      </c>
      <c r="J12" s="119">
        <f t="shared" si="5"/>
        <v>23994651.330000002</v>
      </c>
      <c r="K12" s="125">
        <f>1*K2</f>
        <v>1000000</v>
      </c>
      <c r="L12" s="119">
        <f>4*L2</f>
        <v>800000</v>
      </c>
      <c r="M12" s="119">
        <f t="shared" si="6"/>
        <v>25794651.330000002</v>
      </c>
      <c r="N12" s="120">
        <f t="shared" si="7"/>
        <v>0</v>
      </c>
      <c r="O12" s="119">
        <f t="shared" si="8"/>
        <v>25794651.330000002</v>
      </c>
      <c r="P12" s="119">
        <f t="shared" si="9"/>
        <v>639857.36880000005</v>
      </c>
      <c r="Q12" s="119">
        <f t="shared" si="10"/>
        <v>639857.36880000005</v>
      </c>
      <c r="R12" s="119">
        <f t="shared" si="11"/>
        <v>239946.51330000002</v>
      </c>
      <c r="S12" s="120"/>
      <c r="T12" s="119">
        <f t="shared" si="12"/>
        <v>27314312.580900002</v>
      </c>
      <c r="U12" s="119">
        <v>30000</v>
      </c>
      <c r="V12" s="119">
        <f t="shared" si="13"/>
        <v>3095358.1595999999</v>
      </c>
      <c r="W12" s="119">
        <f t="shared" si="14"/>
        <v>182359.35010800001</v>
      </c>
      <c r="X12" s="119">
        <f t="shared" si="15"/>
        <v>1805700</v>
      </c>
      <c r="Y12" s="121">
        <v>6000</v>
      </c>
      <c r="Z12" s="121">
        <f t="shared" si="16"/>
        <v>32433730.090608004</v>
      </c>
      <c r="AA12" s="122"/>
      <c r="AB12" s="123" t="s">
        <v>45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68</v>
      </c>
      <c r="B13" s="102">
        <v>59.07</v>
      </c>
      <c r="C13" s="126">
        <f t="shared" ref="C13:D13" si="25">B13</f>
        <v>59.07</v>
      </c>
      <c r="D13" s="126">
        <f t="shared" si="25"/>
        <v>59.07</v>
      </c>
      <c r="E13" s="117">
        <f t="shared" si="1"/>
        <v>635.82947999999999</v>
      </c>
      <c r="F13" s="137">
        <v>22.37</v>
      </c>
      <c r="G13" s="116">
        <f t="shared" si="2"/>
        <v>240.79068000000001</v>
      </c>
      <c r="H13" s="117">
        <f t="shared" si="3"/>
        <v>876.62015999999994</v>
      </c>
      <c r="I13" s="117">
        <f t="shared" si="4"/>
        <v>1271.099232</v>
      </c>
      <c r="J13" s="119">
        <f t="shared" si="5"/>
        <v>19066488.48</v>
      </c>
      <c r="K13" s="125">
        <f>1*K2</f>
        <v>1000000</v>
      </c>
      <c r="L13" s="119">
        <f>4*L2</f>
        <v>800000</v>
      </c>
      <c r="M13" s="119">
        <f t="shared" si="6"/>
        <v>20866488.48</v>
      </c>
      <c r="N13" s="120">
        <f t="shared" si="7"/>
        <v>0</v>
      </c>
      <c r="O13" s="119">
        <f t="shared" si="8"/>
        <v>20866488.48</v>
      </c>
      <c r="P13" s="119">
        <f t="shared" si="9"/>
        <v>508439.69280000002</v>
      </c>
      <c r="Q13" s="119">
        <f t="shared" si="10"/>
        <v>508439.69280000002</v>
      </c>
      <c r="R13" s="119">
        <f t="shared" si="11"/>
        <v>190664.8848</v>
      </c>
      <c r="S13" s="120"/>
      <c r="T13" s="119">
        <f t="shared" si="12"/>
        <v>22074032.750399999</v>
      </c>
      <c r="U13" s="119">
        <v>30000</v>
      </c>
      <c r="V13" s="119">
        <f t="shared" si="13"/>
        <v>2503978.6176</v>
      </c>
      <c r="W13" s="119">
        <f t="shared" si="14"/>
        <v>144905.31244800001</v>
      </c>
      <c r="X13" s="119">
        <f t="shared" si="15"/>
        <v>1460700</v>
      </c>
      <c r="Y13" s="121">
        <v>6000</v>
      </c>
      <c r="Z13" s="121">
        <f t="shared" si="16"/>
        <v>26219616.680447999</v>
      </c>
      <c r="AA13" s="122"/>
      <c r="AB13" s="123" t="s">
        <v>45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69</v>
      </c>
      <c r="B14" s="102">
        <v>74.42</v>
      </c>
      <c r="C14" s="126">
        <f t="shared" ref="C14:D14" si="26">B14</f>
        <v>74.42</v>
      </c>
      <c r="D14" s="126">
        <f t="shared" si="26"/>
        <v>74.42</v>
      </c>
      <c r="E14" s="117">
        <f t="shared" si="1"/>
        <v>801.05687999999998</v>
      </c>
      <c r="F14" s="137">
        <v>28.07</v>
      </c>
      <c r="G14" s="116">
        <f t="shared" si="2"/>
        <v>302.14547999999996</v>
      </c>
      <c r="H14" s="117">
        <f t="shared" si="3"/>
        <v>1103.20236</v>
      </c>
      <c r="I14" s="117">
        <f t="shared" si="4"/>
        <v>1599.6434220000001</v>
      </c>
      <c r="J14" s="119">
        <f t="shared" si="5"/>
        <v>23994651.330000002</v>
      </c>
      <c r="K14" s="125">
        <f>1*K2</f>
        <v>1000000</v>
      </c>
      <c r="L14" s="119">
        <f>4*L2</f>
        <v>800000</v>
      </c>
      <c r="M14" s="119">
        <f t="shared" si="6"/>
        <v>25794651.330000002</v>
      </c>
      <c r="N14" s="120">
        <f t="shared" si="7"/>
        <v>0</v>
      </c>
      <c r="O14" s="119">
        <f t="shared" si="8"/>
        <v>25794651.330000002</v>
      </c>
      <c r="P14" s="119">
        <f t="shared" si="9"/>
        <v>639857.36880000005</v>
      </c>
      <c r="Q14" s="119">
        <f t="shared" si="10"/>
        <v>639857.36880000005</v>
      </c>
      <c r="R14" s="119">
        <f t="shared" si="11"/>
        <v>239946.51330000002</v>
      </c>
      <c r="S14" s="120"/>
      <c r="T14" s="119">
        <f t="shared" si="12"/>
        <v>27314312.580900002</v>
      </c>
      <c r="U14" s="119">
        <v>30000</v>
      </c>
      <c r="V14" s="119">
        <f t="shared" si="13"/>
        <v>3095358.1595999999</v>
      </c>
      <c r="W14" s="119">
        <f t="shared" si="14"/>
        <v>182359.35010800001</v>
      </c>
      <c r="X14" s="119">
        <f t="shared" si="15"/>
        <v>1805700</v>
      </c>
      <c r="Y14" s="121">
        <v>6000</v>
      </c>
      <c r="Z14" s="121">
        <f t="shared" si="16"/>
        <v>32433730.090608004</v>
      </c>
      <c r="AA14" s="122"/>
      <c r="AB14" s="123" t="s">
        <v>45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70</v>
      </c>
      <c r="B15" s="102">
        <v>59.07</v>
      </c>
      <c r="C15" s="126">
        <f t="shared" ref="C15:D15" si="27">B15</f>
        <v>59.07</v>
      </c>
      <c r="D15" s="126">
        <f t="shared" si="27"/>
        <v>59.07</v>
      </c>
      <c r="E15" s="127">
        <f t="shared" si="1"/>
        <v>635.82947999999999</v>
      </c>
      <c r="F15" s="137">
        <v>22.37</v>
      </c>
      <c r="G15" s="129">
        <f t="shared" si="2"/>
        <v>240.79068000000001</v>
      </c>
      <c r="H15" s="127">
        <f t="shared" si="3"/>
        <v>876.62015999999994</v>
      </c>
      <c r="I15" s="117">
        <f t="shared" si="4"/>
        <v>1271.099232</v>
      </c>
      <c r="J15" s="130">
        <f t="shared" si="5"/>
        <v>19066488.48</v>
      </c>
      <c r="K15" s="131">
        <f>1*K2</f>
        <v>1000000</v>
      </c>
      <c r="L15" s="130">
        <f>4*L2</f>
        <v>800000</v>
      </c>
      <c r="M15" s="130">
        <f t="shared" si="6"/>
        <v>20866488.48</v>
      </c>
      <c r="N15" s="120">
        <f t="shared" si="7"/>
        <v>0</v>
      </c>
      <c r="O15" s="130">
        <f t="shared" si="8"/>
        <v>20866488.48</v>
      </c>
      <c r="P15" s="130">
        <f t="shared" si="9"/>
        <v>508439.69280000002</v>
      </c>
      <c r="Q15" s="130">
        <f t="shared" si="10"/>
        <v>508439.69280000002</v>
      </c>
      <c r="R15" s="130">
        <f t="shared" si="11"/>
        <v>190664.8848</v>
      </c>
      <c r="S15" s="120"/>
      <c r="T15" s="130">
        <f t="shared" si="12"/>
        <v>22074032.750399999</v>
      </c>
      <c r="U15" s="130">
        <v>30000</v>
      </c>
      <c r="V15" s="130">
        <f t="shared" si="13"/>
        <v>2503978.6176</v>
      </c>
      <c r="W15" s="130">
        <f t="shared" si="14"/>
        <v>144905.31244800001</v>
      </c>
      <c r="X15" s="130">
        <f t="shared" si="15"/>
        <v>1460700</v>
      </c>
      <c r="Y15" s="132">
        <v>6000</v>
      </c>
      <c r="Z15" s="132">
        <f t="shared" si="16"/>
        <v>26219616.680447999</v>
      </c>
      <c r="AA15" s="122"/>
      <c r="AB15" s="123" t="s">
        <v>45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71</v>
      </c>
      <c r="B16" s="102">
        <v>59.07</v>
      </c>
      <c r="C16" s="126">
        <f t="shared" ref="C16:D16" si="28">B16</f>
        <v>59.07</v>
      </c>
      <c r="D16" s="126">
        <f t="shared" si="28"/>
        <v>59.07</v>
      </c>
      <c r="E16" s="127">
        <f t="shared" si="1"/>
        <v>635.82947999999999</v>
      </c>
      <c r="F16" s="137">
        <v>22.37</v>
      </c>
      <c r="G16" s="129">
        <f t="shared" si="2"/>
        <v>240.79068000000001</v>
      </c>
      <c r="H16" s="127">
        <f t="shared" si="3"/>
        <v>876.62015999999994</v>
      </c>
      <c r="I16" s="117">
        <f t="shared" si="4"/>
        <v>1271.099232</v>
      </c>
      <c r="J16" s="130">
        <f t="shared" si="5"/>
        <v>19066488.48</v>
      </c>
      <c r="K16" s="131">
        <f>1*K2</f>
        <v>1000000</v>
      </c>
      <c r="L16" s="130">
        <f>4*L2</f>
        <v>800000</v>
      </c>
      <c r="M16" s="130">
        <f t="shared" si="6"/>
        <v>20866488.48</v>
      </c>
      <c r="N16" s="120">
        <f t="shared" si="7"/>
        <v>0</v>
      </c>
      <c r="O16" s="130">
        <f t="shared" si="8"/>
        <v>20866488.48</v>
      </c>
      <c r="P16" s="130">
        <f t="shared" si="9"/>
        <v>508439.69280000002</v>
      </c>
      <c r="Q16" s="130">
        <f t="shared" si="10"/>
        <v>508439.69280000002</v>
      </c>
      <c r="R16" s="130">
        <f t="shared" si="11"/>
        <v>190664.8848</v>
      </c>
      <c r="S16" s="120"/>
      <c r="T16" s="130">
        <f t="shared" si="12"/>
        <v>22074032.750399999</v>
      </c>
      <c r="U16" s="130">
        <v>30000</v>
      </c>
      <c r="V16" s="130">
        <f t="shared" si="13"/>
        <v>2503978.6176</v>
      </c>
      <c r="W16" s="130">
        <f t="shared" si="14"/>
        <v>144905.31244800001</v>
      </c>
      <c r="X16" s="130">
        <f t="shared" si="15"/>
        <v>1460700</v>
      </c>
      <c r="Y16" s="132">
        <v>6000</v>
      </c>
      <c r="Z16" s="132">
        <f t="shared" si="16"/>
        <v>26219616.680447999</v>
      </c>
      <c r="AA16" s="122"/>
      <c r="AB16" s="123" t="s">
        <v>45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72</v>
      </c>
      <c r="B17" s="102">
        <v>59.07</v>
      </c>
      <c r="C17" s="126">
        <f t="shared" ref="C17:D17" si="29">B17</f>
        <v>59.07</v>
      </c>
      <c r="D17" s="126">
        <f t="shared" si="29"/>
        <v>59.07</v>
      </c>
      <c r="E17" s="127">
        <f t="shared" si="1"/>
        <v>635.82947999999999</v>
      </c>
      <c r="F17" s="137">
        <v>22.37</v>
      </c>
      <c r="G17" s="129">
        <f t="shared" si="2"/>
        <v>240.79068000000001</v>
      </c>
      <c r="H17" s="127">
        <f t="shared" si="3"/>
        <v>876.62015999999994</v>
      </c>
      <c r="I17" s="117">
        <f t="shared" si="4"/>
        <v>1271.099232</v>
      </c>
      <c r="J17" s="130">
        <f t="shared" si="5"/>
        <v>19066488.48</v>
      </c>
      <c r="K17" s="131">
        <f>1*K2</f>
        <v>1000000</v>
      </c>
      <c r="L17" s="130">
        <f>4*L2</f>
        <v>800000</v>
      </c>
      <c r="M17" s="130">
        <f t="shared" si="6"/>
        <v>20866488.48</v>
      </c>
      <c r="N17" s="120">
        <f t="shared" si="7"/>
        <v>0</v>
      </c>
      <c r="O17" s="130">
        <f t="shared" si="8"/>
        <v>20866488.48</v>
      </c>
      <c r="P17" s="130">
        <f t="shared" si="9"/>
        <v>508439.69280000002</v>
      </c>
      <c r="Q17" s="130">
        <f t="shared" si="10"/>
        <v>508439.69280000002</v>
      </c>
      <c r="R17" s="130">
        <f t="shared" si="11"/>
        <v>190664.8848</v>
      </c>
      <c r="S17" s="120"/>
      <c r="T17" s="130">
        <f t="shared" si="12"/>
        <v>22074032.750399999</v>
      </c>
      <c r="U17" s="130">
        <v>30000</v>
      </c>
      <c r="V17" s="130">
        <f t="shared" si="13"/>
        <v>2503978.6176</v>
      </c>
      <c r="W17" s="130">
        <f t="shared" si="14"/>
        <v>144905.31244800001</v>
      </c>
      <c r="X17" s="130">
        <f t="shared" si="15"/>
        <v>1460700</v>
      </c>
      <c r="Y17" s="132">
        <v>6000</v>
      </c>
      <c r="Z17" s="132">
        <f t="shared" si="16"/>
        <v>26219616.680447999</v>
      </c>
      <c r="AA17" s="122"/>
      <c r="AB17" s="123" t="s">
        <v>45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73</v>
      </c>
      <c r="B18" s="102">
        <v>59.07</v>
      </c>
      <c r="C18" s="126">
        <f t="shared" ref="C18:D18" si="30">B18</f>
        <v>59.07</v>
      </c>
      <c r="D18" s="126">
        <f t="shared" si="30"/>
        <v>59.07</v>
      </c>
      <c r="E18" s="127">
        <f t="shared" si="1"/>
        <v>635.82947999999999</v>
      </c>
      <c r="F18" s="137">
        <v>22.37</v>
      </c>
      <c r="G18" s="129">
        <f t="shared" si="2"/>
        <v>240.79068000000001</v>
      </c>
      <c r="H18" s="127">
        <f t="shared" si="3"/>
        <v>876.62015999999994</v>
      </c>
      <c r="I18" s="117">
        <f t="shared" si="4"/>
        <v>1271.099232</v>
      </c>
      <c r="J18" s="130">
        <f t="shared" si="5"/>
        <v>19066488.48</v>
      </c>
      <c r="K18" s="131">
        <f t="shared" ref="K18:K19" si="31">1*K5</f>
        <v>1000000</v>
      </c>
      <c r="L18" s="130">
        <f>4*L2</f>
        <v>800000</v>
      </c>
      <c r="M18" s="130">
        <f t="shared" si="6"/>
        <v>20866488.48</v>
      </c>
      <c r="N18" s="120">
        <f t="shared" si="7"/>
        <v>0</v>
      </c>
      <c r="O18" s="130">
        <f t="shared" si="8"/>
        <v>20866488.48</v>
      </c>
      <c r="P18" s="130">
        <f t="shared" si="9"/>
        <v>508439.69280000002</v>
      </c>
      <c r="Q18" s="130">
        <f t="shared" si="10"/>
        <v>508439.69280000002</v>
      </c>
      <c r="R18" s="130">
        <f t="shared" si="11"/>
        <v>190664.8848</v>
      </c>
      <c r="S18" s="120"/>
      <c r="T18" s="130">
        <f t="shared" si="12"/>
        <v>22074032.750399999</v>
      </c>
      <c r="U18" s="130">
        <v>30000</v>
      </c>
      <c r="V18" s="130">
        <f t="shared" si="13"/>
        <v>2503978.6176</v>
      </c>
      <c r="W18" s="130">
        <f t="shared" si="14"/>
        <v>144905.31244800001</v>
      </c>
      <c r="X18" s="130">
        <f t="shared" si="15"/>
        <v>1460700</v>
      </c>
      <c r="Y18" s="132">
        <v>6000</v>
      </c>
      <c r="Z18" s="132">
        <f t="shared" si="16"/>
        <v>26219616.680447999</v>
      </c>
      <c r="AA18" s="122"/>
      <c r="AB18" s="123" t="s">
        <v>45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74</v>
      </c>
      <c r="B19" s="102">
        <v>59.07</v>
      </c>
      <c r="C19" s="126">
        <f t="shared" ref="C19:D19" si="32">B19</f>
        <v>59.07</v>
      </c>
      <c r="D19" s="126">
        <f t="shared" si="32"/>
        <v>59.07</v>
      </c>
      <c r="E19" s="127">
        <f t="shared" si="1"/>
        <v>635.82947999999999</v>
      </c>
      <c r="F19" s="137">
        <v>22.37</v>
      </c>
      <c r="G19" s="129">
        <f t="shared" si="2"/>
        <v>240.79068000000001</v>
      </c>
      <c r="H19" s="127">
        <f t="shared" si="3"/>
        <v>876.62015999999994</v>
      </c>
      <c r="I19" s="127">
        <f t="shared" si="4"/>
        <v>1271.099232</v>
      </c>
      <c r="J19" s="130">
        <f t="shared" si="5"/>
        <v>19066488.48</v>
      </c>
      <c r="K19" s="131">
        <f t="shared" si="31"/>
        <v>1000000</v>
      </c>
      <c r="L19" s="130">
        <f>4*L2</f>
        <v>800000</v>
      </c>
      <c r="M19" s="130">
        <f t="shared" si="6"/>
        <v>20866488.48</v>
      </c>
      <c r="N19" s="120">
        <f t="shared" si="7"/>
        <v>0</v>
      </c>
      <c r="O19" s="130">
        <f t="shared" si="8"/>
        <v>20866488.48</v>
      </c>
      <c r="P19" s="130">
        <f t="shared" si="9"/>
        <v>508439.69280000002</v>
      </c>
      <c r="Q19" s="130">
        <f t="shared" si="10"/>
        <v>508439.69280000002</v>
      </c>
      <c r="R19" s="130">
        <f t="shared" si="11"/>
        <v>190664.8848</v>
      </c>
      <c r="S19" s="120"/>
      <c r="T19" s="130">
        <f t="shared" si="12"/>
        <v>22074032.750399999</v>
      </c>
      <c r="U19" s="130">
        <v>30000</v>
      </c>
      <c r="V19" s="130">
        <f t="shared" si="13"/>
        <v>2503978.6176</v>
      </c>
      <c r="W19" s="130">
        <f t="shared" si="14"/>
        <v>144905.31244800001</v>
      </c>
      <c r="X19" s="130">
        <f t="shared" si="15"/>
        <v>1460700</v>
      </c>
      <c r="Y19" s="132">
        <v>6000</v>
      </c>
      <c r="Z19" s="132">
        <f t="shared" si="16"/>
        <v>26219616.680447999</v>
      </c>
      <c r="AA19" s="122"/>
      <c r="AB19" s="123" t="s">
        <v>45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83" t="s">
        <v>75</v>
      </c>
      <c r="B20" s="102">
        <v>43.21</v>
      </c>
      <c r="C20" s="59">
        <f t="shared" ref="C20:D20" si="33">B20</f>
        <v>43.21</v>
      </c>
      <c r="D20" s="59">
        <f t="shared" si="33"/>
        <v>43.21</v>
      </c>
      <c r="E20" s="106">
        <f t="shared" si="1"/>
        <v>465.11243999999999</v>
      </c>
      <c r="F20" s="50">
        <v>11.18</v>
      </c>
      <c r="G20" s="59">
        <f t="shared" si="2"/>
        <v>120.34151999999999</v>
      </c>
      <c r="H20" s="106">
        <f t="shared" si="3"/>
        <v>585.45395999999994</v>
      </c>
      <c r="I20" s="106">
        <f t="shared" si="4"/>
        <v>848.90824199999997</v>
      </c>
      <c r="J20" s="52">
        <f t="shared" si="5"/>
        <v>12733623.629999999</v>
      </c>
      <c r="K20" s="107">
        <f>0*K2</f>
        <v>0</v>
      </c>
      <c r="L20" s="52">
        <f>2*L2</f>
        <v>400000</v>
      </c>
      <c r="M20" s="52">
        <f t="shared" si="6"/>
        <v>13133623.629999999</v>
      </c>
      <c r="N20" s="52">
        <f t="shared" si="7"/>
        <v>0</v>
      </c>
      <c r="O20" s="52">
        <f t="shared" si="8"/>
        <v>13133623.629999999</v>
      </c>
      <c r="P20" s="52">
        <f t="shared" si="9"/>
        <v>339563.29680000001</v>
      </c>
      <c r="Q20" s="52">
        <f t="shared" si="10"/>
        <v>339563.29680000001</v>
      </c>
      <c r="R20" s="52">
        <f t="shared" si="11"/>
        <v>127336.23629999999</v>
      </c>
      <c r="S20" s="52"/>
      <c r="T20" s="52">
        <f t="shared" si="12"/>
        <v>13940086.459899999</v>
      </c>
      <c r="U20" s="52">
        <v>30000</v>
      </c>
      <c r="V20" s="52">
        <f t="shared" si="13"/>
        <v>1576034.8355999999</v>
      </c>
      <c r="W20" s="52">
        <f t="shared" si="14"/>
        <v>96775.539588</v>
      </c>
      <c r="X20" s="52">
        <f t="shared" si="15"/>
        <v>919400</v>
      </c>
      <c r="Y20" s="108">
        <v>6000</v>
      </c>
      <c r="Z20" s="108">
        <f t="shared" si="16"/>
        <v>16568296.835088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31"/>
      <c r="K23" s="31"/>
      <c r="L23" s="29"/>
      <c r="M23" s="3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5"/>
  <sheetViews>
    <sheetView topLeftCell="A10" workbookViewId="0">
      <selection activeCell="A21" sqref="A21:XFD30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5" t="s">
        <v>59</v>
      </c>
      <c r="B4" s="102">
        <v>38.590000000000003</v>
      </c>
      <c r="C4" s="116">
        <f t="shared" ref="C4:D4" si="0">B4</f>
        <v>38.590000000000003</v>
      </c>
      <c r="D4" s="116">
        <f t="shared" si="0"/>
        <v>38.590000000000003</v>
      </c>
      <c r="E4" s="117">
        <f t="shared" ref="E4:E20" si="1">D4*10.764</f>
        <v>415.38276000000002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489.22379999999998</v>
      </c>
      <c r="I4" s="117">
        <f t="shared" ref="I4:I20" si="4">H4+(H4*45%)</f>
        <v>709.37450999999999</v>
      </c>
      <c r="J4" s="119">
        <f t="shared" ref="J4:J20" si="5">I4*$J$2</f>
        <v>10640617.65</v>
      </c>
      <c r="K4" s="119">
        <f>0*K2</f>
        <v>0</v>
      </c>
      <c r="L4" s="119">
        <f>2*L2</f>
        <v>400000</v>
      </c>
      <c r="M4" s="119">
        <f t="shared" ref="M4:M20" si="6">SUM(J4:L4)</f>
        <v>11040617.65</v>
      </c>
      <c r="N4" s="120">
        <f t="shared" ref="N4:N20" si="7">($N$2*M4)</f>
        <v>0</v>
      </c>
      <c r="O4" s="119">
        <f t="shared" ref="O4:O20" si="8">M4-N4</f>
        <v>11040617.65</v>
      </c>
      <c r="P4" s="119">
        <f t="shared" ref="P4:P20" si="9">I4*$P$2</f>
        <v>283749.804</v>
      </c>
      <c r="Q4" s="119">
        <f t="shared" ref="Q4:Q20" si="10">I4*$Q$2</f>
        <v>283749.804</v>
      </c>
      <c r="R4" s="119">
        <f t="shared" ref="R4:R20" si="11">I4*$R$2</f>
        <v>106406.1765</v>
      </c>
      <c r="S4" s="119">
        <v>0</v>
      </c>
      <c r="T4" s="119">
        <f t="shared" ref="T4:T20" si="12">SUM(O4:S4)</f>
        <v>11714523.4345</v>
      </c>
      <c r="U4" s="119">
        <v>30000</v>
      </c>
      <c r="V4" s="119">
        <f t="shared" ref="V4:V20" si="13">$V$2*O4</f>
        <v>1324874.118</v>
      </c>
      <c r="W4" s="119">
        <f t="shared" ref="W4:W20" si="14">(12%*P4)+(12%*Q4)+(12%*R4)</f>
        <v>80868.694139999992</v>
      </c>
      <c r="X4" s="119">
        <f t="shared" ref="X4:X20" si="15">CEILING(($X$2*O4),100)</f>
        <v>772900</v>
      </c>
      <c r="Y4" s="121">
        <v>6000</v>
      </c>
      <c r="Z4" s="121">
        <f t="shared" ref="Z4:Z20" si="16">SUM(T4:Y4)</f>
        <v>13929166.24664</v>
      </c>
      <c r="AA4" s="122"/>
      <c r="AB4" s="123" t="s">
        <v>53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60</v>
      </c>
      <c r="B5" s="102">
        <v>59.07</v>
      </c>
      <c r="C5" s="116">
        <f t="shared" ref="C5:D5" si="17">B5</f>
        <v>59.07</v>
      </c>
      <c r="D5" s="116">
        <f t="shared" si="17"/>
        <v>59.07</v>
      </c>
      <c r="E5" s="117">
        <f t="shared" si="1"/>
        <v>635.82947999999999</v>
      </c>
      <c r="F5" s="124">
        <v>0</v>
      </c>
      <c r="G5" s="116">
        <f t="shared" si="2"/>
        <v>0</v>
      </c>
      <c r="H5" s="117">
        <f t="shared" si="3"/>
        <v>635.82947999999999</v>
      </c>
      <c r="I5" s="117">
        <f t="shared" si="4"/>
        <v>921.95274599999993</v>
      </c>
      <c r="J5" s="119">
        <f t="shared" si="5"/>
        <v>13829291.189999999</v>
      </c>
      <c r="K5" s="119">
        <f>1*K2</f>
        <v>1000000</v>
      </c>
      <c r="L5" s="119">
        <f>4*L2</f>
        <v>800000</v>
      </c>
      <c r="M5" s="119">
        <f t="shared" si="6"/>
        <v>15629291.189999999</v>
      </c>
      <c r="N5" s="120">
        <f t="shared" si="7"/>
        <v>0</v>
      </c>
      <c r="O5" s="119">
        <f t="shared" si="8"/>
        <v>15629291.189999999</v>
      </c>
      <c r="P5" s="119">
        <f t="shared" si="9"/>
        <v>368781.09839999996</v>
      </c>
      <c r="Q5" s="119">
        <f t="shared" si="10"/>
        <v>368781.09839999996</v>
      </c>
      <c r="R5" s="119">
        <f t="shared" si="11"/>
        <v>138292.91189999998</v>
      </c>
      <c r="S5" s="119">
        <v>0</v>
      </c>
      <c r="T5" s="119">
        <f t="shared" si="12"/>
        <v>16505146.298700001</v>
      </c>
      <c r="U5" s="119">
        <v>30000</v>
      </c>
      <c r="V5" s="119">
        <f t="shared" si="13"/>
        <v>1875514.9427999998</v>
      </c>
      <c r="W5" s="119">
        <f t="shared" si="14"/>
        <v>105102.613044</v>
      </c>
      <c r="X5" s="119">
        <f t="shared" si="15"/>
        <v>1094100</v>
      </c>
      <c r="Y5" s="121">
        <v>6000</v>
      </c>
      <c r="Z5" s="121">
        <f t="shared" si="16"/>
        <v>19615863.854544003</v>
      </c>
      <c r="AA5" s="122"/>
      <c r="AB5" s="123" t="s">
        <v>53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61</v>
      </c>
      <c r="B6" s="102">
        <v>59.07</v>
      </c>
      <c r="C6" s="116">
        <f t="shared" ref="C6:D6" si="18">B6</f>
        <v>59.07</v>
      </c>
      <c r="D6" s="116">
        <f t="shared" si="18"/>
        <v>59.07</v>
      </c>
      <c r="E6" s="117">
        <f t="shared" si="1"/>
        <v>635.82947999999999</v>
      </c>
      <c r="F6" s="124">
        <v>0</v>
      </c>
      <c r="G6" s="116">
        <f t="shared" si="2"/>
        <v>0</v>
      </c>
      <c r="H6" s="117">
        <f t="shared" si="3"/>
        <v>635.82947999999999</v>
      </c>
      <c r="I6" s="117">
        <f t="shared" si="4"/>
        <v>921.95274599999993</v>
      </c>
      <c r="J6" s="119">
        <f t="shared" si="5"/>
        <v>13829291.189999999</v>
      </c>
      <c r="K6" s="119">
        <f>1*K2</f>
        <v>1000000</v>
      </c>
      <c r="L6" s="119">
        <f>4*L2</f>
        <v>800000</v>
      </c>
      <c r="M6" s="119">
        <f t="shared" si="6"/>
        <v>15629291.189999999</v>
      </c>
      <c r="N6" s="120">
        <f t="shared" si="7"/>
        <v>0</v>
      </c>
      <c r="O6" s="119">
        <f t="shared" si="8"/>
        <v>15629291.189999999</v>
      </c>
      <c r="P6" s="119">
        <f t="shared" si="9"/>
        <v>368781.09839999996</v>
      </c>
      <c r="Q6" s="119">
        <f t="shared" si="10"/>
        <v>368781.09839999996</v>
      </c>
      <c r="R6" s="119">
        <f t="shared" si="11"/>
        <v>138292.91189999998</v>
      </c>
      <c r="S6" s="119">
        <v>0</v>
      </c>
      <c r="T6" s="119">
        <f t="shared" si="12"/>
        <v>16505146.298700001</v>
      </c>
      <c r="U6" s="119">
        <v>30000</v>
      </c>
      <c r="V6" s="119">
        <f t="shared" si="13"/>
        <v>1875514.9427999998</v>
      </c>
      <c r="W6" s="119">
        <f t="shared" si="14"/>
        <v>105102.613044</v>
      </c>
      <c r="X6" s="119">
        <f t="shared" si="15"/>
        <v>1094100</v>
      </c>
      <c r="Y6" s="121">
        <v>6000</v>
      </c>
      <c r="Z6" s="121">
        <f t="shared" si="16"/>
        <v>19615863.854544003</v>
      </c>
      <c r="AA6" s="122"/>
      <c r="AB6" s="123" t="s">
        <v>53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62</v>
      </c>
      <c r="B7" s="102">
        <v>59.07</v>
      </c>
      <c r="C7" s="116">
        <f t="shared" ref="C7:D7" si="19">B7</f>
        <v>59.07</v>
      </c>
      <c r="D7" s="116">
        <f t="shared" si="19"/>
        <v>59.07</v>
      </c>
      <c r="E7" s="117">
        <f t="shared" si="1"/>
        <v>635.82947999999999</v>
      </c>
      <c r="F7" s="124">
        <v>0</v>
      </c>
      <c r="G7" s="116">
        <f t="shared" si="2"/>
        <v>0</v>
      </c>
      <c r="H7" s="117">
        <f t="shared" si="3"/>
        <v>635.82947999999999</v>
      </c>
      <c r="I7" s="117">
        <f t="shared" si="4"/>
        <v>921.95274599999993</v>
      </c>
      <c r="J7" s="119">
        <f t="shared" si="5"/>
        <v>13829291.189999999</v>
      </c>
      <c r="K7" s="119">
        <f>1*K2</f>
        <v>1000000</v>
      </c>
      <c r="L7" s="119">
        <f>4*L2</f>
        <v>800000</v>
      </c>
      <c r="M7" s="119">
        <f t="shared" si="6"/>
        <v>15629291.189999999</v>
      </c>
      <c r="N7" s="120">
        <f t="shared" si="7"/>
        <v>0</v>
      </c>
      <c r="O7" s="119">
        <f t="shared" si="8"/>
        <v>15629291.189999999</v>
      </c>
      <c r="P7" s="119">
        <f t="shared" si="9"/>
        <v>368781.09839999996</v>
      </c>
      <c r="Q7" s="119">
        <f t="shared" si="10"/>
        <v>368781.09839999996</v>
      </c>
      <c r="R7" s="119">
        <f t="shared" si="11"/>
        <v>138292.91189999998</v>
      </c>
      <c r="S7" s="119">
        <v>0</v>
      </c>
      <c r="T7" s="119">
        <f t="shared" si="12"/>
        <v>16505146.298700001</v>
      </c>
      <c r="U7" s="119">
        <v>30000</v>
      </c>
      <c r="V7" s="119">
        <f t="shared" si="13"/>
        <v>1875514.9427999998</v>
      </c>
      <c r="W7" s="119">
        <f t="shared" si="14"/>
        <v>105102.613044</v>
      </c>
      <c r="X7" s="119">
        <f t="shared" si="15"/>
        <v>1094100</v>
      </c>
      <c r="Y7" s="121">
        <v>6000</v>
      </c>
      <c r="Z7" s="121">
        <f t="shared" si="16"/>
        <v>19615863.854544003</v>
      </c>
      <c r="AA7" s="122"/>
      <c r="AB7" s="123" t="s">
        <v>53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63</v>
      </c>
      <c r="B8" s="102">
        <v>57.95</v>
      </c>
      <c r="C8" s="116">
        <f t="shared" ref="C8:D8" si="20">B8</f>
        <v>57.95</v>
      </c>
      <c r="D8" s="116">
        <f t="shared" si="20"/>
        <v>57.95</v>
      </c>
      <c r="E8" s="117">
        <f t="shared" si="1"/>
        <v>623.77379999999994</v>
      </c>
      <c r="F8" s="124">
        <v>0</v>
      </c>
      <c r="G8" s="116">
        <f t="shared" si="2"/>
        <v>0</v>
      </c>
      <c r="H8" s="117">
        <f t="shared" si="3"/>
        <v>623.77379999999994</v>
      </c>
      <c r="I8" s="117">
        <f t="shared" si="4"/>
        <v>904.47200999999995</v>
      </c>
      <c r="J8" s="119">
        <f t="shared" si="5"/>
        <v>13567080.149999999</v>
      </c>
      <c r="K8" s="125">
        <f>1*K2</f>
        <v>1000000</v>
      </c>
      <c r="L8" s="119">
        <f>4*L2</f>
        <v>800000</v>
      </c>
      <c r="M8" s="119">
        <f t="shared" si="6"/>
        <v>15367080.149999999</v>
      </c>
      <c r="N8" s="120">
        <f t="shared" si="7"/>
        <v>0</v>
      </c>
      <c r="O8" s="119">
        <f t="shared" si="8"/>
        <v>15367080.149999999</v>
      </c>
      <c r="P8" s="119">
        <f t="shared" si="9"/>
        <v>361788.804</v>
      </c>
      <c r="Q8" s="119">
        <f t="shared" si="10"/>
        <v>361788.804</v>
      </c>
      <c r="R8" s="119">
        <f t="shared" si="11"/>
        <v>135670.8015</v>
      </c>
      <c r="S8" s="119">
        <v>0</v>
      </c>
      <c r="T8" s="119">
        <f t="shared" si="12"/>
        <v>16226328.559499998</v>
      </c>
      <c r="U8" s="119">
        <v>30000</v>
      </c>
      <c r="V8" s="119">
        <f t="shared" si="13"/>
        <v>1844049.6179999998</v>
      </c>
      <c r="W8" s="119">
        <f t="shared" si="14"/>
        <v>103109.80914</v>
      </c>
      <c r="X8" s="119">
        <f t="shared" si="15"/>
        <v>1075700</v>
      </c>
      <c r="Y8" s="121">
        <v>6000</v>
      </c>
      <c r="Z8" s="121">
        <f t="shared" si="16"/>
        <v>19285187.986639999</v>
      </c>
      <c r="AA8" s="122"/>
      <c r="AB8" s="123" t="s">
        <v>53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64</v>
      </c>
      <c r="B9" s="102">
        <v>73.3</v>
      </c>
      <c r="C9" s="116">
        <f t="shared" ref="C9:D9" si="21">B9</f>
        <v>73.3</v>
      </c>
      <c r="D9" s="116">
        <f t="shared" si="21"/>
        <v>73.3</v>
      </c>
      <c r="E9" s="117">
        <f t="shared" si="1"/>
        <v>789.00119999999993</v>
      </c>
      <c r="F9" s="124">
        <v>0</v>
      </c>
      <c r="G9" s="116">
        <f t="shared" si="2"/>
        <v>0</v>
      </c>
      <c r="H9" s="117">
        <f t="shared" si="3"/>
        <v>789.00119999999993</v>
      </c>
      <c r="I9" s="117">
        <f t="shared" si="4"/>
        <v>1144.0517399999999</v>
      </c>
      <c r="J9" s="119">
        <f t="shared" si="5"/>
        <v>17160776.099999998</v>
      </c>
      <c r="K9" s="119">
        <f>1*K2</f>
        <v>1000000</v>
      </c>
      <c r="L9" s="119">
        <f>4*L2</f>
        <v>800000</v>
      </c>
      <c r="M9" s="119">
        <f t="shared" si="6"/>
        <v>18960776.099999998</v>
      </c>
      <c r="N9" s="120">
        <f t="shared" si="7"/>
        <v>0</v>
      </c>
      <c r="O9" s="119">
        <f t="shared" si="8"/>
        <v>18960776.099999998</v>
      </c>
      <c r="P9" s="119">
        <f t="shared" si="9"/>
        <v>457620.69599999994</v>
      </c>
      <c r="Q9" s="119">
        <f t="shared" si="10"/>
        <v>457620.69599999994</v>
      </c>
      <c r="R9" s="119">
        <f t="shared" si="11"/>
        <v>171607.76099999997</v>
      </c>
      <c r="S9" s="119">
        <v>0</v>
      </c>
      <c r="T9" s="119">
        <f t="shared" si="12"/>
        <v>20047625.252999995</v>
      </c>
      <c r="U9" s="119">
        <v>30000</v>
      </c>
      <c r="V9" s="119">
        <f t="shared" si="13"/>
        <v>2275293.1319999998</v>
      </c>
      <c r="W9" s="119">
        <f t="shared" si="14"/>
        <v>130421.89835999996</v>
      </c>
      <c r="X9" s="119">
        <f t="shared" si="15"/>
        <v>1327300</v>
      </c>
      <c r="Y9" s="121">
        <v>6000</v>
      </c>
      <c r="Z9" s="121">
        <f t="shared" si="16"/>
        <v>23816640.283359993</v>
      </c>
      <c r="AA9" s="122"/>
      <c r="AB9" s="123" t="s">
        <v>53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65</v>
      </c>
      <c r="B10" s="102">
        <v>61.57</v>
      </c>
      <c r="C10" s="126">
        <f t="shared" ref="C10:D10" si="22">B10</f>
        <v>61.57</v>
      </c>
      <c r="D10" s="126">
        <f t="shared" si="22"/>
        <v>61.57</v>
      </c>
      <c r="E10" s="117">
        <f t="shared" si="1"/>
        <v>662.73947999999996</v>
      </c>
      <c r="F10" s="124">
        <v>0</v>
      </c>
      <c r="G10" s="116">
        <f t="shared" si="2"/>
        <v>0</v>
      </c>
      <c r="H10" s="117">
        <f t="shared" si="3"/>
        <v>662.73947999999996</v>
      </c>
      <c r="I10" s="117">
        <f t="shared" si="4"/>
        <v>960.97224599999993</v>
      </c>
      <c r="J10" s="119">
        <f t="shared" si="5"/>
        <v>14414583.689999999</v>
      </c>
      <c r="K10" s="119">
        <f>1*K2</f>
        <v>1000000</v>
      </c>
      <c r="L10" s="119">
        <f>4*L2</f>
        <v>800000</v>
      </c>
      <c r="M10" s="119">
        <f t="shared" si="6"/>
        <v>16214583.689999999</v>
      </c>
      <c r="N10" s="120">
        <f t="shared" si="7"/>
        <v>0</v>
      </c>
      <c r="O10" s="119">
        <f t="shared" si="8"/>
        <v>16214583.689999999</v>
      </c>
      <c r="P10" s="119">
        <f t="shared" si="9"/>
        <v>384388.89839999995</v>
      </c>
      <c r="Q10" s="119">
        <f t="shared" si="10"/>
        <v>384388.89839999995</v>
      </c>
      <c r="R10" s="119">
        <f t="shared" si="11"/>
        <v>144145.83689999999</v>
      </c>
      <c r="S10" s="120"/>
      <c r="T10" s="119">
        <f t="shared" si="12"/>
        <v>17127507.3237</v>
      </c>
      <c r="U10" s="119">
        <v>30000</v>
      </c>
      <c r="V10" s="119">
        <f t="shared" si="13"/>
        <v>1945750.0427999999</v>
      </c>
      <c r="W10" s="119">
        <f t="shared" si="14"/>
        <v>109550.83604399998</v>
      </c>
      <c r="X10" s="119">
        <f t="shared" si="15"/>
        <v>1135100</v>
      </c>
      <c r="Y10" s="121">
        <v>6000</v>
      </c>
      <c r="Z10" s="121">
        <f t="shared" si="16"/>
        <v>20353908.202543996</v>
      </c>
      <c r="AA10" s="122"/>
      <c r="AB10" s="123" t="s">
        <v>53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66</v>
      </c>
      <c r="B11" s="102">
        <v>59.33</v>
      </c>
      <c r="C11" s="126">
        <f t="shared" ref="C11:D11" si="23">B11</f>
        <v>59.33</v>
      </c>
      <c r="D11" s="126">
        <f t="shared" si="23"/>
        <v>59.33</v>
      </c>
      <c r="E11" s="117">
        <f t="shared" si="1"/>
        <v>638.62811999999997</v>
      </c>
      <c r="F11" s="124">
        <v>0</v>
      </c>
      <c r="G11" s="116">
        <f t="shared" si="2"/>
        <v>0</v>
      </c>
      <c r="H11" s="117">
        <f t="shared" si="3"/>
        <v>638.62811999999997</v>
      </c>
      <c r="I11" s="117">
        <f t="shared" si="4"/>
        <v>926.01077399999997</v>
      </c>
      <c r="J11" s="119">
        <f t="shared" si="5"/>
        <v>13890161.609999999</v>
      </c>
      <c r="K11" s="119">
        <f>1*K2</f>
        <v>1000000</v>
      </c>
      <c r="L11" s="119">
        <f>4*L2</f>
        <v>800000</v>
      </c>
      <c r="M11" s="119">
        <f t="shared" si="6"/>
        <v>15690161.609999999</v>
      </c>
      <c r="N11" s="120">
        <f t="shared" si="7"/>
        <v>0</v>
      </c>
      <c r="O11" s="119">
        <f t="shared" si="8"/>
        <v>15690161.609999999</v>
      </c>
      <c r="P11" s="119">
        <f t="shared" si="9"/>
        <v>370404.30959999998</v>
      </c>
      <c r="Q11" s="119">
        <f t="shared" si="10"/>
        <v>370404.30959999998</v>
      </c>
      <c r="R11" s="119">
        <f t="shared" si="11"/>
        <v>138901.61609999998</v>
      </c>
      <c r="S11" s="120"/>
      <c r="T11" s="119">
        <f t="shared" si="12"/>
        <v>16569871.845299998</v>
      </c>
      <c r="U11" s="119">
        <v>30000</v>
      </c>
      <c r="V11" s="119">
        <f t="shared" si="13"/>
        <v>1882819.3931999998</v>
      </c>
      <c r="W11" s="119">
        <f t="shared" si="14"/>
        <v>105565.22823599998</v>
      </c>
      <c r="X11" s="119">
        <f t="shared" si="15"/>
        <v>1098400</v>
      </c>
      <c r="Y11" s="121">
        <v>6000</v>
      </c>
      <c r="Z11" s="121">
        <f t="shared" si="16"/>
        <v>19692656.466736</v>
      </c>
      <c r="AA11" s="122"/>
      <c r="AB11" s="123" t="s">
        <v>53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67</v>
      </c>
      <c r="B12" s="102">
        <v>74.42</v>
      </c>
      <c r="C12" s="126">
        <f t="shared" ref="C12:D12" si="24">B12</f>
        <v>74.42</v>
      </c>
      <c r="D12" s="126">
        <f t="shared" si="24"/>
        <v>74.42</v>
      </c>
      <c r="E12" s="117">
        <f t="shared" si="1"/>
        <v>801.05687999999998</v>
      </c>
      <c r="F12" s="124">
        <v>0</v>
      </c>
      <c r="G12" s="116">
        <f t="shared" si="2"/>
        <v>0</v>
      </c>
      <c r="H12" s="117">
        <f t="shared" si="3"/>
        <v>801.05687999999998</v>
      </c>
      <c r="I12" s="117">
        <f t="shared" si="4"/>
        <v>1161.5324759999999</v>
      </c>
      <c r="J12" s="119">
        <f t="shared" si="5"/>
        <v>17422987.139999997</v>
      </c>
      <c r="K12" s="125">
        <f>1*K2</f>
        <v>1000000</v>
      </c>
      <c r="L12" s="119">
        <f>4*L2</f>
        <v>800000</v>
      </c>
      <c r="M12" s="119">
        <f t="shared" si="6"/>
        <v>19222987.139999997</v>
      </c>
      <c r="N12" s="120">
        <f t="shared" si="7"/>
        <v>0</v>
      </c>
      <c r="O12" s="119">
        <f t="shared" si="8"/>
        <v>19222987.139999997</v>
      </c>
      <c r="P12" s="119">
        <f t="shared" si="9"/>
        <v>464612.99039999995</v>
      </c>
      <c r="Q12" s="119">
        <f t="shared" si="10"/>
        <v>464612.99039999995</v>
      </c>
      <c r="R12" s="119">
        <f t="shared" si="11"/>
        <v>174229.87139999997</v>
      </c>
      <c r="S12" s="120"/>
      <c r="T12" s="119">
        <f t="shared" si="12"/>
        <v>20326442.992199998</v>
      </c>
      <c r="U12" s="119">
        <v>30000</v>
      </c>
      <c r="V12" s="119">
        <f t="shared" si="13"/>
        <v>2306758.4567999993</v>
      </c>
      <c r="W12" s="119">
        <f t="shared" si="14"/>
        <v>132414.70226399999</v>
      </c>
      <c r="X12" s="119">
        <f t="shared" si="15"/>
        <v>1345700</v>
      </c>
      <c r="Y12" s="121">
        <v>6000</v>
      </c>
      <c r="Z12" s="121">
        <f t="shared" si="16"/>
        <v>24147316.151263997</v>
      </c>
      <c r="AA12" s="122"/>
      <c r="AB12" s="123" t="s">
        <v>53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68</v>
      </c>
      <c r="B13" s="102">
        <v>59.07</v>
      </c>
      <c r="C13" s="126">
        <f t="shared" ref="C13:D13" si="25">B13</f>
        <v>59.07</v>
      </c>
      <c r="D13" s="126">
        <f t="shared" si="25"/>
        <v>59.07</v>
      </c>
      <c r="E13" s="117">
        <f t="shared" si="1"/>
        <v>635.82947999999999</v>
      </c>
      <c r="F13" s="124">
        <v>0</v>
      </c>
      <c r="G13" s="116">
        <f t="shared" si="2"/>
        <v>0</v>
      </c>
      <c r="H13" s="117">
        <f t="shared" si="3"/>
        <v>635.82947999999999</v>
      </c>
      <c r="I13" s="117">
        <f t="shared" si="4"/>
        <v>921.95274599999993</v>
      </c>
      <c r="J13" s="119">
        <f t="shared" si="5"/>
        <v>13829291.189999999</v>
      </c>
      <c r="K13" s="125">
        <f>1*K2</f>
        <v>1000000</v>
      </c>
      <c r="L13" s="119">
        <f>4*L2</f>
        <v>800000</v>
      </c>
      <c r="M13" s="119">
        <f t="shared" si="6"/>
        <v>15629291.189999999</v>
      </c>
      <c r="N13" s="120">
        <f t="shared" si="7"/>
        <v>0</v>
      </c>
      <c r="O13" s="119">
        <f t="shared" si="8"/>
        <v>15629291.189999999</v>
      </c>
      <c r="P13" s="119">
        <f t="shared" si="9"/>
        <v>368781.09839999996</v>
      </c>
      <c r="Q13" s="119">
        <f t="shared" si="10"/>
        <v>368781.09839999996</v>
      </c>
      <c r="R13" s="119">
        <f t="shared" si="11"/>
        <v>138292.91189999998</v>
      </c>
      <c r="S13" s="120"/>
      <c r="T13" s="119">
        <f t="shared" si="12"/>
        <v>16505146.298700001</v>
      </c>
      <c r="U13" s="119">
        <v>30000</v>
      </c>
      <c r="V13" s="119">
        <f t="shared" si="13"/>
        <v>1875514.9427999998</v>
      </c>
      <c r="W13" s="119">
        <f t="shared" si="14"/>
        <v>105102.613044</v>
      </c>
      <c r="X13" s="119">
        <f t="shared" si="15"/>
        <v>1094100</v>
      </c>
      <c r="Y13" s="121">
        <v>6000</v>
      </c>
      <c r="Z13" s="121">
        <f t="shared" si="16"/>
        <v>19615863.854544003</v>
      </c>
      <c r="AA13" s="122"/>
      <c r="AB13" s="123" t="s">
        <v>53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69</v>
      </c>
      <c r="B14" s="102">
        <v>74.42</v>
      </c>
      <c r="C14" s="126">
        <f t="shared" ref="C14:D14" si="26">B14</f>
        <v>74.42</v>
      </c>
      <c r="D14" s="126">
        <f t="shared" si="26"/>
        <v>74.42</v>
      </c>
      <c r="E14" s="117">
        <f t="shared" si="1"/>
        <v>801.05687999999998</v>
      </c>
      <c r="F14" s="124">
        <v>0</v>
      </c>
      <c r="G14" s="116">
        <f t="shared" si="2"/>
        <v>0</v>
      </c>
      <c r="H14" s="117">
        <f t="shared" si="3"/>
        <v>801.05687999999998</v>
      </c>
      <c r="I14" s="117">
        <f t="shared" si="4"/>
        <v>1161.5324759999999</v>
      </c>
      <c r="J14" s="119">
        <f t="shared" si="5"/>
        <v>17422987.139999997</v>
      </c>
      <c r="K14" s="125">
        <f>1*K2</f>
        <v>1000000</v>
      </c>
      <c r="L14" s="119">
        <f>4*L2</f>
        <v>800000</v>
      </c>
      <c r="M14" s="119">
        <f t="shared" si="6"/>
        <v>19222987.139999997</v>
      </c>
      <c r="N14" s="120">
        <f t="shared" si="7"/>
        <v>0</v>
      </c>
      <c r="O14" s="119">
        <f t="shared" si="8"/>
        <v>19222987.139999997</v>
      </c>
      <c r="P14" s="119">
        <f t="shared" si="9"/>
        <v>464612.99039999995</v>
      </c>
      <c r="Q14" s="119">
        <f t="shared" si="10"/>
        <v>464612.99039999995</v>
      </c>
      <c r="R14" s="119">
        <f t="shared" si="11"/>
        <v>174229.87139999997</v>
      </c>
      <c r="S14" s="120"/>
      <c r="T14" s="119">
        <f t="shared" si="12"/>
        <v>20326442.992199998</v>
      </c>
      <c r="U14" s="119">
        <v>30000</v>
      </c>
      <c r="V14" s="119">
        <f t="shared" si="13"/>
        <v>2306758.4567999993</v>
      </c>
      <c r="W14" s="119">
        <f t="shared" si="14"/>
        <v>132414.70226399999</v>
      </c>
      <c r="X14" s="119">
        <f t="shared" si="15"/>
        <v>1345700</v>
      </c>
      <c r="Y14" s="121">
        <v>6000</v>
      </c>
      <c r="Z14" s="121">
        <f t="shared" si="16"/>
        <v>24147316.151263997</v>
      </c>
      <c r="AA14" s="122"/>
      <c r="AB14" s="123" t="s">
        <v>53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70</v>
      </c>
      <c r="B15" s="102">
        <v>59.07</v>
      </c>
      <c r="C15" s="126">
        <f t="shared" ref="C15:D15" si="27">B15</f>
        <v>59.07</v>
      </c>
      <c r="D15" s="126">
        <f t="shared" si="27"/>
        <v>59.07</v>
      </c>
      <c r="E15" s="127">
        <f t="shared" si="1"/>
        <v>635.82947999999999</v>
      </c>
      <c r="F15" s="128">
        <v>0</v>
      </c>
      <c r="G15" s="129">
        <f t="shared" si="2"/>
        <v>0</v>
      </c>
      <c r="H15" s="127">
        <f t="shared" si="3"/>
        <v>635.82947999999999</v>
      </c>
      <c r="I15" s="117">
        <f t="shared" si="4"/>
        <v>921.95274599999993</v>
      </c>
      <c r="J15" s="130">
        <f t="shared" si="5"/>
        <v>13829291.189999999</v>
      </c>
      <c r="K15" s="131">
        <f>1*K2</f>
        <v>1000000</v>
      </c>
      <c r="L15" s="130">
        <f>4*L2</f>
        <v>800000</v>
      </c>
      <c r="M15" s="130">
        <f t="shared" si="6"/>
        <v>15629291.189999999</v>
      </c>
      <c r="N15" s="120">
        <f t="shared" si="7"/>
        <v>0</v>
      </c>
      <c r="O15" s="130">
        <f t="shared" si="8"/>
        <v>15629291.189999999</v>
      </c>
      <c r="P15" s="130">
        <f t="shared" si="9"/>
        <v>368781.09839999996</v>
      </c>
      <c r="Q15" s="130">
        <f t="shared" si="10"/>
        <v>368781.09839999996</v>
      </c>
      <c r="R15" s="130">
        <f t="shared" si="11"/>
        <v>138292.91189999998</v>
      </c>
      <c r="S15" s="120"/>
      <c r="T15" s="130">
        <f t="shared" si="12"/>
        <v>16505146.298700001</v>
      </c>
      <c r="U15" s="130">
        <v>30000</v>
      </c>
      <c r="V15" s="130">
        <f t="shared" si="13"/>
        <v>1875514.9427999998</v>
      </c>
      <c r="W15" s="130">
        <f t="shared" si="14"/>
        <v>105102.613044</v>
      </c>
      <c r="X15" s="130">
        <f t="shared" si="15"/>
        <v>1094100</v>
      </c>
      <c r="Y15" s="132">
        <v>6000</v>
      </c>
      <c r="Z15" s="132">
        <f t="shared" si="16"/>
        <v>19615863.854544003</v>
      </c>
      <c r="AA15" s="122"/>
      <c r="AB15" s="123" t="s">
        <v>53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71</v>
      </c>
      <c r="B16" s="102">
        <v>59.07</v>
      </c>
      <c r="C16" s="126">
        <f t="shared" ref="C16:D16" si="28">B16</f>
        <v>59.07</v>
      </c>
      <c r="D16" s="126">
        <f t="shared" si="28"/>
        <v>59.07</v>
      </c>
      <c r="E16" s="127">
        <f t="shared" si="1"/>
        <v>635.82947999999999</v>
      </c>
      <c r="F16" s="128">
        <v>0</v>
      </c>
      <c r="G16" s="129">
        <f t="shared" si="2"/>
        <v>0</v>
      </c>
      <c r="H16" s="127">
        <f t="shared" si="3"/>
        <v>635.82947999999999</v>
      </c>
      <c r="I16" s="117">
        <f t="shared" si="4"/>
        <v>921.95274599999993</v>
      </c>
      <c r="J16" s="130">
        <f t="shared" si="5"/>
        <v>13829291.189999999</v>
      </c>
      <c r="K16" s="131">
        <f>1*K2</f>
        <v>1000000</v>
      </c>
      <c r="L16" s="130">
        <f>4*L2</f>
        <v>800000</v>
      </c>
      <c r="M16" s="130">
        <f t="shared" si="6"/>
        <v>15629291.189999999</v>
      </c>
      <c r="N16" s="120">
        <f t="shared" si="7"/>
        <v>0</v>
      </c>
      <c r="O16" s="130">
        <f t="shared" si="8"/>
        <v>15629291.189999999</v>
      </c>
      <c r="P16" s="130">
        <f t="shared" si="9"/>
        <v>368781.09839999996</v>
      </c>
      <c r="Q16" s="130">
        <f t="shared" si="10"/>
        <v>368781.09839999996</v>
      </c>
      <c r="R16" s="130">
        <f t="shared" si="11"/>
        <v>138292.91189999998</v>
      </c>
      <c r="S16" s="120"/>
      <c r="T16" s="130">
        <f t="shared" si="12"/>
        <v>16505146.298700001</v>
      </c>
      <c r="U16" s="130">
        <v>30000</v>
      </c>
      <c r="V16" s="130">
        <f t="shared" si="13"/>
        <v>1875514.9427999998</v>
      </c>
      <c r="W16" s="130">
        <f t="shared" si="14"/>
        <v>105102.613044</v>
      </c>
      <c r="X16" s="130">
        <f t="shared" si="15"/>
        <v>1094100</v>
      </c>
      <c r="Y16" s="132">
        <v>6000</v>
      </c>
      <c r="Z16" s="132">
        <f t="shared" si="16"/>
        <v>19615863.854544003</v>
      </c>
      <c r="AA16" s="122"/>
      <c r="AB16" s="123" t="s">
        <v>53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72</v>
      </c>
      <c r="B17" s="102">
        <v>59.07</v>
      </c>
      <c r="C17" s="126">
        <f t="shared" ref="C17:D17" si="29">B17</f>
        <v>59.07</v>
      </c>
      <c r="D17" s="126">
        <f t="shared" si="29"/>
        <v>59.07</v>
      </c>
      <c r="E17" s="127">
        <f t="shared" si="1"/>
        <v>635.82947999999999</v>
      </c>
      <c r="F17" s="128">
        <v>0</v>
      </c>
      <c r="G17" s="129">
        <f t="shared" si="2"/>
        <v>0</v>
      </c>
      <c r="H17" s="127">
        <f t="shared" si="3"/>
        <v>635.82947999999999</v>
      </c>
      <c r="I17" s="117">
        <f t="shared" si="4"/>
        <v>921.95274599999993</v>
      </c>
      <c r="J17" s="130">
        <f t="shared" si="5"/>
        <v>13829291.189999999</v>
      </c>
      <c r="K17" s="131">
        <f>1*K2</f>
        <v>1000000</v>
      </c>
      <c r="L17" s="130">
        <f>4*L2</f>
        <v>800000</v>
      </c>
      <c r="M17" s="130">
        <f t="shared" si="6"/>
        <v>15629291.189999999</v>
      </c>
      <c r="N17" s="120">
        <f t="shared" si="7"/>
        <v>0</v>
      </c>
      <c r="O17" s="130">
        <f t="shared" si="8"/>
        <v>15629291.189999999</v>
      </c>
      <c r="P17" s="130">
        <f t="shared" si="9"/>
        <v>368781.09839999996</v>
      </c>
      <c r="Q17" s="130">
        <f t="shared" si="10"/>
        <v>368781.09839999996</v>
      </c>
      <c r="R17" s="130">
        <f t="shared" si="11"/>
        <v>138292.91189999998</v>
      </c>
      <c r="S17" s="120"/>
      <c r="T17" s="130">
        <f t="shared" si="12"/>
        <v>16505146.298700001</v>
      </c>
      <c r="U17" s="130">
        <v>30000</v>
      </c>
      <c r="V17" s="130">
        <f t="shared" si="13"/>
        <v>1875514.9427999998</v>
      </c>
      <c r="W17" s="130">
        <f t="shared" si="14"/>
        <v>105102.613044</v>
      </c>
      <c r="X17" s="130">
        <f t="shared" si="15"/>
        <v>1094100</v>
      </c>
      <c r="Y17" s="132">
        <v>6000</v>
      </c>
      <c r="Z17" s="132">
        <f t="shared" si="16"/>
        <v>19615863.854544003</v>
      </c>
      <c r="AA17" s="122"/>
      <c r="AB17" s="123" t="s">
        <v>53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73</v>
      </c>
      <c r="B18" s="102">
        <v>59.07</v>
      </c>
      <c r="C18" s="126">
        <f t="shared" ref="C18:D18" si="30">B18</f>
        <v>59.07</v>
      </c>
      <c r="D18" s="126">
        <f t="shared" si="30"/>
        <v>59.07</v>
      </c>
      <c r="E18" s="127">
        <f t="shared" si="1"/>
        <v>635.82947999999999</v>
      </c>
      <c r="F18" s="128">
        <v>0</v>
      </c>
      <c r="G18" s="129">
        <f t="shared" si="2"/>
        <v>0</v>
      </c>
      <c r="H18" s="127">
        <f t="shared" si="3"/>
        <v>635.82947999999999</v>
      </c>
      <c r="I18" s="117">
        <f t="shared" si="4"/>
        <v>921.95274599999993</v>
      </c>
      <c r="J18" s="130">
        <f t="shared" si="5"/>
        <v>13829291.189999999</v>
      </c>
      <c r="K18" s="131">
        <f t="shared" ref="K18:K19" si="31">1*K5</f>
        <v>1000000</v>
      </c>
      <c r="L18" s="130">
        <f>4*L2</f>
        <v>800000</v>
      </c>
      <c r="M18" s="130">
        <f t="shared" si="6"/>
        <v>15629291.189999999</v>
      </c>
      <c r="N18" s="120">
        <f t="shared" si="7"/>
        <v>0</v>
      </c>
      <c r="O18" s="130">
        <f t="shared" si="8"/>
        <v>15629291.189999999</v>
      </c>
      <c r="P18" s="130">
        <f t="shared" si="9"/>
        <v>368781.09839999996</v>
      </c>
      <c r="Q18" s="130">
        <f t="shared" si="10"/>
        <v>368781.09839999996</v>
      </c>
      <c r="R18" s="130">
        <f t="shared" si="11"/>
        <v>138292.91189999998</v>
      </c>
      <c r="S18" s="120"/>
      <c r="T18" s="130">
        <f t="shared" si="12"/>
        <v>16505146.298700001</v>
      </c>
      <c r="U18" s="130">
        <v>30000</v>
      </c>
      <c r="V18" s="130">
        <f t="shared" si="13"/>
        <v>1875514.9427999998</v>
      </c>
      <c r="W18" s="130">
        <f t="shared" si="14"/>
        <v>105102.613044</v>
      </c>
      <c r="X18" s="130">
        <f t="shared" si="15"/>
        <v>1094100</v>
      </c>
      <c r="Y18" s="132">
        <v>6000</v>
      </c>
      <c r="Z18" s="132">
        <f t="shared" si="16"/>
        <v>19615863.854544003</v>
      </c>
      <c r="AA18" s="122"/>
      <c r="AB18" s="123" t="s">
        <v>53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74</v>
      </c>
      <c r="B19" s="102">
        <v>59.07</v>
      </c>
      <c r="C19" s="126">
        <f t="shared" ref="C19:D19" si="32">B19</f>
        <v>59.07</v>
      </c>
      <c r="D19" s="126">
        <f t="shared" si="32"/>
        <v>59.07</v>
      </c>
      <c r="E19" s="127">
        <f t="shared" si="1"/>
        <v>635.82947999999999</v>
      </c>
      <c r="F19" s="128">
        <v>0</v>
      </c>
      <c r="G19" s="129">
        <f t="shared" si="2"/>
        <v>0</v>
      </c>
      <c r="H19" s="127">
        <f t="shared" si="3"/>
        <v>635.82947999999999</v>
      </c>
      <c r="I19" s="127">
        <f t="shared" si="4"/>
        <v>921.95274599999993</v>
      </c>
      <c r="J19" s="130">
        <f t="shared" si="5"/>
        <v>13829291.189999999</v>
      </c>
      <c r="K19" s="131">
        <f t="shared" si="31"/>
        <v>1000000</v>
      </c>
      <c r="L19" s="130">
        <f>4*L2</f>
        <v>800000</v>
      </c>
      <c r="M19" s="130">
        <f t="shared" si="6"/>
        <v>15629291.189999999</v>
      </c>
      <c r="N19" s="120">
        <f t="shared" si="7"/>
        <v>0</v>
      </c>
      <c r="O19" s="130">
        <f t="shared" si="8"/>
        <v>15629291.189999999</v>
      </c>
      <c r="P19" s="130">
        <f t="shared" si="9"/>
        <v>368781.09839999996</v>
      </c>
      <c r="Q19" s="130">
        <f t="shared" si="10"/>
        <v>368781.09839999996</v>
      </c>
      <c r="R19" s="130">
        <f t="shared" si="11"/>
        <v>138292.91189999998</v>
      </c>
      <c r="S19" s="120"/>
      <c r="T19" s="130">
        <f t="shared" si="12"/>
        <v>16505146.298700001</v>
      </c>
      <c r="U19" s="130">
        <v>30000</v>
      </c>
      <c r="V19" s="130">
        <f t="shared" si="13"/>
        <v>1875514.9427999998</v>
      </c>
      <c r="W19" s="130">
        <f t="shared" si="14"/>
        <v>105102.613044</v>
      </c>
      <c r="X19" s="130">
        <f t="shared" si="15"/>
        <v>1094100</v>
      </c>
      <c r="Y19" s="132">
        <v>6000</v>
      </c>
      <c r="Z19" s="132">
        <f t="shared" si="16"/>
        <v>19615863.854544003</v>
      </c>
      <c r="AA19" s="122"/>
      <c r="AB19" s="123" t="s">
        <v>53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75</v>
      </c>
      <c r="B20" s="47">
        <v>43.21</v>
      </c>
      <c r="C20" s="126">
        <f t="shared" ref="C20:D20" si="33">B20</f>
        <v>43.21</v>
      </c>
      <c r="D20" s="126">
        <f t="shared" si="33"/>
        <v>43.21</v>
      </c>
      <c r="E20" s="133">
        <f t="shared" si="1"/>
        <v>465.11243999999999</v>
      </c>
      <c r="F20" s="134">
        <v>0</v>
      </c>
      <c r="G20" s="126">
        <f t="shared" si="2"/>
        <v>0</v>
      </c>
      <c r="H20" s="133">
        <f t="shared" si="3"/>
        <v>465.11243999999999</v>
      </c>
      <c r="I20" s="133">
        <f t="shared" si="4"/>
        <v>674.41303800000003</v>
      </c>
      <c r="J20" s="120">
        <f t="shared" si="5"/>
        <v>10116195.57</v>
      </c>
      <c r="K20" s="135">
        <f>0*K2</f>
        <v>0</v>
      </c>
      <c r="L20" s="120">
        <f>2*L2</f>
        <v>400000</v>
      </c>
      <c r="M20" s="120">
        <f t="shared" si="6"/>
        <v>10516195.57</v>
      </c>
      <c r="N20" s="120">
        <f t="shared" si="7"/>
        <v>0</v>
      </c>
      <c r="O20" s="120">
        <f t="shared" si="8"/>
        <v>10516195.57</v>
      </c>
      <c r="P20" s="120">
        <f t="shared" si="9"/>
        <v>269765.21520000004</v>
      </c>
      <c r="Q20" s="120">
        <f t="shared" si="10"/>
        <v>269765.21520000004</v>
      </c>
      <c r="R20" s="120">
        <f t="shared" si="11"/>
        <v>101161.95570000001</v>
      </c>
      <c r="S20" s="120"/>
      <c r="T20" s="120">
        <f t="shared" si="12"/>
        <v>11156887.9561</v>
      </c>
      <c r="U20" s="120">
        <v>30000</v>
      </c>
      <c r="V20" s="120">
        <f t="shared" si="13"/>
        <v>1261943.4683999999</v>
      </c>
      <c r="W20" s="120">
        <f t="shared" si="14"/>
        <v>76883.086332000006</v>
      </c>
      <c r="X20" s="120">
        <f t="shared" si="15"/>
        <v>736200</v>
      </c>
      <c r="Y20" s="136">
        <v>6000</v>
      </c>
      <c r="Z20" s="136">
        <f t="shared" si="16"/>
        <v>13267914.510832001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31"/>
      <c r="L23" s="31"/>
      <c r="M23" s="29"/>
      <c r="N23" s="34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1005"/>
  <sheetViews>
    <sheetView topLeftCell="A16" workbookViewId="0">
      <selection activeCell="A21" sqref="A21:XFD32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83" t="s">
        <v>59</v>
      </c>
      <c r="B4" s="102">
        <v>38.590000000000003</v>
      </c>
      <c r="C4" s="48">
        <f t="shared" ref="C4:D4" si="0">B4</f>
        <v>38.590000000000003</v>
      </c>
      <c r="D4" s="48">
        <f t="shared" si="0"/>
        <v>38.590000000000003</v>
      </c>
      <c r="E4" s="49">
        <f t="shared" ref="E4:E7" si="1">D4*10.764</f>
        <v>415.38276000000002</v>
      </c>
      <c r="F4" s="84">
        <v>6.86</v>
      </c>
      <c r="G4" s="48">
        <f t="shared" ref="G4:G20" si="2">F4*10.764</f>
        <v>73.841039999999992</v>
      </c>
      <c r="H4" s="49">
        <f t="shared" ref="H4:H20" si="3">E4+G4</f>
        <v>489.22379999999998</v>
      </c>
      <c r="I4" s="49">
        <f t="shared" ref="I4:I20" si="4">H4+(H4*45%)</f>
        <v>709.37450999999999</v>
      </c>
      <c r="J4" s="51">
        <f t="shared" ref="J4:J20" si="5">I4*$J$2</f>
        <v>10640617.65</v>
      </c>
      <c r="K4" s="51">
        <f>0*K2</f>
        <v>0</v>
      </c>
      <c r="L4" s="51">
        <f>2*L2</f>
        <v>400000</v>
      </c>
      <c r="M4" s="51">
        <f t="shared" ref="M4:M7" si="6">SUM(J4:L4)</f>
        <v>11040617.65</v>
      </c>
      <c r="N4" s="52">
        <f t="shared" ref="N4:N20" si="7">($N$2*M4)</f>
        <v>0</v>
      </c>
      <c r="O4" s="51">
        <f t="shared" ref="O4:O20" si="8">M4-N4</f>
        <v>11040617.65</v>
      </c>
      <c r="P4" s="51">
        <f t="shared" ref="P4:P20" si="9">I4*$P$2</f>
        <v>283749.804</v>
      </c>
      <c r="Q4" s="51">
        <f t="shared" ref="Q4:Q20" si="10">I4*$Q$2</f>
        <v>283749.804</v>
      </c>
      <c r="R4" s="51">
        <f t="shared" ref="R4:R20" si="11">I4*$R$2</f>
        <v>106406.1765</v>
      </c>
      <c r="S4" s="51">
        <v>0</v>
      </c>
      <c r="T4" s="51">
        <f t="shared" ref="T4:T20" si="12">SUM(O4:S4)</f>
        <v>11714523.4345</v>
      </c>
      <c r="U4" s="51">
        <v>30000</v>
      </c>
      <c r="V4" s="51">
        <f t="shared" ref="V4:V20" si="13">$V$2*O4</f>
        <v>1324874.118</v>
      </c>
      <c r="W4" s="51">
        <f t="shared" ref="W4:W20" si="14">(12%*P4)+(12%*Q4)+(12%*R4)</f>
        <v>80868.694139999992</v>
      </c>
      <c r="X4" s="51">
        <f t="shared" ref="X4:X20" si="15">CEILING(($X$2*O4),100)</f>
        <v>772900</v>
      </c>
      <c r="Y4" s="54">
        <v>6000</v>
      </c>
      <c r="Z4" s="54">
        <f t="shared" ref="Z4:Z20" si="16">SUM(T4:Y4)</f>
        <v>13929166.24664</v>
      </c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83" t="s">
        <v>60</v>
      </c>
      <c r="B5" s="102">
        <v>59.07</v>
      </c>
      <c r="C5" s="48">
        <f t="shared" ref="C5:D5" si="17">B5</f>
        <v>59.07</v>
      </c>
      <c r="D5" s="48">
        <f t="shared" si="17"/>
        <v>59.07</v>
      </c>
      <c r="E5" s="49">
        <f t="shared" si="1"/>
        <v>635.82947999999999</v>
      </c>
      <c r="F5" s="69">
        <v>0</v>
      </c>
      <c r="G5" s="48">
        <f t="shared" si="2"/>
        <v>0</v>
      </c>
      <c r="H5" s="49">
        <f t="shared" si="3"/>
        <v>635.82947999999999</v>
      </c>
      <c r="I5" s="49">
        <f t="shared" si="4"/>
        <v>921.95274599999993</v>
      </c>
      <c r="J5" s="51">
        <f t="shared" si="5"/>
        <v>13829291.189999999</v>
      </c>
      <c r="K5" s="51">
        <f>1*K2</f>
        <v>1000000</v>
      </c>
      <c r="L5" s="51">
        <f>4*L2</f>
        <v>800000</v>
      </c>
      <c r="M5" s="51">
        <f t="shared" si="6"/>
        <v>15629291.189999999</v>
      </c>
      <c r="N5" s="52">
        <f t="shared" si="7"/>
        <v>0</v>
      </c>
      <c r="O5" s="51">
        <f t="shared" si="8"/>
        <v>15629291.189999999</v>
      </c>
      <c r="P5" s="51">
        <f t="shared" si="9"/>
        <v>368781.09839999996</v>
      </c>
      <c r="Q5" s="51">
        <f t="shared" si="10"/>
        <v>368781.09839999996</v>
      </c>
      <c r="R5" s="51">
        <f t="shared" si="11"/>
        <v>138292.91189999998</v>
      </c>
      <c r="S5" s="51">
        <v>0</v>
      </c>
      <c r="T5" s="51">
        <f t="shared" si="12"/>
        <v>16505146.298700001</v>
      </c>
      <c r="U5" s="51">
        <v>30000</v>
      </c>
      <c r="V5" s="51">
        <f t="shared" si="13"/>
        <v>1875514.9427999998</v>
      </c>
      <c r="W5" s="51">
        <f t="shared" si="14"/>
        <v>105102.613044</v>
      </c>
      <c r="X5" s="51">
        <f t="shared" si="15"/>
        <v>1094100</v>
      </c>
      <c r="Y5" s="54">
        <v>6000</v>
      </c>
      <c r="Z5" s="54">
        <f t="shared" si="16"/>
        <v>19615863.854544003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102">
        <v>59.07</v>
      </c>
      <c r="C6" s="48">
        <f t="shared" ref="C6:D6" si="18">B6</f>
        <v>59.07</v>
      </c>
      <c r="D6" s="48">
        <f t="shared" si="18"/>
        <v>59.07</v>
      </c>
      <c r="E6" s="49">
        <f t="shared" si="1"/>
        <v>635.82947999999999</v>
      </c>
      <c r="F6" s="69">
        <v>0</v>
      </c>
      <c r="G6" s="48">
        <f t="shared" si="2"/>
        <v>0</v>
      </c>
      <c r="H6" s="49">
        <f t="shared" si="3"/>
        <v>635.82947999999999</v>
      </c>
      <c r="I6" s="49">
        <f t="shared" si="4"/>
        <v>921.95274599999993</v>
      </c>
      <c r="J6" s="51">
        <f t="shared" si="5"/>
        <v>13829291.189999999</v>
      </c>
      <c r="K6" s="51">
        <f>1*K2</f>
        <v>1000000</v>
      </c>
      <c r="L6" s="51">
        <f>4*L2</f>
        <v>800000</v>
      </c>
      <c r="M6" s="51">
        <f t="shared" si="6"/>
        <v>15629291.189999999</v>
      </c>
      <c r="N6" s="52">
        <f t="shared" si="7"/>
        <v>0</v>
      </c>
      <c r="O6" s="51">
        <f t="shared" si="8"/>
        <v>15629291.189999999</v>
      </c>
      <c r="P6" s="51">
        <f t="shared" si="9"/>
        <v>368781.09839999996</v>
      </c>
      <c r="Q6" s="51">
        <f t="shared" si="10"/>
        <v>368781.09839999996</v>
      </c>
      <c r="R6" s="51">
        <f t="shared" si="11"/>
        <v>138292.91189999998</v>
      </c>
      <c r="S6" s="51">
        <v>0</v>
      </c>
      <c r="T6" s="51">
        <f t="shared" si="12"/>
        <v>16505146.298700001</v>
      </c>
      <c r="U6" s="51">
        <v>30000</v>
      </c>
      <c r="V6" s="51">
        <f t="shared" si="13"/>
        <v>1875514.9427999998</v>
      </c>
      <c r="W6" s="51">
        <f t="shared" si="14"/>
        <v>105102.613044</v>
      </c>
      <c r="X6" s="51">
        <f t="shared" si="15"/>
        <v>1094100</v>
      </c>
      <c r="Y6" s="54">
        <v>6000</v>
      </c>
      <c r="Z6" s="54">
        <f t="shared" si="16"/>
        <v>19615863.854544003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3" t="s">
        <v>62</v>
      </c>
      <c r="B7" s="102">
        <v>59.07</v>
      </c>
      <c r="C7" s="48">
        <f t="shared" ref="C7:D7" si="19">B7</f>
        <v>59.07</v>
      </c>
      <c r="D7" s="48">
        <f t="shared" si="19"/>
        <v>59.07</v>
      </c>
      <c r="E7" s="49">
        <f t="shared" si="1"/>
        <v>635.82947999999999</v>
      </c>
      <c r="F7" s="69">
        <v>0</v>
      </c>
      <c r="G7" s="48">
        <f t="shared" si="2"/>
        <v>0</v>
      </c>
      <c r="H7" s="49">
        <f t="shared" si="3"/>
        <v>635.82947999999999</v>
      </c>
      <c r="I7" s="49">
        <f t="shared" si="4"/>
        <v>921.95274599999993</v>
      </c>
      <c r="J7" s="51">
        <f t="shared" si="5"/>
        <v>13829291.189999999</v>
      </c>
      <c r="K7" s="51">
        <f>1*K2</f>
        <v>1000000</v>
      </c>
      <c r="L7" s="51">
        <f>4*L2</f>
        <v>800000</v>
      </c>
      <c r="M7" s="51">
        <f t="shared" si="6"/>
        <v>15629291.189999999</v>
      </c>
      <c r="N7" s="52">
        <f t="shared" si="7"/>
        <v>0</v>
      </c>
      <c r="O7" s="51">
        <f t="shared" si="8"/>
        <v>15629291.189999999</v>
      </c>
      <c r="P7" s="51">
        <f t="shared" si="9"/>
        <v>368781.09839999996</v>
      </c>
      <c r="Q7" s="51">
        <f t="shared" si="10"/>
        <v>368781.09839999996</v>
      </c>
      <c r="R7" s="51">
        <f t="shared" si="11"/>
        <v>138292.91189999998</v>
      </c>
      <c r="S7" s="51">
        <v>0</v>
      </c>
      <c r="T7" s="51">
        <f t="shared" si="12"/>
        <v>16505146.298700001</v>
      </c>
      <c r="U7" s="51">
        <v>30000</v>
      </c>
      <c r="V7" s="51">
        <f t="shared" si="13"/>
        <v>1875514.9427999998</v>
      </c>
      <c r="W7" s="51">
        <f t="shared" si="14"/>
        <v>105102.613044</v>
      </c>
      <c r="X7" s="51">
        <f t="shared" si="15"/>
        <v>1094100</v>
      </c>
      <c r="Y7" s="54">
        <v>6000</v>
      </c>
      <c r="Z7" s="54">
        <f t="shared" si="16"/>
        <v>19615863.854544003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3" t="s">
        <v>63</v>
      </c>
      <c r="B8" s="138" t="s">
        <v>77</v>
      </c>
      <c r="C8" s="138" t="s">
        <v>77</v>
      </c>
      <c r="D8" s="139" t="str">
        <f>C8</f>
        <v>REFUGE AREA</v>
      </c>
      <c r="E8" s="49"/>
      <c r="F8" s="69">
        <v>0</v>
      </c>
      <c r="G8" s="48">
        <f t="shared" si="2"/>
        <v>0</v>
      </c>
      <c r="H8" s="49">
        <f t="shared" si="3"/>
        <v>0</v>
      </c>
      <c r="I8" s="49">
        <f t="shared" si="4"/>
        <v>0</v>
      </c>
      <c r="J8" s="51">
        <f t="shared" si="5"/>
        <v>0</v>
      </c>
      <c r="K8" s="60"/>
      <c r="L8" s="51"/>
      <c r="M8" s="51"/>
      <c r="N8" s="52">
        <f t="shared" si="7"/>
        <v>0</v>
      </c>
      <c r="O8" s="51">
        <f t="shared" si="8"/>
        <v>0</v>
      </c>
      <c r="P8" s="51">
        <f t="shared" si="9"/>
        <v>0</v>
      </c>
      <c r="Q8" s="51">
        <f t="shared" si="10"/>
        <v>0</v>
      </c>
      <c r="R8" s="51">
        <f t="shared" si="11"/>
        <v>0</v>
      </c>
      <c r="S8" s="51">
        <v>0</v>
      </c>
      <c r="T8" s="51">
        <f t="shared" si="12"/>
        <v>0</v>
      </c>
      <c r="U8" s="60">
        <v>0</v>
      </c>
      <c r="V8" s="51">
        <f t="shared" si="13"/>
        <v>0</v>
      </c>
      <c r="W8" s="51">
        <f t="shared" si="14"/>
        <v>0</v>
      </c>
      <c r="X8" s="51">
        <f t="shared" si="15"/>
        <v>0</v>
      </c>
      <c r="Y8" s="140">
        <v>0</v>
      </c>
      <c r="Z8" s="54">
        <f t="shared" si="16"/>
        <v>0</v>
      </c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83" t="s">
        <v>64</v>
      </c>
      <c r="B9" s="102">
        <v>73.3</v>
      </c>
      <c r="C9" s="48">
        <f t="shared" ref="C9:D9" si="20">B9</f>
        <v>73.3</v>
      </c>
      <c r="D9" s="48">
        <f t="shared" si="20"/>
        <v>73.3</v>
      </c>
      <c r="E9" s="49">
        <f t="shared" ref="E9:E20" si="21">D9*10.764</f>
        <v>789.00119999999993</v>
      </c>
      <c r="F9" s="69">
        <v>0</v>
      </c>
      <c r="G9" s="48">
        <f t="shared" si="2"/>
        <v>0</v>
      </c>
      <c r="H9" s="49">
        <f t="shared" si="3"/>
        <v>789.00119999999993</v>
      </c>
      <c r="I9" s="49">
        <f t="shared" si="4"/>
        <v>1144.0517399999999</v>
      </c>
      <c r="J9" s="51">
        <f t="shared" si="5"/>
        <v>17160776.099999998</v>
      </c>
      <c r="K9" s="51">
        <f>1*K2</f>
        <v>1000000</v>
      </c>
      <c r="L9" s="51">
        <f>4*L2</f>
        <v>800000</v>
      </c>
      <c r="M9" s="51">
        <f t="shared" ref="M9:M20" si="22">SUM(J9:L9)</f>
        <v>18960776.099999998</v>
      </c>
      <c r="N9" s="52">
        <f t="shared" si="7"/>
        <v>0</v>
      </c>
      <c r="O9" s="51">
        <f t="shared" si="8"/>
        <v>18960776.099999998</v>
      </c>
      <c r="P9" s="51">
        <f t="shared" si="9"/>
        <v>457620.69599999994</v>
      </c>
      <c r="Q9" s="51">
        <f t="shared" si="10"/>
        <v>457620.69599999994</v>
      </c>
      <c r="R9" s="51">
        <f t="shared" si="11"/>
        <v>171607.76099999997</v>
      </c>
      <c r="S9" s="51">
        <v>0</v>
      </c>
      <c r="T9" s="51">
        <f t="shared" si="12"/>
        <v>20047625.252999995</v>
      </c>
      <c r="U9" s="51">
        <v>30000</v>
      </c>
      <c r="V9" s="51">
        <f t="shared" si="13"/>
        <v>2275293.1319999998</v>
      </c>
      <c r="W9" s="51">
        <f t="shared" si="14"/>
        <v>130421.89835999996</v>
      </c>
      <c r="X9" s="51">
        <f t="shared" si="15"/>
        <v>1327300</v>
      </c>
      <c r="Y9" s="54">
        <v>6000</v>
      </c>
      <c r="Z9" s="54">
        <f t="shared" si="16"/>
        <v>23816640.283359993</v>
      </c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83" t="s">
        <v>65</v>
      </c>
      <c r="B10" s="102">
        <v>61.57</v>
      </c>
      <c r="C10" s="59">
        <f t="shared" ref="C10:D10" si="23">B10</f>
        <v>61.57</v>
      </c>
      <c r="D10" s="59">
        <f t="shared" si="23"/>
        <v>61.57</v>
      </c>
      <c r="E10" s="49">
        <f t="shared" si="21"/>
        <v>662.73947999999996</v>
      </c>
      <c r="F10" s="69">
        <v>0</v>
      </c>
      <c r="G10" s="48">
        <f t="shared" si="2"/>
        <v>0</v>
      </c>
      <c r="H10" s="49">
        <f t="shared" si="3"/>
        <v>662.73947999999996</v>
      </c>
      <c r="I10" s="49">
        <f t="shared" si="4"/>
        <v>960.97224599999993</v>
      </c>
      <c r="J10" s="51">
        <f t="shared" si="5"/>
        <v>14414583.689999999</v>
      </c>
      <c r="K10" s="51">
        <f>1*K2</f>
        <v>1000000</v>
      </c>
      <c r="L10" s="51">
        <f>4*L2</f>
        <v>800000</v>
      </c>
      <c r="M10" s="51">
        <f t="shared" si="22"/>
        <v>16214583.689999999</v>
      </c>
      <c r="N10" s="52">
        <f t="shared" si="7"/>
        <v>0</v>
      </c>
      <c r="O10" s="51">
        <f t="shared" si="8"/>
        <v>16214583.689999999</v>
      </c>
      <c r="P10" s="51">
        <f t="shared" si="9"/>
        <v>384388.89839999995</v>
      </c>
      <c r="Q10" s="51">
        <f t="shared" si="10"/>
        <v>384388.89839999995</v>
      </c>
      <c r="R10" s="51">
        <f t="shared" si="11"/>
        <v>144145.83689999999</v>
      </c>
      <c r="S10" s="52"/>
      <c r="T10" s="51">
        <f t="shared" si="12"/>
        <v>17127507.3237</v>
      </c>
      <c r="U10" s="51">
        <v>30000</v>
      </c>
      <c r="V10" s="51">
        <f t="shared" si="13"/>
        <v>1945750.0427999999</v>
      </c>
      <c r="W10" s="51">
        <f t="shared" si="14"/>
        <v>109550.83604399998</v>
      </c>
      <c r="X10" s="51">
        <f t="shared" si="15"/>
        <v>1135100</v>
      </c>
      <c r="Y10" s="54">
        <v>6000</v>
      </c>
      <c r="Z10" s="54">
        <f t="shared" si="16"/>
        <v>20353908.202543996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102">
        <v>59.33</v>
      </c>
      <c r="C11" s="59">
        <f t="shared" ref="C11:D11" si="24">B11</f>
        <v>59.33</v>
      </c>
      <c r="D11" s="59">
        <f t="shared" si="24"/>
        <v>59.33</v>
      </c>
      <c r="E11" s="49">
        <f t="shared" si="21"/>
        <v>638.62811999999997</v>
      </c>
      <c r="F11" s="69">
        <v>0</v>
      </c>
      <c r="G11" s="48">
        <f t="shared" si="2"/>
        <v>0</v>
      </c>
      <c r="H11" s="49">
        <f t="shared" si="3"/>
        <v>638.62811999999997</v>
      </c>
      <c r="I11" s="49">
        <f t="shared" si="4"/>
        <v>926.01077399999997</v>
      </c>
      <c r="J11" s="51">
        <f t="shared" si="5"/>
        <v>13890161.609999999</v>
      </c>
      <c r="K11" s="51">
        <f>1*K2</f>
        <v>1000000</v>
      </c>
      <c r="L11" s="51">
        <f>4*L2</f>
        <v>800000</v>
      </c>
      <c r="M11" s="51">
        <f t="shared" si="22"/>
        <v>15690161.609999999</v>
      </c>
      <c r="N11" s="52">
        <f t="shared" si="7"/>
        <v>0</v>
      </c>
      <c r="O11" s="51">
        <f t="shared" si="8"/>
        <v>15690161.609999999</v>
      </c>
      <c r="P11" s="51">
        <f t="shared" si="9"/>
        <v>370404.30959999998</v>
      </c>
      <c r="Q11" s="51">
        <f t="shared" si="10"/>
        <v>370404.30959999998</v>
      </c>
      <c r="R11" s="51">
        <f t="shared" si="11"/>
        <v>138901.61609999998</v>
      </c>
      <c r="S11" s="52"/>
      <c r="T11" s="51">
        <f t="shared" si="12"/>
        <v>16569871.845299998</v>
      </c>
      <c r="U11" s="51">
        <v>30000</v>
      </c>
      <c r="V11" s="51">
        <f t="shared" si="13"/>
        <v>1882819.3931999998</v>
      </c>
      <c r="W11" s="51">
        <f t="shared" si="14"/>
        <v>105565.22823599998</v>
      </c>
      <c r="X11" s="51">
        <f t="shared" si="15"/>
        <v>1098400</v>
      </c>
      <c r="Y11" s="54">
        <v>6000</v>
      </c>
      <c r="Z11" s="54">
        <f t="shared" si="16"/>
        <v>19692656.466736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102">
        <v>74.42</v>
      </c>
      <c r="C12" s="59">
        <f t="shared" ref="C12:D12" si="25">B12</f>
        <v>74.42</v>
      </c>
      <c r="D12" s="59">
        <f t="shared" si="25"/>
        <v>74.42</v>
      </c>
      <c r="E12" s="49">
        <f t="shared" si="21"/>
        <v>801.05687999999998</v>
      </c>
      <c r="F12" s="69">
        <v>0</v>
      </c>
      <c r="G12" s="48">
        <f t="shared" si="2"/>
        <v>0</v>
      </c>
      <c r="H12" s="49">
        <f t="shared" si="3"/>
        <v>801.05687999999998</v>
      </c>
      <c r="I12" s="49">
        <f t="shared" si="4"/>
        <v>1161.5324759999999</v>
      </c>
      <c r="J12" s="51">
        <f t="shared" si="5"/>
        <v>17422987.139999997</v>
      </c>
      <c r="K12" s="60">
        <f>1*K2</f>
        <v>1000000</v>
      </c>
      <c r="L12" s="51">
        <f>4*L2</f>
        <v>800000</v>
      </c>
      <c r="M12" s="51">
        <f t="shared" si="22"/>
        <v>19222987.139999997</v>
      </c>
      <c r="N12" s="52">
        <f t="shared" si="7"/>
        <v>0</v>
      </c>
      <c r="O12" s="51">
        <f t="shared" si="8"/>
        <v>19222987.139999997</v>
      </c>
      <c r="P12" s="51">
        <f t="shared" si="9"/>
        <v>464612.99039999995</v>
      </c>
      <c r="Q12" s="51">
        <f t="shared" si="10"/>
        <v>464612.99039999995</v>
      </c>
      <c r="R12" s="51">
        <f t="shared" si="11"/>
        <v>174229.87139999997</v>
      </c>
      <c r="S12" s="52"/>
      <c r="T12" s="51">
        <f t="shared" si="12"/>
        <v>20326442.992199998</v>
      </c>
      <c r="U12" s="51">
        <v>30000</v>
      </c>
      <c r="V12" s="51">
        <f t="shared" si="13"/>
        <v>2306758.4567999993</v>
      </c>
      <c r="W12" s="51">
        <f t="shared" si="14"/>
        <v>132414.70226399999</v>
      </c>
      <c r="X12" s="51">
        <f t="shared" si="15"/>
        <v>1345700</v>
      </c>
      <c r="Y12" s="54">
        <v>6000</v>
      </c>
      <c r="Z12" s="54">
        <f t="shared" si="16"/>
        <v>24147316.151263997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102">
        <v>59.07</v>
      </c>
      <c r="C13" s="59">
        <f t="shared" ref="C13:D13" si="26">B13</f>
        <v>59.07</v>
      </c>
      <c r="D13" s="59">
        <f t="shared" si="26"/>
        <v>59.07</v>
      </c>
      <c r="E13" s="49">
        <f t="shared" si="21"/>
        <v>635.82947999999999</v>
      </c>
      <c r="F13" s="69">
        <v>0</v>
      </c>
      <c r="G13" s="48">
        <f t="shared" si="2"/>
        <v>0</v>
      </c>
      <c r="H13" s="49">
        <f t="shared" si="3"/>
        <v>635.82947999999999</v>
      </c>
      <c r="I13" s="49">
        <f t="shared" si="4"/>
        <v>921.95274599999993</v>
      </c>
      <c r="J13" s="51">
        <f t="shared" si="5"/>
        <v>13829291.189999999</v>
      </c>
      <c r="K13" s="60">
        <f>1*K2</f>
        <v>1000000</v>
      </c>
      <c r="L13" s="51">
        <f>4*L2</f>
        <v>800000</v>
      </c>
      <c r="M13" s="51">
        <f t="shared" si="22"/>
        <v>15629291.189999999</v>
      </c>
      <c r="N13" s="52">
        <f t="shared" si="7"/>
        <v>0</v>
      </c>
      <c r="O13" s="51">
        <f t="shared" si="8"/>
        <v>15629291.189999999</v>
      </c>
      <c r="P13" s="51">
        <f t="shared" si="9"/>
        <v>368781.09839999996</v>
      </c>
      <c r="Q13" s="51">
        <f t="shared" si="10"/>
        <v>368781.09839999996</v>
      </c>
      <c r="R13" s="51">
        <f t="shared" si="11"/>
        <v>138292.91189999998</v>
      </c>
      <c r="S13" s="52"/>
      <c r="T13" s="51">
        <f t="shared" si="12"/>
        <v>16505146.298700001</v>
      </c>
      <c r="U13" s="51">
        <v>30000</v>
      </c>
      <c r="V13" s="51">
        <f t="shared" si="13"/>
        <v>1875514.9427999998</v>
      </c>
      <c r="W13" s="51">
        <f t="shared" si="14"/>
        <v>105102.613044</v>
      </c>
      <c r="X13" s="51">
        <f t="shared" si="15"/>
        <v>1094100</v>
      </c>
      <c r="Y13" s="54">
        <v>6000</v>
      </c>
      <c r="Z13" s="54">
        <f t="shared" si="16"/>
        <v>19615863.854544003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102">
        <v>74.42</v>
      </c>
      <c r="C14" s="59">
        <f t="shared" ref="C14:D14" si="27">B14</f>
        <v>74.42</v>
      </c>
      <c r="D14" s="59">
        <f t="shared" si="27"/>
        <v>74.42</v>
      </c>
      <c r="E14" s="49">
        <f t="shared" si="21"/>
        <v>801.05687999999998</v>
      </c>
      <c r="F14" s="69">
        <v>0</v>
      </c>
      <c r="G14" s="48">
        <f t="shared" si="2"/>
        <v>0</v>
      </c>
      <c r="H14" s="49">
        <f t="shared" si="3"/>
        <v>801.05687999999998</v>
      </c>
      <c r="I14" s="49">
        <f t="shared" si="4"/>
        <v>1161.5324759999999</v>
      </c>
      <c r="J14" s="51">
        <f t="shared" si="5"/>
        <v>17422987.139999997</v>
      </c>
      <c r="K14" s="60">
        <f>1*K2</f>
        <v>1000000</v>
      </c>
      <c r="L14" s="51">
        <f>4*L2</f>
        <v>800000</v>
      </c>
      <c r="M14" s="51">
        <f t="shared" si="22"/>
        <v>19222987.139999997</v>
      </c>
      <c r="N14" s="52">
        <f t="shared" si="7"/>
        <v>0</v>
      </c>
      <c r="O14" s="51">
        <f t="shared" si="8"/>
        <v>19222987.139999997</v>
      </c>
      <c r="P14" s="51">
        <f t="shared" si="9"/>
        <v>464612.99039999995</v>
      </c>
      <c r="Q14" s="51">
        <f t="shared" si="10"/>
        <v>464612.99039999995</v>
      </c>
      <c r="R14" s="51">
        <f t="shared" si="11"/>
        <v>174229.87139999997</v>
      </c>
      <c r="S14" s="52"/>
      <c r="T14" s="51">
        <f t="shared" si="12"/>
        <v>20326442.992199998</v>
      </c>
      <c r="U14" s="51">
        <v>30000</v>
      </c>
      <c r="V14" s="51">
        <f t="shared" si="13"/>
        <v>2306758.4567999993</v>
      </c>
      <c r="W14" s="51">
        <f t="shared" si="14"/>
        <v>132414.70226399999</v>
      </c>
      <c r="X14" s="51">
        <f t="shared" si="15"/>
        <v>1345700</v>
      </c>
      <c r="Y14" s="54">
        <v>6000</v>
      </c>
      <c r="Z14" s="54">
        <f t="shared" si="16"/>
        <v>24147316.151263997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83" t="s">
        <v>70</v>
      </c>
      <c r="B15" s="102">
        <v>59.07</v>
      </c>
      <c r="C15" s="59">
        <f t="shared" ref="C15:D15" si="28">B15</f>
        <v>59.07</v>
      </c>
      <c r="D15" s="59">
        <f t="shared" si="28"/>
        <v>59.07</v>
      </c>
      <c r="E15" s="24">
        <f t="shared" si="21"/>
        <v>635.82947999999999</v>
      </c>
      <c r="F15" s="25">
        <v>0</v>
      </c>
      <c r="G15" s="23">
        <f t="shared" si="2"/>
        <v>0</v>
      </c>
      <c r="H15" s="24">
        <f t="shared" si="3"/>
        <v>635.82947999999999</v>
      </c>
      <c r="I15" s="49">
        <f t="shared" si="4"/>
        <v>921.95274599999993</v>
      </c>
      <c r="J15" s="26">
        <f t="shared" si="5"/>
        <v>13829291.189999999</v>
      </c>
      <c r="K15" s="104">
        <f>1*K2</f>
        <v>1000000</v>
      </c>
      <c r="L15" s="26">
        <f>4*L2</f>
        <v>800000</v>
      </c>
      <c r="M15" s="26">
        <f t="shared" si="22"/>
        <v>15629291.189999999</v>
      </c>
      <c r="N15" s="52">
        <f t="shared" si="7"/>
        <v>0</v>
      </c>
      <c r="O15" s="26">
        <f t="shared" si="8"/>
        <v>15629291.189999999</v>
      </c>
      <c r="P15" s="26">
        <f t="shared" si="9"/>
        <v>368781.09839999996</v>
      </c>
      <c r="Q15" s="26">
        <f t="shared" si="10"/>
        <v>368781.09839999996</v>
      </c>
      <c r="R15" s="26">
        <f t="shared" si="11"/>
        <v>138292.91189999998</v>
      </c>
      <c r="S15" s="52"/>
      <c r="T15" s="26">
        <f t="shared" si="12"/>
        <v>16505146.298700001</v>
      </c>
      <c r="U15" s="26">
        <v>30000</v>
      </c>
      <c r="V15" s="26">
        <f t="shared" si="13"/>
        <v>1875514.9427999998</v>
      </c>
      <c r="W15" s="26">
        <f t="shared" si="14"/>
        <v>105102.613044</v>
      </c>
      <c r="X15" s="26">
        <f t="shared" si="15"/>
        <v>1094100</v>
      </c>
      <c r="Y15" s="105">
        <v>6000</v>
      </c>
      <c r="Z15" s="105">
        <f t="shared" si="16"/>
        <v>19615863.854544003</v>
      </c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83" t="s">
        <v>71</v>
      </c>
      <c r="B16" s="102">
        <v>59.07</v>
      </c>
      <c r="C16" s="59">
        <f t="shared" ref="C16:D16" si="29">B16</f>
        <v>59.07</v>
      </c>
      <c r="D16" s="59">
        <f t="shared" si="29"/>
        <v>59.07</v>
      </c>
      <c r="E16" s="24">
        <f t="shared" si="21"/>
        <v>635.82947999999999</v>
      </c>
      <c r="F16" s="25">
        <v>0</v>
      </c>
      <c r="G16" s="23">
        <f t="shared" si="2"/>
        <v>0</v>
      </c>
      <c r="H16" s="24">
        <f t="shared" si="3"/>
        <v>635.82947999999999</v>
      </c>
      <c r="I16" s="49">
        <f t="shared" si="4"/>
        <v>921.95274599999993</v>
      </c>
      <c r="J16" s="26">
        <f t="shared" si="5"/>
        <v>13829291.189999999</v>
      </c>
      <c r="K16" s="104">
        <f>1*K2</f>
        <v>1000000</v>
      </c>
      <c r="L16" s="26">
        <f>4*L2</f>
        <v>800000</v>
      </c>
      <c r="M16" s="26">
        <f t="shared" si="22"/>
        <v>15629291.189999999</v>
      </c>
      <c r="N16" s="52">
        <f t="shared" si="7"/>
        <v>0</v>
      </c>
      <c r="O16" s="26">
        <f t="shared" si="8"/>
        <v>15629291.189999999</v>
      </c>
      <c r="P16" s="26">
        <f t="shared" si="9"/>
        <v>368781.09839999996</v>
      </c>
      <c r="Q16" s="26">
        <f t="shared" si="10"/>
        <v>368781.09839999996</v>
      </c>
      <c r="R16" s="26">
        <f t="shared" si="11"/>
        <v>138292.91189999998</v>
      </c>
      <c r="S16" s="52"/>
      <c r="T16" s="26">
        <f t="shared" si="12"/>
        <v>16505146.298700001</v>
      </c>
      <c r="U16" s="26">
        <v>30000</v>
      </c>
      <c r="V16" s="26">
        <f t="shared" si="13"/>
        <v>1875514.9427999998</v>
      </c>
      <c r="W16" s="26">
        <f t="shared" si="14"/>
        <v>105102.613044</v>
      </c>
      <c r="X16" s="26">
        <f t="shared" si="15"/>
        <v>1094100</v>
      </c>
      <c r="Y16" s="105">
        <v>6000</v>
      </c>
      <c r="Z16" s="105">
        <f t="shared" si="16"/>
        <v>19615863.854544003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102">
        <v>59.07</v>
      </c>
      <c r="C17" s="59">
        <f t="shared" ref="C17:D17" si="30">B17</f>
        <v>59.07</v>
      </c>
      <c r="D17" s="59">
        <f t="shared" si="30"/>
        <v>59.07</v>
      </c>
      <c r="E17" s="24">
        <f t="shared" si="21"/>
        <v>635.82947999999999</v>
      </c>
      <c r="F17" s="25">
        <v>0</v>
      </c>
      <c r="G17" s="23">
        <f t="shared" si="2"/>
        <v>0</v>
      </c>
      <c r="H17" s="24">
        <f t="shared" si="3"/>
        <v>635.82947999999999</v>
      </c>
      <c r="I17" s="49">
        <f t="shared" si="4"/>
        <v>921.95274599999993</v>
      </c>
      <c r="J17" s="26">
        <f t="shared" si="5"/>
        <v>13829291.189999999</v>
      </c>
      <c r="K17" s="104">
        <f>1*K2</f>
        <v>1000000</v>
      </c>
      <c r="L17" s="26">
        <f>4*L2</f>
        <v>800000</v>
      </c>
      <c r="M17" s="26">
        <f t="shared" si="22"/>
        <v>15629291.189999999</v>
      </c>
      <c r="N17" s="52">
        <f t="shared" si="7"/>
        <v>0</v>
      </c>
      <c r="O17" s="26">
        <f t="shared" si="8"/>
        <v>15629291.189999999</v>
      </c>
      <c r="P17" s="26">
        <f t="shared" si="9"/>
        <v>368781.09839999996</v>
      </c>
      <c r="Q17" s="26">
        <f t="shared" si="10"/>
        <v>368781.09839999996</v>
      </c>
      <c r="R17" s="26">
        <f t="shared" si="11"/>
        <v>138292.91189999998</v>
      </c>
      <c r="S17" s="52"/>
      <c r="T17" s="26">
        <f t="shared" si="12"/>
        <v>16505146.298700001</v>
      </c>
      <c r="U17" s="26">
        <v>30000</v>
      </c>
      <c r="V17" s="26">
        <f t="shared" si="13"/>
        <v>1875514.9427999998</v>
      </c>
      <c r="W17" s="26">
        <f t="shared" si="14"/>
        <v>105102.613044</v>
      </c>
      <c r="X17" s="26">
        <f t="shared" si="15"/>
        <v>1094100</v>
      </c>
      <c r="Y17" s="105">
        <v>6000</v>
      </c>
      <c r="Z17" s="105">
        <f t="shared" si="16"/>
        <v>19615863.854544003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102">
        <v>59.07</v>
      </c>
      <c r="C18" s="59">
        <f t="shared" ref="C18:D18" si="31">B18</f>
        <v>59.07</v>
      </c>
      <c r="D18" s="59">
        <f t="shared" si="31"/>
        <v>59.07</v>
      </c>
      <c r="E18" s="24">
        <f t="shared" si="21"/>
        <v>635.82947999999999</v>
      </c>
      <c r="F18" s="25">
        <v>0</v>
      </c>
      <c r="G18" s="23">
        <f t="shared" si="2"/>
        <v>0</v>
      </c>
      <c r="H18" s="24">
        <f t="shared" si="3"/>
        <v>635.82947999999999</v>
      </c>
      <c r="I18" s="49">
        <f t="shared" si="4"/>
        <v>921.95274599999993</v>
      </c>
      <c r="J18" s="26">
        <f t="shared" si="5"/>
        <v>13829291.189999999</v>
      </c>
      <c r="K18" s="104">
        <f t="shared" ref="K18:K19" si="32">1*K5</f>
        <v>1000000</v>
      </c>
      <c r="L18" s="26">
        <f>4*L2</f>
        <v>800000</v>
      </c>
      <c r="M18" s="26">
        <f t="shared" si="22"/>
        <v>15629291.189999999</v>
      </c>
      <c r="N18" s="52">
        <f t="shared" si="7"/>
        <v>0</v>
      </c>
      <c r="O18" s="26">
        <f t="shared" si="8"/>
        <v>15629291.189999999</v>
      </c>
      <c r="P18" s="26">
        <f t="shared" si="9"/>
        <v>368781.09839999996</v>
      </c>
      <c r="Q18" s="26">
        <f t="shared" si="10"/>
        <v>368781.09839999996</v>
      </c>
      <c r="R18" s="26">
        <f t="shared" si="11"/>
        <v>138292.91189999998</v>
      </c>
      <c r="S18" s="52"/>
      <c r="T18" s="26">
        <f t="shared" si="12"/>
        <v>16505146.298700001</v>
      </c>
      <c r="U18" s="26">
        <v>30000</v>
      </c>
      <c r="V18" s="26">
        <f t="shared" si="13"/>
        <v>1875514.9427999998</v>
      </c>
      <c r="W18" s="26">
        <f t="shared" si="14"/>
        <v>105102.613044</v>
      </c>
      <c r="X18" s="26">
        <f t="shared" si="15"/>
        <v>1094100</v>
      </c>
      <c r="Y18" s="105">
        <v>6000</v>
      </c>
      <c r="Z18" s="105">
        <f t="shared" si="16"/>
        <v>19615863.854544003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83" t="s">
        <v>74</v>
      </c>
      <c r="B19" s="102">
        <v>59.07</v>
      </c>
      <c r="C19" s="59">
        <f t="shared" ref="C19:D19" si="33">B19</f>
        <v>59.07</v>
      </c>
      <c r="D19" s="59">
        <f t="shared" si="33"/>
        <v>59.07</v>
      </c>
      <c r="E19" s="24">
        <f t="shared" si="21"/>
        <v>635.82947999999999</v>
      </c>
      <c r="F19" s="25">
        <v>0</v>
      </c>
      <c r="G19" s="23">
        <f t="shared" si="2"/>
        <v>0</v>
      </c>
      <c r="H19" s="24">
        <f t="shared" si="3"/>
        <v>635.82947999999999</v>
      </c>
      <c r="I19" s="24">
        <f t="shared" si="4"/>
        <v>921.95274599999993</v>
      </c>
      <c r="J19" s="26">
        <f t="shared" si="5"/>
        <v>13829291.189999999</v>
      </c>
      <c r="K19" s="104">
        <f t="shared" si="32"/>
        <v>1000000</v>
      </c>
      <c r="L19" s="26">
        <f>4*L2</f>
        <v>800000</v>
      </c>
      <c r="M19" s="26">
        <f t="shared" si="22"/>
        <v>15629291.189999999</v>
      </c>
      <c r="N19" s="52">
        <f t="shared" si="7"/>
        <v>0</v>
      </c>
      <c r="O19" s="26">
        <f t="shared" si="8"/>
        <v>15629291.189999999</v>
      </c>
      <c r="P19" s="26">
        <f t="shared" si="9"/>
        <v>368781.09839999996</v>
      </c>
      <c r="Q19" s="26">
        <f t="shared" si="10"/>
        <v>368781.09839999996</v>
      </c>
      <c r="R19" s="26">
        <f t="shared" si="11"/>
        <v>138292.91189999998</v>
      </c>
      <c r="S19" s="52"/>
      <c r="T19" s="26">
        <f t="shared" si="12"/>
        <v>16505146.298700001</v>
      </c>
      <c r="U19" s="26">
        <v>30000</v>
      </c>
      <c r="V19" s="26">
        <f t="shared" si="13"/>
        <v>1875514.9427999998</v>
      </c>
      <c r="W19" s="26">
        <f t="shared" si="14"/>
        <v>105102.613044</v>
      </c>
      <c r="X19" s="26">
        <f t="shared" si="15"/>
        <v>1094100</v>
      </c>
      <c r="Y19" s="105">
        <v>6000</v>
      </c>
      <c r="Z19" s="105">
        <f t="shared" si="16"/>
        <v>19615863.854544003</v>
      </c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83" t="s">
        <v>75</v>
      </c>
      <c r="B20" s="47">
        <v>43.21</v>
      </c>
      <c r="C20" s="59">
        <f t="shared" ref="C20:D20" si="34">B20</f>
        <v>43.21</v>
      </c>
      <c r="D20" s="59">
        <f t="shared" si="34"/>
        <v>43.21</v>
      </c>
      <c r="E20" s="106">
        <f t="shared" si="21"/>
        <v>465.11243999999999</v>
      </c>
      <c r="F20" s="22">
        <v>0</v>
      </c>
      <c r="G20" s="59">
        <f t="shared" si="2"/>
        <v>0</v>
      </c>
      <c r="H20" s="106">
        <f t="shared" si="3"/>
        <v>465.11243999999999</v>
      </c>
      <c r="I20" s="106">
        <f t="shared" si="4"/>
        <v>674.41303800000003</v>
      </c>
      <c r="J20" s="52">
        <f t="shared" si="5"/>
        <v>10116195.57</v>
      </c>
      <c r="K20" s="107">
        <f>0*K2</f>
        <v>0</v>
      </c>
      <c r="L20" s="52">
        <f>2*L2</f>
        <v>400000</v>
      </c>
      <c r="M20" s="52">
        <f t="shared" si="22"/>
        <v>10516195.57</v>
      </c>
      <c r="N20" s="52">
        <f t="shared" si="7"/>
        <v>0</v>
      </c>
      <c r="O20" s="52">
        <f t="shared" si="8"/>
        <v>10516195.57</v>
      </c>
      <c r="P20" s="52">
        <f t="shared" si="9"/>
        <v>269765.21520000004</v>
      </c>
      <c r="Q20" s="52">
        <f t="shared" si="10"/>
        <v>269765.21520000004</v>
      </c>
      <c r="R20" s="52">
        <f t="shared" si="11"/>
        <v>101161.95570000001</v>
      </c>
      <c r="S20" s="52"/>
      <c r="T20" s="52">
        <f t="shared" si="12"/>
        <v>11156887.9561</v>
      </c>
      <c r="U20" s="52">
        <v>30000</v>
      </c>
      <c r="V20" s="52">
        <f t="shared" si="13"/>
        <v>1261943.4683999999</v>
      </c>
      <c r="W20" s="52">
        <f t="shared" si="14"/>
        <v>76883.086332000006</v>
      </c>
      <c r="X20" s="52">
        <f t="shared" si="15"/>
        <v>736200</v>
      </c>
      <c r="Y20" s="108">
        <v>6000</v>
      </c>
      <c r="Z20" s="108">
        <f t="shared" si="16"/>
        <v>13267914.510832001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41"/>
      <c r="L21" s="14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30"/>
      <c r="L22" s="30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31"/>
      <c r="L23" s="31"/>
      <c r="M23" s="29"/>
      <c r="N23" s="34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5"/>
  <sheetViews>
    <sheetView topLeftCell="A13" workbookViewId="0">
      <selection activeCell="A21" sqref="A21:XFD31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83" t="s">
        <v>59</v>
      </c>
      <c r="B4" s="47">
        <v>38.590000000000003</v>
      </c>
      <c r="C4" s="48">
        <f t="shared" ref="C4:D4" si="0">B4</f>
        <v>38.590000000000003</v>
      </c>
      <c r="D4" s="48">
        <f t="shared" si="0"/>
        <v>38.590000000000003</v>
      </c>
      <c r="E4" s="49">
        <f t="shared" ref="E4:E20" si="1">D4*10.764</f>
        <v>415.38276000000002</v>
      </c>
      <c r="F4" s="84">
        <v>6.86</v>
      </c>
      <c r="G4" s="48">
        <f t="shared" ref="G4:G20" si="2">F4*10.764</f>
        <v>73.841039999999992</v>
      </c>
      <c r="H4" s="49">
        <f t="shared" ref="H4:H20" si="3">E4+G4</f>
        <v>489.22379999999998</v>
      </c>
      <c r="I4" s="49">
        <f t="shared" ref="I4:I20" si="4">H4+(H4*45%)</f>
        <v>709.37450999999999</v>
      </c>
      <c r="J4" s="51">
        <f t="shared" ref="J4:J20" si="5">I4*$J$2</f>
        <v>10640617.65</v>
      </c>
      <c r="K4" s="51">
        <f>0*K2</f>
        <v>0</v>
      </c>
      <c r="L4" s="51">
        <f>2*L2</f>
        <v>400000</v>
      </c>
      <c r="M4" s="51">
        <f t="shared" ref="M4:M20" si="6">SUM(J4:L4)</f>
        <v>11040617.65</v>
      </c>
      <c r="N4" s="52">
        <f t="shared" ref="N4:N20" si="7">($N$2*M4)</f>
        <v>0</v>
      </c>
      <c r="O4" s="51">
        <f t="shared" ref="O4:O20" si="8">M4-N4</f>
        <v>11040617.65</v>
      </c>
      <c r="P4" s="51">
        <f t="shared" ref="P4:P20" si="9">I4*$P$2</f>
        <v>283749.804</v>
      </c>
      <c r="Q4" s="51">
        <f t="shared" ref="Q4:Q20" si="10">I4*$Q$2</f>
        <v>283749.804</v>
      </c>
      <c r="R4" s="51">
        <f t="shared" ref="R4:R20" si="11">I4*$R$2</f>
        <v>106406.1765</v>
      </c>
      <c r="S4" s="51">
        <v>0</v>
      </c>
      <c r="T4" s="51">
        <f t="shared" ref="T4:T20" si="12">SUM(O4:S4)</f>
        <v>11714523.4345</v>
      </c>
      <c r="U4" s="51">
        <v>30000</v>
      </c>
      <c r="V4" s="51">
        <f t="shared" ref="V4:V20" si="13">$V$2*O4</f>
        <v>1324874.118</v>
      </c>
      <c r="W4" s="51">
        <f t="shared" ref="W4:W20" si="14">(12%*P4)+(12%*Q4)+(12%*R4)</f>
        <v>80868.694139999992</v>
      </c>
      <c r="X4" s="51">
        <f t="shared" ref="X4:X20" si="15">CEILING(($X$2*O4),100)</f>
        <v>772900</v>
      </c>
      <c r="Y4" s="54">
        <v>6000</v>
      </c>
      <c r="Z4" s="54">
        <f t="shared" ref="Z4:Z20" si="16">SUM(T4:Y4)</f>
        <v>13929166.24664</v>
      </c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83" t="s">
        <v>60</v>
      </c>
      <c r="B5" s="47">
        <v>59.07</v>
      </c>
      <c r="C5" s="48">
        <f t="shared" ref="C5:D5" si="17">B5</f>
        <v>59.07</v>
      </c>
      <c r="D5" s="48">
        <f t="shared" si="17"/>
        <v>59.07</v>
      </c>
      <c r="E5" s="49">
        <f t="shared" si="1"/>
        <v>635.82947999999999</v>
      </c>
      <c r="F5" s="69">
        <v>0</v>
      </c>
      <c r="G5" s="48">
        <f t="shared" si="2"/>
        <v>0</v>
      </c>
      <c r="H5" s="49">
        <f t="shared" si="3"/>
        <v>635.82947999999999</v>
      </c>
      <c r="I5" s="49">
        <f t="shared" si="4"/>
        <v>921.95274599999993</v>
      </c>
      <c r="J5" s="51">
        <f t="shared" si="5"/>
        <v>13829291.189999999</v>
      </c>
      <c r="K5" s="51">
        <f>1*K2</f>
        <v>1000000</v>
      </c>
      <c r="L5" s="51">
        <f>4*L2</f>
        <v>800000</v>
      </c>
      <c r="M5" s="51">
        <f t="shared" si="6"/>
        <v>15629291.189999999</v>
      </c>
      <c r="N5" s="52">
        <f t="shared" si="7"/>
        <v>0</v>
      </c>
      <c r="O5" s="51">
        <f t="shared" si="8"/>
        <v>15629291.189999999</v>
      </c>
      <c r="P5" s="51">
        <f t="shared" si="9"/>
        <v>368781.09839999996</v>
      </c>
      <c r="Q5" s="51">
        <f t="shared" si="10"/>
        <v>368781.09839999996</v>
      </c>
      <c r="R5" s="51">
        <f t="shared" si="11"/>
        <v>138292.91189999998</v>
      </c>
      <c r="S5" s="51">
        <v>0</v>
      </c>
      <c r="T5" s="51">
        <f t="shared" si="12"/>
        <v>16505146.298700001</v>
      </c>
      <c r="U5" s="51">
        <v>30000</v>
      </c>
      <c r="V5" s="51">
        <f t="shared" si="13"/>
        <v>1875514.9427999998</v>
      </c>
      <c r="W5" s="51">
        <f t="shared" si="14"/>
        <v>105102.613044</v>
      </c>
      <c r="X5" s="51">
        <f t="shared" si="15"/>
        <v>1094100</v>
      </c>
      <c r="Y5" s="54">
        <v>6000</v>
      </c>
      <c r="Z5" s="54">
        <f t="shared" si="16"/>
        <v>19615863.854544003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47">
        <v>59.07</v>
      </c>
      <c r="C6" s="48">
        <f t="shared" ref="C6:D6" si="18">B6</f>
        <v>59.07</v>
      </c>
      <c r="D6" s="48">
        <f t="shared" si="18"/>
        <v>59.07</v>
      </c>
      <c r="E6" s="49">
        <f t="shared" si="1"/>
        <v>635.82947999999999</v>
      </c>
      <c r="F6" s="69">
        <v>0</v>
      </c>
      <c r="G6" s="48">
        <f t="shared" si="2"/>
        <v>0</v>
      </c>
      <c r="H6" s="49">
        <f t="shared" si="3"/>
        <v>635.82947999999999</v>
      </c>
      <c r="I6" s="49">
        <f t="shared" si="4"/>
        <v>921.95274599999993</v>
      </c>
      <c r="J6" s="51">
        <f t="shared" si="5"/>
        <v>13829291.189999999</v>
      </c>
      <c r="K6" s="51">
        <f>1*K2</f>
        <v>1000000</v>
      </c>
      <c r="L6" s="51">
        <f>4*L2</f>
        <v>800000</v>
      </c>
      <c r="M6" s="51">
        <f t="shared" si="6"/>
        <v>15629291.189999999</v>
      </c>
      <c r="N6" s="52">
        <f t="shared" si="7"/>
        <v>0</v>
      </c>
      <c r="O6" s="51">
        <f t="shared" si="8"/>
        <v>15629291.189999999</v>
      </c>
      <c r="P6" s="51">
        <f t="shared" si="9"/>
        <v>368781.09839999996</v>
      </c>
      <c r="Q6" s="51">
        <f t="shared" si="10"/>
        <v>368781.09839999996</v>
      </c>
      <c r="R6" s="51">
        <f t="shared" si="11"/>
        <v>138292.91189999998</v>
      </c>
      <c r="S6" s="51">
        <v>0</v>
      </c>
      <c r="T6" s="51">
        <f t="shared" si="12"/>
        <v>16505146.298700001</v>
      </c>
      <c r="U6" s="51">
        <v>30000</v>
      </c>
      <c r="V6" s="51">
        <f t="shared" si="13"/>
        <v>1875514.9427999998</v>
      </c>
      <c r="W6" s="51">
        <f t="shared" si="14"/>
        <v>105102.613044</v>
      </c>
      <c r="X6" s="51">
        <f t="shared" si="15"/>
        <v>1094100</v>
      </c>
      <c r="Y6" s="54">
        <v>6000</v>
      </c>
      <c r="Z6" s="54">
        <f t="shared" si="16"/>
        <v>19615863.854544003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3" t="s">
        <v>62</v>
      </c>
      <c r="B7" s="47">
        <v>59.07</v>
      </c>
      <c r="C7" s="48">
        <f t="shared" ref="C7:D7" si="19">B7</f>
        <v>59.07</v>
      </c>
      <c r="D7" s="48">
        <f t="shared" si="19"/>
        <v>59.07</v>
      </c>
      <c r="E7" s="49">
        <f t="shared" si="1"/>
        <v>635.82947999999999</v>
      </c>
      <c r="F7" s="69">
        <v>0</v>
      </c>
      <c r="G7" s="48">
        <f t="shared" si="2"/>
        <v>0</v>
      </c>
      <c r="H7" s="49">
        <f t="shared" si="3"/>
        <v>635.82947999999999</v>
      </c>
      <c r="I7" s="49">
        <f t="shared" si="4"/>
        <v>921.95274599999993</v>
      </c>
      <c r="J7" s="51">
        <f t="shared" si="5"/>
        <v>13829291.189999999</v>
      </c>
      <c r="K7" s="51">
        <f>1*K2</f>
        <v>1000000</v>
      </c>
      <c r="L7" s="51">
        <f>4*L2</f>
        <v>800000</v>
      </c>
      <c r="M7" s="51">
        <f t="shared" si="6"/>
        <v>15629291.189999999</v>
      </c>
      <c r="N7" s="52">
        <f t="shared" si="7"/>
        <v>0</v>
      </c>
      <c r="O7" s="51">
        <f t="shared" si="8"/>
        <v>15629291.189999999</v>
      </c>
      <c r="P7" s="51">
        <f t="shared" si="9"/>
        <v>368781.09839999996</v>
      </c>
      <c r="Q7" s="51">
        <f t="shared" si="10"/>
        <v>368781.09839999996</v>
      </c>
      <c r="R7" s="51">
        <f t="shared" si="11"/>
        <v>138292.91189999998</v>
      </c>
      <c r="S7" s="51">
        <v>0</v>
      </c>
      <c r="T7" s="51">
        <f t="shared" si="12"/>
        <v>16505146.298700001</v>
      </c>
      <c r="U7" s="51">
        <v>30000</v>
      </c>
      <c r="V7" s="51">
        <f t="shared" si="13"/>
        <v>1875514.9427999998</v>
      </c>
      <c r="W7" s="51">
        <f t="shared" si="14"/>
        <v>105102.613044</v>
      </c>
      <c r="X7" s="51">
        <f t="shared" si="15"/>
        <v>1094100</v>
      </c>
      <c r="Y7" s="54">
        <v>6000</v>
      </c>
      <c r="Z7" s="54">
        <f t="shared" si="16"/>
        <v>19615863.854544003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3" t="s">
        <v>63</v>
      </c>
      <c r="B8" s="47">
        <v>57.95</v>
      </c>
      <c r="C8" s="48">
        <f t="shared" ref="C8:D8" si="20">B8</f>
        <v>57.95</v>
      </c>
      <c r="D8" s="48">
        <f t="shared" si="20"/>
        <v>57.95</v>
      </c>
      <c r="E8" s="49">
        <f t="shared" si="1"/>
        <v>623.77379999999994</v>
      </c>
      <c r="F8" s="69">
        <v>0</v>
      </c>
      <c r="G8" s="48">
        <f t="shared" si="2"/>
        <v>0</v>
      </c>
      <c r="H8" s="49">
        <f t="shared" si="3"/>
        <v>623.77379999999994</v>
      </c>
      <c r="I8" s="49">
        <f t="shared" si="4"/>
        <v>904.47200999999995</v>
      </c>
      <c r="J8" s="51">
        <f t="shared" si="5"/>
        <v>13567080.149999999</v>
      </c>
      <c r="K8" s="60">
        <f>1*K2</f>
        <v>1000000</v>
      </c>
      <c r="L8" s="51">
        <f>4*L2</f>
        <v>800000</v>
      </c>
      <c r="M8" s="51">
        <f t="shared" si="6"/>
        <v>15367080.149999999</v>
      </c>
      <c r="N8" s="52">
        <f t="shared" si="7"/>
        <v>0</v>
      </c>
      <c r="O8" s="51">
        <f t="shared" si="8"/>
        <v>15367080.149999999</v>
      </c>
      <c r="P8" s="51">
        <f t="shared" si="9"/>
        <v>361788.804</v>
      </c>
      <c r="Q8" s="51">
        <f t="shared" si="10"/>
        <v>361788.804</v>
      </c>
      <c r="R8" s="51">
        <f t="shared" si="11"/>
        <v>135670.8015</v>
      </c>
      <c r="S8" s="51">
        <v>0</v>
      </c>
      <c r="T8" s="51">
        <f t="shared" si="12"/>
        <v>16226328.559499998</v>
      </c>
      <c r="U8" s="51">
        <v>30000</v>
      </c>
      <c r="V8" s="51">
        <f t="shared" si="13"/>
        <v>1844049.6179999998</v>
      </c>
      <c r="W8" s="51">
        <f t="shared" si="14"/>
        <v>103109.80914</v>
      </c>
      <c r="X8" s="51">
        <f t="shared" si="15"/>
        <v>1075700</v>
      </c>
      <c r="Y8" s="54">
        <v>6000</v>
      </c>
      <c r="Z8" s="54">
        <f t="shared" si="16"/>
        <v>19285187.986639999</v>
      </c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83" t="s">
        <v>64</v>
      </c>
      <c r="B9" s="47">
        <v>73.3</v>
      </c>
      <c r="C9" s="48">
        <f t="shared" ref="C9:D9" si="21">B9</f>
        <v>73.3</v>
      </c>
      <c r="D9" s="48">
        <f t="shared" si="21"/>
        <v>73.3</v>
      </c>
      <c r="E9" s="49">
        <f t="shared" si="1"/>
        <v>789.00119999999993</v>
      </c>
      <c r="F9" s="69">
        <v>0</v>
      </c>
      <c r="G9" s="48">
        <f t="shared" si="2"/>
        <v>0</v>
      </c>
      <c r="H9" s="49">
        <f t="shared" si="3"/>
        <v>789.00119999999993</v>
      </c>
      <c r="I9" s="49">
        <f t="shared" si="4"/>
        <v>1144.0517399999999</v>
      </c>
      <c r="J9" s="51">
        <f t="shared" si="5"/>
        <v>17160776.099999998</v>
      </c>
      <c r="K9" s="51">
        <f>1*K2</f>
        <v>1000000</v>
      </c>
      <c r="L9" s="51">
        <f>4*L2</f>
        <v>800000</v>
      </c>
      <c r="M9" s="51">
        <f t="shared" si="6"/>
        <v>18960776.099999998</v>
      </c>
      <c r="N9" s="52">
        <f t="shared" si="7"/>
        <v>0</v>
      </c>
      <c r="O9" s="51">
        <f t="shared" si="8"/>
        <v>18960776.099999998</v>
      </c>
      <c r="P9" s="51">
        <f t="shared" si="9"/>
        <v>457620.69599999994</v>
      </c>
      <c r="Q9" s="51">
        <f t="shared" si="10"/>
        <v>457620.69599999994</v>
      </c>
      <c r="R9" s="51">
        <f t="shared" si="11"/>
        <v>171607.76099999997</v>
      </c>
      <c r="S9" s="51">
        <v>0</v>
      </c>
      <c r="T9" s="51">
        <f t="shared" si="12"/>
        <v>20047625.252999995</v>
      </c>
      <c r="U9" s="51">
        <v>30000</v>
      </c>
      <c r="V9" s="51">
        <f t="shared" si="13"/>
        <v>2275293.1319999998</v>
      </c>
      <c r="W9" s="51">
        <f t="shared" si="14"/>
        <v>130421.89835999996</v>
      </c>
      <c r="X9" s="51">
        <f t="shared" si="15"/>
        <v>1327300</v>
      </c>
      <c r="Y9" s="54">
        <v>6000</v>
      </c>
      <c r="Z9" s="54">
        <f t="shared" si="16"/>
        <v>23816640.283359993</v>
      </c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83" t="s">
        <v>65</v>
      </c>
      <c r="B10" s="47">
        <v>61.57</v>
      </c>
      <c r="C10" s="59">
        <f t="shared" ref="C10:D10" si="22">B10</f>
        <v>61.57</v>
      </c>
      <c r="D10" s="59">
        <f t="shared" si="22"/>
        <v>61.57</v>
      </c>
      <c r="E10" s="49">
        <f t="shared" si="1"/>
        <v>662.73947999999996</v>
      </c>
      <c r="F10" s="69">
        <v>0</v>
      </c>
      <c r="G10" s="48">
        <f t="shared" si="2"/>
        <v>0</v>
      </c>
      <c r="H10" s="49">
        <f t="shared" si="3"/>
        <v>662.73947999999996</v>
      </c>
      <c r="I10" s="49">
        <f t="shared" si="4"/>
        <v>960.97224599999993</v>
      </c>
      <c r="J10" s="51">
        <f t="shared" si="5"/>
        <v>14414583.689999999</v>
      </c>
      <c r="K10" s="51">
        <f>1*K2</f>
        <v>1000000</v>
      </c>
      <c r="L10" s="51">
        <f>4*L2</f>
        <v>800000</v>
      </c>
      <c r="M10" s="51">
        <f t="shared" si="6"/>
        <v>16214583.689999999</v>
      </c>
      <c r="N10" s="52">
        <f t="shared" si="7"/>
        <v>0</v>
      </c>
      <c r="O10" s="51">
        <f t="shared" si="8"/>
        <v>16214583.689999999</v>
      </c>
      <c r="P10" s="51">
        <f t="shared" si="9"/>
        <v>384388.89839999995</v>
      </c>
      <c r="Q10" s="51">
        <f t="shared" si="10"/>
        <v>384388.89839999995</v>
      </c>
      <c r="R10" s="51">
        <f t="shared" si="11"/>
        <v>144145.83689999999</v>
      </c>
      <c r="S10" s="52"/>
      <c r="T10" s="51">
        <f t="shared" si="12"/>
        <v>17127507.3237</v>
      </c>
      <c r="U10" s="51">
        <v>30000</v>
      </c>
      <c r="V10" s="51">
        <f t="shared" si="13"/>
        <v>1945750.0427999999</v>
      </c>
      <c r="W10" s="51">
        <f t="shared" si="14"/>
        <v>109550.83604399998</v>
      </c>
      <c r="X10" s="51">
        <f t="shared" si="15"/>
        <v>1135100</v>
      </c>
      <c r="Y10" s="54">
        <v>6000</v>
      </c>
      <c r="Z10" s="54">
        <f t="shared" si="16"/>
        <v>20353908.202543996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47">
        <v>59.33</v>
      </c>
      <c r="C11" s="59">
        <f t="shared" ref="C11:D11" si="23">B11</f>
        <v>59.33</v>
      </c>
      <c r="D11" s="59">
        <f t="shared" si="23"/>
        <v>59.33</v>
      </c>
      <c r="E11" s="49">
        <f t="shared" si="1"/>
        <v>638.62811999999997</v>
      </c>
      <c r="F11" s="69">
        <v>0</v>
      </c>
      <c r="G11" s="48">
        <f t="shared" si="2"/>
        <v>0</v>
      </c>
      <c r="H11" s="49">
        <f t="shared" si="3"/>
        <v>638.62811999999997</v>
      </c>
      <c r="I11" s="49">
        <f t="shared" si="4"/>
        <v>926.01077399999997</v>
      </c>
      <c r="J11" s="51">
        <f t="shared" si="5"/>
        <v>13890161.609999999</v>
      </c>
      <c r="K11" s="51">
        <f>1*K2</f>
        <v>1000000</v>
      </c>
      <c r="L11" s="51">
        <f>4*L2</f>
        <v>800000</v>
      </c>
      <c r="M11" s="51">
        <f t="shared" si="6"/>
        <v>15690161.609999999</v>
      </c>
      <c r="N11" s="52">
        <f t="shared" si="7"/>
        <v>0</v>
      </c>
      <c r="O11" s="51">
        <f t="shared" si="8"/>
        <v>15690161.609999999</v>
      </c>
      <c r="P11" s="51">
        <f t="shared" si="9"/>
        <v>370404.30959999998</v>
      </c>
      <c r="Q11" s="51">
        <f t="shared" si="10"/>
        <v>370404.30959999998</v>
      </c>
      <c r="R11" s="51">
        <f t="shared" si="11"/>
        <v>138901.61609999998</v>
      </c>
      <c r="S11" s="52"/>
      <c r="T11" s="51">
        <f t="shared" si="12"/>
        <v>16569871.845299998</v>
      </c>
      <c r="U11" s="51">
        <v>30000</v>
      </c>
      <c r="V11" s="51">
        <f t="shared" si="13"/>
        <v>1882819.3931999998</v>
      </c>
      <c r="W11" s="51">
        <f t="shared" si="14"/>
        <v>105565.22823599998</v>
      </c>
      <c r="X11" s="51">
        <f t="shared" si="15"/>
        <v>1098400</v>
      </c>
      <c r="Y11" s="54">
        <v>6000</v>
      </c>
      <c r="Z11" s="54">
        <f t="shared" si="16"/>
        <v>19692656.466736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47">
        <v>74.42</v>
      </c>
      <c r="C12" s="59">
        <f t="shared" ref="C12:D12" si="24">B12</f>
        <v>74.42</v>
      </c>
      <c r="D12" s="59">
        <f t="shared" si="24"/>
        <v>74.42</v>
      </c>
      <c r="E12" s="49">
        <f t="shared" si="1"/>
        <v>801.05687999999998</v>
      </c>
      <c r="F12" s="69">
        <v>0</v>
      </c>
      <c r="G12" s="48">
        <f t="shared" si="2"/>
        <v>0</v>
      </c>
      <c r="H12" s="49">
        <f t="shared" si="3"/>
        <v>801.05687999999998</v>
      </c>
      <c r="I12" s="49">
        <f t="shared" si="4"/>
        <v>1161.5324759999999</v>
      </c>
      <c r="J12" s="51">
        <f t="shared" si="5"/>
        <v>17422987.139999997</v>
      </c>
      <c r="K12" s="60">
        <f>1*K2</f>
        <v>1000000</v>
      </c>
      <c r="L12" s="51">
        <f>4*L2</f>
        <v>800000</v>
      </c>
      <c r="M12" s="51">
        <f t="shared" si="6"/>
        <v>19222987.139999997</v>
      </c>
      <c r="N12" s="52">
        <f t="shared" si="7"/>
        <v>0</v>
      </c>
      <c r="O12" s="51">
        <f t="shared" si="8"/>
        <v>19222987.139999997</v>
      </c>
      <c r="P12" s="51">
        <f t="shared" si="9"/>
        <v>464612.99039999995</v>
      </c>
      <c r="Q12" s="51">
        <f t="shared" si="10"/>
        <v>464612.99039999995</v>
      </c>
      <c r="R12" s="51">
        <f t="shared" si="11"/>
        <v>174229.87139999997</v>
      </c>
      <c r="S12" s="52"/>
      <c r="T12" s="51">
        <f t="shared" si="12"/>
        <v>20326442.992199998</v>
      </c>
      <c r="U12" s="51">
        <v>30000</v>
      </c>
      <c r="V12" s="51">
        <f t="shared" si="13"/>
        <v>2306758.4567999993</v>
      </c>
      <c r="W12" s="51">
        <f t="shared" si="14"/>
        <v>132414.70226399999</v>
      </c>
      <c r="X12" s="51">
        <f t="shared" si="15"/>
        <v>1345700</v>
      </c>
      <c r="Y12" s="54">
        <v>6000</v>
      </c>
      <c r="Z12" s="54">
        <f t="shared" si="16"/>
        <v>24147316.151263997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47">
        <v>59.07</v>
      </c>
      <c r="C13" s="59">
        <f t="shared" ref="C13:D13" si="25">B13</f>
        <v>59.07</v>
      </c>
      <c r="D13" s="59">
        <f t="shared" si="25"/>
        <v>59.07</v>
      </c>
      <c r="E13" s="49">
        <f t="shared" si="1"/>
        <v>635.82947999999999</v>
      </c>
      <c r="F13" s="69">
        <v>0</v>
      </c>
      <c r="G13" s="48">
        <f t="shared" si="2"/>
        <v>0</v>
      </c>
      <c r="H13" s="49">
        <f t="shared" si="3"/>
        <v>635.82947999999999</v>
      </c>
      <c r="I13" s="49">
        <f t="shared" si="4"/>
        <v>921.95274599999993</v>
      </c>
      <c r="J13" s="51">
        <f t="shared" si="5"/>
        <v>13829291.189999999</v>
      </c>
      <c r="K13" s="60">
        <f>1*K2</f>
        <v>1000000</v>
      </c>
      <c r="L13" s="51">
        <f>4*L2</f>
        <v>800000</v>
      </c>
      <c r="M13" s="51">
        <f t="shared" si="6"/>
        <v>15629291.189999999</v>
      </c>
      <c r="N13" s="52">
        <f t="shared" si="7"/>
        <v>0</v>
      </c>
      <c r="O13" s="51">
        <f t="shared" si="8"/>
        <v>15629291.189999999</v>
      </c>
      <c r="P13" s="51">
        <f t="shared" si="9"/>
        <v>368781.09839999996</v>
      </c>
      <c r="Q13" s="51">
        <f t="shared" si="10"/>
        <v>368781.09839999996</v>
      </c>
      <c r="R13" s="51">
        <f t="shared" si="11"/>
        <v>138292.91189999998</v>
      </c>
      <c r="S13" s="52"/>
      <c r="T13" s="51">
        <f t="shared" si="12"/>
        <v>16505146.298700001</v>
      </c>
      <c r="U13" s="51">
        <v>30000</v>
      </c>
      <c r="V13" s="51">
        <f t="shared" si="13"/>
        <v>1875514.9427999998</v>
      </c>
      <c r="W13" s="51">
        <f t="shared" si="14"/>
        <v>105102.613044</v>
      </c>
      <c r="X13" s="51">
        <f t="shared" si="15"/>
        <v>1094100</v>
      </c>
      <c r="Y13" s="54">
        <v>6000</v>
      </c>
      <c r="Z13" s="54">
        <f t="shared" si="16"/>
        <v>19615863.854544003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47">
        <v>74.42</v>
      </c>
      <c r="C14" s="59">
        <f t="shared" ref="C14:D14" si="26">B14</f>
        <v>74.42</v>
      </c>
      <c r="D14" s="59">
        <f t="shared" si="26"/>
        <v>74.42</v>
      </c>
      <c r="E14" s="49">
        <f t="shared" si="1"/>
        <v>801.05687999999998</v>
      </c>
      <c r="F14" s="69">
        <v>0</v>
      </c>
      <c r="G14" s="48">
        <f t="shared" si="2"/>
        <v>0</v>
      </c>
      <c r="H14" s="49">
        <f t="shared" si="3"/>
        <v>801.05687999999998</v>
      </c>
      <c r="I14" s="49">
        <f t="shared" si="4"/>
        <v>1161.5324759999999</v>
      </c>
      <c r="J14" s="51">
        <f t="shared" si="5"/>
        <v>17422987.139999997</v>
      </c>
      <c r="K14" s="60">
        <f>1*K2</f>
        <v>1000000</v>
      </c>
      <c r="L14" s="51">
        <f>4*L2</f>
        <v>800000</v>
      </c>
      <c r="M14" s="51">
        <f t="shared" si="6"/>
        <v>19222987.139999997</v>
      </c>
      <c r="N14" s="52">
        <f t="shared" si="7"/>
        <v>0</v>
      </c>
      <c r="O14" s="51">
        <f t="shared" si="8"/>
        <v>19222987.139999997</v>
      </c>
      <c r="P14" s="51">
        <f t="shared" si="9"/>
        <v>464612.99039999995</v>
      </c>
      <c r="Q14" s="51">
        <f t="shared" si="10"/>
        <v>464612.99039999995</v>
      </c>
      <c r="R14" s="51">
        <f t="shared" si="11"/>
        <v>174229.87139999997</v>
      </c>
      <c r="S14" s="52"/>
      <c r="T14" s="51">
        <f t="shared" si="12"/>
        <v>20326442.992199998</v>
      </c>
      <c r="U14" s="51">
        <v>30000</v>
      </c>
      <c r="V14" s="51">
        <f t="shared" si="13"/>
        <v>2306758.4567999993</v>
      </c>
      <c r="W14" s="51">
        <f t="shared" si="14"/>
        <v>132414.70226399999</v>
      </c>
      <c r="X14" s="51">
        <f t="shared" si="15"/>
        <v>1345700</v>
      </c>
      <c r="Y14" s="54">
        <v>6000</v>
      </c>
      <c r="Z14" s="54">
        <f t="shared" si="16"/>
        <v>24147316.151263997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83" t="s">
        <v>70</v>
      </c>
      <c r="B15" s="47">
        <v>59.07</v>
      </c>
      <c r="C15" s="59">
        <f t="shared" ref="C15:D15" si="27">B15</f>
        <v>59.07</v>
      </c>
      <c r="D15" s="59">
        <f t="shared" si="27"/>
        <v>59.07</v>
      </c>
      <c r="E15" s="24">
        <f t="shared" si="1"/>
        <v>635.82947999999999</v>
      </c>
      <c r="F15" s="25">
        <v>0</v>
      </c>
      <c r="G15" s="23">
        <f t="shared" si="2"/>
        <v>0</v>
      </c>
      <c r="H15" s="24">
        <f t="shared" si="3"/>
        <v>635.82947999999999</v>
      </c>
      <c r="I15" s="49">
        <f t="shared" si="4"/>
        <v>921.95274599999993</v>
      </c>
      <c r="J15" s="26">
        <f t="shared" si="5"/>
        <v>13829291.189999999</v>
      </c>
      <c r="K15" s="104">
        <f>1*K2</f>
        <v>1000000</v>
      </c>
      <c r="L15" s="26">
        <f>4*L2</f>
        <v>800000</v>
      </c>
      <c r="M15" s="26">
        <f t="shared" si="6"/>
        <v>15629291.189999999</v>
      </c>
      <c r="N15" s="52">
        <f t="shared" si="7"/>
        <v>0</v>
      </c>
      <c r="O15" s="26">
        <f t="shared" si="8"/>
        <v>15629291.189999999</v>
      </c>
      <c r="P15" s="26">
        <f t="shared" si="9"/>
        <v>368781.09839999996</v>
      </c>
      <c r="Q15" s="26">
        <f t="shared" si="10"/>
        <v>368781.09839999996</v>
      </c>
      <c r="R15" s="26">
        <f t="shared" si="11"/>
        <v>138292.91189999998</v>
      </c>
      <c r="S15" s="52"/>
      <c r="T15" s="26">
        <f t="shared" si="12"/>
        <v>16505146.298700001</v>
      </c>
      <c r="U15" s="26">
        <v>30000</v>
      </c>
      <c r="V15" s="26">
        <f t="shared" si="13"/>
        <v>1875514.9427999998</v>
      </c>
      <c r="W15" s="26">
        <f t="shared" si="14"/>
        <v>105102.613044</v>
      </c>
      <c r="X15" s="26">
        <f t="shared" si="15"/>
        <v>1094100</v>
      </c>
      <c r="Y15" s="105">
        <v>6000</v>
      </c>
      <c r="Z15" s="105">
        <f t="shared" si="16"/>
        <v>19615863.854544003</v>
      </c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83" t="s">
        <v>71</v>
      </c>
      <c r="B16" s="47">
        <v>59.07</v>
      </c>
      <c r="C16" s="59">
        <f t="shared" ref="C16:D16" si="28">B16</f>
        <v>59.07</v>
      </c>
      <c r="D16" s="59">
        <f t="shared" si="28"/>
        <v>59.07</v>
      </c>
      <c r="E16" s="24">
        <f t="shared" si="1"/>
        <v>635.82947999999999</v>
      </c>
      <c r="F16" s="25">
        <v>0</v>
      </c>
      <c r="G16" s="23">
        <f t="shared" si="2"/>
        <v>0</v>
      </c>
      <c r="H16" s="24">
        <f t="shared" si="3"/>
        <v>635.82947999999999</v>
      </c>
      <c r="I16" s="49">
        <f t="shared" si="4"/>
        <v>921.95274599999993</v>
      </c>
      <c r="J16" s="26">
        <f t="shared" si="5"/>
        <v>13829291.189999999</v>
      </c>
      <c r="K16" s="104">
        <f>1*K2</f>
        <v>1000000</v>
      </c>
      <c r="L16" s="26">
        <f>4*L2</f>
        <v>800000</v>
      </c>
      <c r="M16" s="26">
        <f t="shared" si="6"/>
        <v>15629291.189999999</v>
      </c>
      <c r="N16" s="52">
        <f t="shared" si="7"/>
        <v>0</v>
      </c>
      <c r="O16" s="26">
        <f t="shared" si="8"/>
        <v>15629291.189999999</v>
      </c>
      <c r="P16" s="26">
        <f t="shared" si="9"/>
        <v>368781.09839999996</v>
      </c>
      <c r="Q16" s="26">
        <f t="shared" si="10"/>
        <v>368781.09839999996</v>
      </c>
      <c r="R16" s="26">
        <f t="shared" si="11"/>
        <v>138292.91189999998</v>
      </c>
      <c r="S16" s="52"/>
      <c r="T16" s="26">
        <f t="shared" si="12"/>
        <v>16505146.298700001</v>
      </c>
      <c r="U16" s="26">
        <v>30000</v>
      </c>
      <c r="V16" s="26">
        <f t="shared" si="13"/>
        <v>1875514.9427999998</v>
      </c>
      <c r="W16" s="26">
        <f t="shared" si="14"/>
        <v>105102.613044</v>
      </c>
      <c r="X16" s="26">
        <f t="shared" si="15"/>
        <v>1094100</v>
      </c>
      <c r="Y16" s="105">
        <v>6000</v>
      </c>
      <c r="Z16" s="105">
        <f t="shared" si="16"/>
        <v>19615863.854544003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47">
        <v>59.07</v>
      </c>
      <c r="C17" s="59">
        <f t="shared" ref="C17:D17" si="29">B17</f>
        <v>59.07</v>
      </c>
      <c r="D17" s="59">
        <f t="shared" si="29"/>
        <v>59.07</v>
      </c>
      <c r="E17" s="24">
        <f t="shared" si="1"/>
        <v>635.82947999999999</v>
      </c>
      <c r="F17" s="25">
        <v>0</v>
      </c>
      <c r="G17" s="23">
        <f t="shared" si="2"/>
        <v>0</v>
      </c>
      <c r="H17" s="24">
        <f t="shared" si="3"/>
        <v>635.82947999999999</v>
      </c>
      <c r="I17" s="49">
        <f t="shared" si="4"/>
        <v>921.95274599999993</v>
      </c>
      <c r="J17" s="26">
        <f t="shared" si="5"/>
        <v>13829291.189999999</v>
      </c>
      <c r="K17" s="104">
        <f>1*K2</f>
        <v>1000000</v>
      </c>
      <c r="L17" s="26">
        <f>4*L2</f>
        <v>800000</v>
      </c>
      <c r="M17" s="26">
        <f t="shared" si="6"/>
        <v>15629291.189999999</v>
      </c>
      <c r="N17" s="52">
        <f t="shared" si="7"/>
        <v>0</v>
      </c>
      <c r="O17" s="26">
        <f t="shared" si="8"/>
        <v>15629291.189999999</v>
      </c>
      <c r="P17" s="26">
        <f t="shared" si="9"/>
        <v>368781.09839999996</v>
      </c>
      <c r="Q17" s="26">
        <f t="shared" si="10"/>
        <v>368781.09839999996</v>
      </c>
      <c r="R17" s="26">
        <f t="shared" si="11"/>
        <v>138292.91189999998</v>
      </c>
      <c r="S17" s="52"/>
      <c r="T17" s="26">
        <f t="shared" si="12"/>
        <v>16505146.298700001</v>
      </c>
      <c r="U17" s="26">
        <v>30000</v>
      </c>
      <c r="V17" s="26">
        <f t="shared" si="13"/>
        <v>1875514.9427999998</v>
      </c>
      <c r="W17" s="26">
        <f t="shared" si="14"/>
        <v>105102.613044</v>
      </c>
      <c r="X17" s="26">
        <f t="shared" si="15"/>
        <v>1094100</v>
      </c>
      <c r="Y17" s="105">
        <v>6000</v>
      </c>
      <c r="Z17" s="105">
        <f t="shared" si="16"/>
        <v>19615863.854544003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47">
        <v>59.07</v>
      </c>
      <c r="C18" s="59">
        <f t="shared" ref="C18:D18" si="30">B18</f>
        <v>59.07</v>
      </c>
      <c r="D18" s="59">
        <f t="shared" si="30"/>
        <v>59.07</v>
      </c>
      <c r="E18" s="24">
        <f t="shared" si="1"/>
        <v>635.82947999999999</v>
      </c>
      <c r="F18" s="25">
        <v>0</v>
      </c>
      <c r="G18" s="23">
        <f t="shared" si="2"/>
        <v>0</v>
      </c>
      <c r="H18" s="24">
        <f t="shared" si="3"/>
        <v>635.82947999999999</v>
      </c>
      <c r="I18" s="49">
        <f t="shared" si="4"/>
        <v>921.95274599999993</v>
      </c>
      <c r="J18" s="26">
        <f t="shared" si="5"/>
        <v>13829291.189999999</v>
      </c>
      <c r="K18" s="104">
        <f t="shared" ref="K18:K19" si="31">1*K5</f>
        <v>1000000</v>
      </c>
      <c r="L18" s="26">
        <f>4*L2</f>
        <v>800000</v>
      </c>
      <c r="M18" s="26">
        <f t="shared" si="6"/>
        <v>15629291.189999999</v>
      </c>
      <c r="N18" s="52">
        <f t="shared" si="7"/>
        <v>0</v>
      </c>
      <c r="O18" s="26">
        <f t="shared" si="8"/>
        <v>15629291.189999999</v>
      </c>
      <c r="P18" s="26">
        <f t="shared" si="9"/>
        <v>368781.09839999996</v>
      </c>
      <c r="Q18" s="26">
        <f t="shared" si="10"/>
        <v>368781.09839999996</v>
      </c>
      <c r="R18" s="26">
        <f t="shared" si="11"/>
        <v>138292.91189999998</v>
      </c>
      <c r="S18" s="52"/>
      <c r="T18" s="26">
        <f t="shared" si="12"/>
        <v>16505146.298700001</v>
      </c>
      <c r="U18" s="26">
        <v>30000</v>
      </c>
      <c r="V18" s="26">
        <f t="shared" si="13"/>
        <v>1875514.9427999998</v>
      </c>
      <c r="W18" s="26">
        <f t="shared" si="14"/>
        <v>105102.613044</v>
      </c>
      <c r="X18" s="26">
        <f t="shared" si="15"/>
        <v>1094100</v>
      </c>
      <c r="Y18" s="105">
        <v>6000</v>
      </c>
      <c r="Z18" s="105">
        <f t="shared" si="16"/>
        <v>19615863.854544003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83" t="s">
        <v>74</v>
      </c>
      <c r="B19" s="47">
        <v>59.07</v>
      </c>
      <c r="C19" s="59">
        <f t="shared" ref="C19:D19" si="32">B19</f>
        <v>59.07</v>
      </c>
      <c r="D19" s="59">
        <f t="shared" si="32"/>
        <v>59.07</v>
      </c>
      <c r="E19" s="24">
        <f t="shared" si="1"/>
        <v>635.82947999999999</v>
      </c>
      <c r="F19" s="25">
        <v>0</v>
      </c>
      <c r="G19" s="23">
        <f t="shared" si="2"/>
        <v>0</v>
      </c>
      <c r="H19" s="24">
        <f t="shared" si="3"/>
        <v>635.82947999999999</v>
      </c>
      <c r="I19" s="24">
        <f t="shared" si="4"/>
        <v>921.95274599999993</v>
      </c>
      <c r="J19" s="26">
        <f t="shared" si="5"/>
        <v>13829291.189999999</v>
      </c>
      <c r="K19" s="104">
        <f t="shared" si="31"/>
        <v>1000000</v>
      </c>
      <c r="L19" s="26">
        <f>4*L2</f>
        <v>800000</v>
      </c>
      <c r="M19" s="26">
        <f t="shared" si="6"/>
        <v>15629291.189999999</v>
      </c>
      <c r="N19" s="52">
        <f t="shared" si="7"/>
        <v>0</v>
      </c>
      <c r="O19" s="26">
        <f t="shared" si="8"/>
        <v>15629291.189999999</v>
      </c>
      <c r="P19" s="26">
        <f t="shared" si="9"/>
        <v>368781.09839999996</v>
      </c>
      <c r="Q19" s="26">
        <f t="shared" si="10"/>
        <v>368781.09839999996</v>
      </c>
      <c r="R19" s="26">
        <f t="shared" si="11"/>
        <v>138292.91189999998</v>
      </c>
      <c r="S19" s="52"/>
      <c r="T19" s="26">
        <f t="shared" si="12"/>
        <v>16505146.298700001</v>
      </c>
      <c r="U19" s="26">
        <v>30000</v>
      </c>
      <c r="V19" s="26">
        <f t="shared" si="13"/>
        <v>1875514.9427999998</v>
      </c>
      <c r="W19" s="26">
        <f t="shared" si="14"/>
        <v>105102.613044</v>
      </c>
      <c r="X19" s="26">
        <f t="shared" si="15"/>
        <v>1094100</v>
      </c>
      <c r="Y19" s="105">
        <v>6000</v>
      </c>
      <c r="Z19" s="105">
        <f t="shared" si="16"/>
        <v>19615863.854544003</v>
      </c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83" t="s">
        <v>75</v>
      </c>
      <c r="B20" s="47">
        <v>43.21</v>
      </c>
      <c r="C20" s="59">
        <f t="shared" ref="C20:D20" si="33">B20</f>
        <v>43.21</v>
      </c>
      <c r="D20" s="59">
        <f t="shared" si="33"/>
        <v>43.21</v>
      </c>
      <c r="E20" s="106">
        <f t="shared" si="1"/>
        <v>465.11243999999999</v>
      </c>
      <c r="F20" s="22">
        <v>0</v>
      </c>
      <c r="G20" s="59">
        <f t="shared" si="2"/>
        <v>0</v>
      </c>
      <c r="H20" s="106">
        <f t="shared" si="3"/>
        <v>465.11243999999999</v>
      </c>
      <c r="I20" s="106">
        <f t="shared" si="4"/>
        <v>674.41303800000003</v>
      </c>
      <c r="J20" s="52">
        <f t="shared" si="5"/>
        <v>10116195.57</v>
      </c>
      <c r="K20" s="107">
        <f>0*K2</f>
        <v>0</v>
      </c>
      <c r="L20" s="52">
        <f>2*L2</f>
        <v>400000</v>
      </c>
      <c r="M20" s="52">
        <f t="shared" si="6"/>
        <v>10516195.57</v>
      </c>
      <c r="N20" s="52">
        <f t="shared" si="7"/>
        <v>0</v>
      </c>
      <c r="O20" s="52">
        <f t="shared" si="8"/>
        <v>10516195.57</v>
      </c>
      <c r="P20" s="52">
        <f t="shared" si="9"/>
        <v>269765.21520000004</v>
      </c>
      <c r="Q20" s="52">
        <f t="shared" si="10"/>
        <v>269765.21520000004</v>
      </c>
      <c r="R20" s="52">
        <f t="shared" si="11"/>
        <v>101161.95570000001</v>
      </c>
      <c r="S20" s="52"/>
      <c r="T20" s="52">
        <f t="shared" si="12"/>
        <v>11156887.9561</v>
      </c>
      <c r="U20" s="52">
        <v>30000</v>
      </c>
      <c r="V20" s="52">
        <f t="shared" si="13"/>
        <v>1261943.4683999999</v>
      </c>
      <c r="W20" s="52">
        <f t="shared" si="14"/>
        <v>76883.086332000006</v>
      </c>
      <c r="X20" s="52">
        <f t="shared" si="15"/>
        <v>736200</v>
      </c>
      <c r="Y20" s="108">
        <v>6000</v>
      </c>
      <c r="Z20" s="108">
        <f t="shared" si="16"/>
        <v>13267914.510832001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31"/>
      <c r="L22" s="31"/>
      <c r="M22" s="29"/>
      <c r="N22" s="34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1005"/>
  <sheetViews>
    <sheetView topLeftCell="A13" workbookViewId="0">
      <selection activeCell="A21" sqref="A21:XFD3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83" t="s">
        <v>59</v>
      </c>
      <c r="B4" s="47">
        <v>29.93</v>
      </c>
      <c r="C4" s="48">
        <f t="shared" ref="C4:D4" si="0">B4</f>
        <v>29.93</v>
      </c>
      <c r="D4" s="48">
        <f t="shared" si="0"/>
        <v>29.93</v>
      </c>
      <c r="E4" s="49">
        <f t="shared" ref="E4:E20" si="1">D4*10.764</f>
        <v>322.16651999999999</v>
      </c>
      <c r="F4" s="50">
        <v>6.86</v>
      </c>
      <c r="G4" s="48">
        <f t="shared" ref="G4:G20" si="2">F4*10.764</f>
        <v>73.841039999999992</v>
      </c>
      <c r="H4" s="49">
        <f t="shared" ref="H4:H20" si="3">E4+G4</f>
        <v>396.00756000000001</v>
      </c>
      <c r="I4" s="49">
        <f t="shared" ref="I4:I20" si="4">H4+(H4*45%)</f>
        <v>574.21096199999999</v>
      </c>
      <c r="J4" s="51">
        <f t="shared" ref="J4:J20" si="5">I4*$J$2</f>
        <v>8613164.4299999997</v>
      </c>
      <c r="K4" s="51">
        <f>0*K2</f>
        <v>0</v>
      </c>
      <c r="L4" s="51">
        <f>2*L2</f>
        <v>400000</v>
      </c>
      <c r="M4" s="51">
        <f t="shared" ref="M4:M20" si="6">SUM(J4:L4)</f>
        <v>9013164.4299999997</v>
      </c>
      <c r="N4" s="52">
        <f t="shared" ref="N4:N20" si="7">($N$2*M4)</f>
        <v>0</v>
      </c>
      <c r="O4" s="51">
        <f t="shared" ref="O4:O20" si="8">M4-N4</f>
        <v>9013164.4299999997</v>
      </c>
      <c r="P4" s="51">
        <f t="shared" ref="P4:P20" si="9">I4*$P$2</f>
        <v>229684.3848</v>
      </c>
      <c r="Q4" s="51">
        <f t="shared" ref="Q4:Q20" si="10">I4*$Q$2</f>
        <v>229684.3848</v>
      </c>
      <c r="R4" s="51">
        <f t="shared" ref="R4:R20" si="11">I4*$R$2</f>
        <v>86131.6443</v>
      </c>
      <c r="S4" s="51">
        <v>0</v>
      </c>
      <c r="T4" s="51">
        <f t="shared" ref="T4:T20" si="12">SUM(O4:S4)</f>
        <v>9558664.8439000007</v>
      </c>
      <c r="U4" s="51">
        <v>30000</v>
      </c>
      <c r="V4" s="51">
        <f t="shared" ref="V4:V20" si="13">$V$2*O4</f>
        <v>1081579.7315999998</v>
      </c>
      <c r="W4" s="51">
        <f t="shared" ref="W4:W20" si="14">(12%*P4)+(12%*Q4)+(12%*R4)</f>
        <v>65460.049667999992</v>
      </c>
      <c r="X4" s="51">
        <f t="shared" ref="X4:X20" si="15">CEILING(($X$2*O4),100)</f>
        <v>631000</v>
      </c>
      <c r="Y4" s="54">
        <v>6000</v>
      </c>
      <c r="Z4" s="54">
        <f t="shared" ref="Z4:Z20" si="16">SUM(T4:Y4)</f>
        <v>11372704.625167999</v>
      </c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83" t="s">
        <v>60</v>
      </c>
      <c r="B5" s="47">
        <v>47.89</v>
      </c>
      <c r="C5" s="48">
        <f t="shared" ref="C5:D5" si="17">B5</f>
        <v>47.89</v>
      </c>
      <c r="D5" s="48">
        <f t="shared" si="17"/>
        <v>47.89</v>
      </c>
      <c r="E5" s="49">
        <f t="shared" si="1"/>
        <v>515.48795999999993</v>
      </c>
      <c r="F5" s="50">
        <v>0</v>
      </c>
      <c r="G5" s="48">
        <f t="shared" si="2"/>
        <v>0</v>
      </c>
      <c r="H5" s="49">
        <f t="shared" si="3"/>
        <v>515.48795999999993</v>
      </c>
      <c r="I5" s="49">
        <f t="shared" si="4"/>
        <v>747.45754199999988</v>
      </c>
      <c r="J5" s="51">
        <f t="shared" si="5"/>
        <v>11211863.129999999</v>
      </c>
      <c r="K5" s="51">
        <f>1*K2</f>
        <v>1000000</v>
      </c>
      <c r="L5" s="51">
        <f>2*L2</f>
        <v>400000</v>
      </c>
      <c r="M5" s="51">
        <f t="shared" si="6"/>
        <v>12611863.129999999</v>
      </c>
      <c r="N5" s="52">
        <f t="shared" si="7"/>
        <v>0</v>
      </c>
      <c r="O5" s="51">
        <f t="shared" si="8"/>
        <v>12611863.129999999</v>
      </c>
      <c r="P5" s="51">
        <f t="shared" si="9"/>
        <v>298983.01679999992</v>
      </c>
      <c r="Q5" s="51">
        <f t="shared" si="10"/>
        <v>298983.01679999992</v>
      </c>
      <c r="R5" s="51">
        <f t="shared" si="11"/>
        <v>112118.63129999998</v>
      </c>
      <c r="S5" s="51">
        <v>0</v>
      </c>
      <c r="T5" s="51">
        <f t="shared" si="12"/>
        <v>13321947.794899998</v>
      </c>
      <c r="U5" s="51">
        <v>30000</v>
      </c>
      <c r="V5" s="51">
        <f t="shared" si="13"/>
        <v>1513423.5755999999</v>
      </c>
      <c r="W5" s="51">
        <f t="shared" si="14"/>
        <v>85210.159787999975</v>
      </c>
      <c r="X5" s="51">
        <f t="shared" si="15"/>
        <v>882900</v>
      </c>
      <c r="Y5" s="54">
        <v>6000</v>
      </c>
      <c r="Z5" s="54">
        <f t="shared" si="16"/>
        <v>15839481.530287998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47">
        <v>47.89</v>
      </c>
      <c r="C6" s="48">
        <f t="shared" ref="C6:D6" si="18">B6</f>
        <v>47.89</v>
      </c>
      <c r="D6" s="48">
        <f t="shared" si="18"/>
        <v>47.89</v>
      </c>
      <c r="E6" s="49">
        <f t="shared" si="1"/>
        <v>515.48795999999993</v>
      </c>
      <c r="F6" s="50">
        <v>0</v>
      </c>
      <c r="G6" s="48">
        <f t="shared" si="2"/>
        <v>0</v>
      </c>
      <c r="H6" s="49">
        <f t="shared" si="3"/>
        <v>515.48795999999993</v>
      </c>
      <c r="I6" s="49">
        <f t="shared" si="4"/>
        <v>747.45754199999988</v>
      </c>
      <c r="J6" s="51">
        <f t="shared" si="5"/>
        <v>11211863.129999999</v>
      </c>
      <c r="K6" s="51">
        <f>1*K2</f>
        <v>1000000</v>
      </c>
      <c r="L6" s="51">
        <f>2*L2</f>
        <v>400000</v>
      </c>
      <c r="M6" s="51">
        <f t="shared" si="6"/>
        <v>12611863.129999999</v>
      </c>
      <c r="N6" s="52">
        <f t="shared" si="7"/>
        <v>0</v>
      </c>
      <c r="O6" s="51">
        <f t="shared" si="8"/>
        <v>12611863.129999999</v>
      </c>
      <c r="P6" s="51">
        <f t="shared" si="9"/>
        <v>298983.01679999992</v>
      </c>
      <c r="Q6" s="51">
        <f t="shared" si="10"/>
        <v>298983.01679999992</v>
      </c>
      <c r="R6" s="51">
        <f t="shared" si="11"/>
        <v>112118.63129999998</v>
      </c>
      <c r="S6" s="51">
        <v>0</v>
      </c>
      <c r="T6" s="51">
        <f t="shared" si="12"/>
        <v>13321947.794899998</v>
      </c>
      <c r="U6" s="51">
        <v>30000</v>
      </c>
      <c r="V6" s="51">
        <f t="shared" si="13"/>
        <v>1513423.5755999999</v>
      </c>
      <c r="W6" s="51">
        <f t="shared" si="14"/>
        <v>85210.159787999975</v>
      </c>
      <c r="X6" s="51">
        <f t="shared" si="15"/>
        <v>882900</v>
      </c>
      <c r="Y6" s="54">
        <v>6000</v>
      </c>
      <c r="Z6" s="54">
        <f t="shared" si="16"/>
        <v>15839481.530287998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3" t="s">
        <v>62</v>
      </c>
      <c r="B7" s="47">
        <v>47.89</v>
      </c>
      <c r="C7" s="48">
        <f t="shared" ref="C7:D7" si="19">B7</f>
        <v>47.89</v>
      </c>
      <c r="D7" s="48">
        <f t="shared" si="19"/>
        <v>47.89</v>
      </c>
      <c r="E7" s="49">
        <f t="shared" si="1"/>
        <v>515.48795999999993</v>
      </c>
      <c r="F7" s="50">
        <v>0</v>
      </c>
      <c r="G7" s="48">
        <f t="shared" si="2"/>
        <v>0</v>
      </c>
      <c r="H7" s="49">
        <f t="shared" si="3"/>
        <v>515.48795999999993</v>
      </c>
      <c r="I7" s="49">
        <f t="shared" si="4"/>
        <v>747.45754199999988</v>
      </c>
      <c r="J7" s="51">
        <f t="shared" si="5"/>
        <v>11211863.129999999</v>
      </c>
      <c r="K7" s="51">
        <f>1*K2</f>
        <v>1000000</v>
      </c>
      <c r="L7" s="51">
        <f>2*L2</f>
        <v>400000</v>
      </c>
      <c r="M7" s="51">
        <f t="shared" si="6"/>
        <v>12611863.129999999</v>
      </c>
      <c r="N7" s="52">
        <f t="shared" si="7"/>
        <v>0</v>
      </c>
      <c r="O7" s="51">
        <f t="shared" si="8"/>
        <v>12611863.129999999</v>
      </c>
      <c r="P7" s="51">
        <f t="shared" si="9"/>
        <v>298983.01679999992</v>
      </c>
      <c r="Q7" s="51">
        <f t="shared" si="10"/>
        <v>298983.01679999992</v>
      </c>
      <c r="R7" s="51">
        <f t="shared" si="11"/>
        <v>112118.63129999998</v>
      </c>
      <c r="S7" s="51">
        <v>0</v>
      </c>
      <c r="T7" s="51">
        <f t="shared" si="12"/>
        <v>13321947.794899998</v>
      </c>
      <c r="U7" s="51">
        <v>30000</v>
      </c>
      <c r="V7" s="51">
        <f t="shared" si="13"/>
        <v>1513423.5755999999</v>
      </c>
      <c r="W7" s="51">
        <f t="shared" si="14"/>
        <v>85210.159787999975</v>
      </c>
      <c r="X7" s="51">
        <f t="shared" si="15"/>
        <v>882900</v>
      </c>
      <c r="Y7" s="54">
        <v>6000</v>
      </c>
      <c r="Z7" s="54">
        <f t="shared" si="16"/>
        <v>15839481.530287998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3" t="s">
        <v>63</v>
      </c>
      <c r="B8" s="47">
        <v>46.79</v>
      </c>
      <c r="C8" s="48">
        <f t="shared" ref="C8:D8" si="20">B8</f>
        <v>46.79</v>
      </c>
      <c r="D8" s="48">
        <f t="shared" si="20"/>
        <v>46.79</v>
      </c>
      <c r="E8" s="49">
        <f t="shared" si="1"/>
        <v>503.64755999999994</v>
      </c>
      <c r="F8" s="50">
        <v>0</v>
      </c>
      <c r="G8" s="48">
        <f t="shared" si="2"/>
        <v>0</v>
      </c>
      <c r="H8" s="49">
        <f t="shared" si="3"/>
        <v>503.64755999999994</v>
      </c>
      <c r="I8" s="49">
        <f t="shared" si="4"/>
        <v>730.28896199999986</v>
      </c>
      <c r="J8" s="51">
        <f t="shared" si="5"/>
        <v>10954334.429999998</v>
      </c>
      <c r="K8" s="60">
        <f>1*K2</f>
        <v>1000000</v>
      </c>
      <c r="L8" s="51">
        <f>2*L2</f>
        <v>400000</v>
      </c>
      <c r="M8" s="51">
        <f t="shared" si="6"/>
        <v>12354334.429999998</v>
      </c>
      <c r="N8" s="52">
        <f t="shared" si="7"/>
        <v>0</v>
      </c>
      <c r="O8" s="51">
        <f t="shared" si="8"/>
        <v>12354334.429999998</v>
      </c>
      <c r="P8" s="51">
        <f t="shared" si="9"/>
        <v>292115.58479999995</v>
      </c>
      <c r="Q8" s="51">
        <f t="shared" si="10"/>
        <v>292115.58479999995</v>
      </c>
      <c r="R8" s="51">
        <f t="shared" si="11"/>
        <v>109543.34429999998</v>
      </c>
      <c r="S8" s="51">
        <v>0</v>
      </c>
      <c r="T8" s="51">
        <f t="shared" si="12"/>
        <v>13048108.943899997</v>
      </c>
      <c r="U8" s="51">
        <v>30000</v>
      </c>
      <c r="V8" s="51">
        <f t="shared" si="13"/>
        <v>1482520.1315999997</v>
      </c>
      <c r="W8" s="51">
        <f t="shared" si="14"/>
        <v>83252.941667999985</v>
      </c>
      <c r="X8" s="51">
        <f t="shared" si="15"/>
        <v>864900</v>
      </c>
      <c r="Y8" s="54">
        <v>6000</v>
      </c>
      <c r="Z8" s="54">
        <f t="shared" si="16"/>
        <v>15514782.017167997</v>
      </c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83" t="s">
        <v>64</v>
      </c>
      <c r="B9" s="47">
        <v>59.29</v>
      </c>
      <c r="C9" s="48">
        <f t="shared" ref="C9:D9" si="21">B9</f>
        <v>59.29</v>
      </c>
      <c r="D9" s="48">
        <f t="shared" si="21"/>
        <v>59.29</v>
      </c>
      <c r="E9" s="49">
        <f t="shared" si="1"/>
        <v>638.19755999999995</v>
      </c>
      <c r="F9" s="50">
        <v>0</v>
      </c>
      <c r="G9" s="48">
        <f t="shared" si="2"/>
        <v>0</v>
      </c>
      <c r="H9" s="49">
        <f t="shared" si="3"/>
        <v>638.19755999999995</v>
      </c>
      <c r="I9" s="49">
        <f t="shared" si="4"/>
        <v>925.38646199999994</v>
      </c>
      <c r="J9" s="51">
        <f t="shared" si="5"/>
        <v>13880796.93</v>
      </c>
      <c r="K9" s="51">
        <f>1*K2</f>
        <v>1000000</v>
      </c>
      <c r="L9" s="51">
        <f>2*L2</f>
        <v>400000</v>
      </c>
      <c r="M9" s="51">
        <f t="shared" si="6"/>
        <v>15280796.93</v>
      </c>
      <c r="N9" s="52">
        <f t="shared" si="7"/>
        <v>0</v>
      </c>
      <c r="O9" s="51">
        <f t="shared" si="8"/>
        <v>15280796.93</v>
      </c>
      <c r="P9" s="51">
        <f t="shared" si="9"/>
        <v>370154.58479999995</v>
      </c>
      <c r="Q9" s="51">
        <f t="shared" si="10"/>
        <v>370154.58479999995</v>
      </c>
      <c r="R9" s="51">
        <f t="shared" si="11"/>
        <v>138807.9693</v>
      </c>
      <c r="S9" s="51">
        <v>0</v>
      </c>
      <c r="T9" s="51">
        <f t="shared" si="12"/>
        <v>16159914.068899998</v>
      </c>
      <c r="U9" s="51">
        <v>30000</v>
      </c>
      <c r="V9" s="51">
        <f t="shared" si="13"/>
        <v>1833695.6316</v>
      </c>
      <c r="W9" s="51">
        <f t="shared" si="14"/>
        <v>105494.05666799998</v>
      </c>
      <c r="X9" s="51">
        <f t="shared" si="15"/>
        <v>1069700</v>
      </c>
      <c r="Y9" s="54">
        <v>6000</v>
      </c>
      <c r="Z9" s="54">
        <f t="shared" si="16"/>
        <v>19204803.757167995</v>
      </c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83" t="s">
        <v>65</v>
      </c>
      <c r="B10" s="47">
        <v>49.92</v>
      </c>
      <c r="C10" s="59">
        <f t="shared" ref="C10:D10" si="22">B10</f>
        <v>49.92</v>
      </c>
      <c r="D10" s="59">
        <f t="shared" si="22"/>
        <v>49.92</v>
      </c>
      <c r="E10" s="49">
        <f t="shared" si="1"/>
        <v>537.33888000000002</v>
      </c>
      <c r="F10" s="50">
        <v>0</v>
      </c>
      <c r="G10" s="48">
        <f t="shared" si="2"/>
        <v>0</v>
      </c>
      <c r="H10" s="49">
        <f t="shared" si="3"/>
        <v>537.33888000000002</v>
      </c>
      <c r="I10" s="49">
        <f t="shared" si="4"/>
        <v>779.14137600000004</v>
      </c>
      <c r="J10" s="51">
        <f t="shared" si="5"/>
        <v>11687120.640000001</v>
      </c>
      <c r="K10" s="51">
        <f>1*K2</f>
        <v>1000000</v>
      </c>
      <c r="L10" s="51">
        <f>2*L2</f>
        <v>400000</v>
      </c>
      <c r="M10" s="51">
        <f t="shared" si="6"/>
        <v>13087120.640000001</v>
      </c>
      <c r="N10" s="52">
        <f t="shared" si="7"/>
        <v>0</v>
      </c>
      <c r="O10" s="51">
        <f t="shared" si="8"/>
        <v>13087120.640000001</v>
      </c>
      <c r="P10" s="51">
        <f t="shared" si="9"/>
        <v>311656.55040000001</v>
      </c>
      <c r="Q10" s="51">
        <f t="shared" si="10"/>
        <v>311656.55040000001</v>
      </c>
      <c r="R10" s="51">
        <f t="shared" si="11"/>
        <v>116871.20640000001</v>
      </c>
      <c r="S10" s="52"/>
      <c r="T10" s="51">
        <f t="shared" si="12"/>
        <v>13827304.9472</v>
      </c>
      <c r="U10" s="51">
        <v>30000</v>
      </c>
      <c r="V10" s="51">
        <f t="shared" si="13"/>
        <v>1570454.4768000001</v>
      </c>
      <c r="W10" s="51">
        <f t="shared" si="14"/>
        <v>88822.116864000011</v>
      </c>
      <c r="X10" s="51">
        <f t="shared" si="15"/>
        <v>916100</v>
      </c>
      <c r="Y10" s="54">
        <v>6000</v>
      </c>
      <c r="Z10" s="54">
        <f t="shared" si="16"/>
        <v>16438681.540864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47">
        <v>50.33</v>
      </c>
      <c r="C11" s="59">
        <f t="shared" ref="C11:D11" si="23">B11</f>
        <v>50.33</v>
      </c>
      <c r="D11" s="59">
        <f t="shared" si="23"/>
        <v>50.33</v>
      </c>
      <c r="E11" s="49">
        <f t="shared" si="1"/>
        <v>541.75211999999999</v>
      </c>
      <c r="F11" s="50">
        <v>20.81</v>
      </c>
      <c r="G11" s="48">
        <f t="shared" si="2"/>
        <v>223.99883999999997</v>
      </c>
      <c r="H11" s="49">
        <f t="shared" si="3"/>
        <v>765.75095999999996</v>
      </c>
      <c r="I11" s="49">
        <f t="shared" si="4"/>
        <v>1110.338892</v>
      </c>
      <c r="J11" s="51">
        <f t="shared" si="5"/>
        <v>16655083.379999999</v>
      </c>
      <c r="K11" s="51">
        <f>1*K2</f>
        <v>1000000</v>
      </c>
      <c r="L11" s="51">
        <f>2*L2</f>
        <v>400000</v>
      </c>
      <c r="M11" s="51">
        <f t="shared" si="6"/>
        <v>18055083.379999999</v>
      </c>
      <c r="N11" s="52">
        <f t="shared" si="7"/>
        <v>0</v>
      </c>
      <c r="O11" s="51">
        <f t="shared" si="8"/>
        <v>18055083.379999999</v>
      </c>
      <c r="P11" s="51">
        <f t="shared" si="9"/>
        <v>444135.55680000002</v>
      </c>
      <c r="Q11" s="51">
        <f t="shared" si="10"/>
        <v>444135.55680000002</v>
      </c>
      <c r="R11" s="51">
        <f t="shared" si="11"/>
        <v>166550.83379999999</v>
      </c>
      <c r="S11" s="52"/>
      <c r="T11" s="51">
        <f t="shared" si="12"/>
        <v>19109905.327399999</v>
      </c>
      <c r="U11" s="51">
        <v>30000</v>
      </c>
      <c r="V11" s="51">
        <f t="shared" si="13"/>
        <v>2166610.0055999998</v>
      </c>
      <c r="W11" s="51">
        <f t="shared" si="14"/>
        <v>126578.633688</v>
      </c>
      <c r="X11" s="51">
        <f t="shared" si="15"/>
        <v>1263900</v>
      </c>
      <c r="Y11" s="54">
        <v>6000</v>
      </c>
      <c r="Z11" s="54">
        <f t="shared" si="16"/>
        <v>22702993.966687996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47">
        <v>60.88</v>
      </c>
      <c r="C12" s="59">
        <f t="shared" ref="C12:D12" si="24">B12</f>
        <v>60.88</v>
      </c>
      <c r="D12" s="59">
        <f t="shared" si="24"/>
        <v>60.88</v>
      </c>
      <c r="E12" s="49">
        <f t="shared" si="1"/>
        <v>655.31232</v>
      </c>
      <c r="F12" s="50">
        <v>27.55</v>
      </c>
      <c r="G12" s="48">
        <f t="shared" si="2"/>
        <v>296.54820000000001</v>
      </c>
      <c r="H12" s="49">
        <f t="shared" si="3"/>
        <v>951.86051999999995</v>
      </c>
      <c r="I12" s="49">
        <f t="shared" si="4"/>
        <v>1380.1977539999998</v>
      </c>
      <c r="J12" s="51">
        <f t="shared" si="5"/>
        <v>20702966.309999999</v>
      </c>
      <c r="K12" s="60">
        <f>1*K2</f>
        <v>1000000</v>
      </c>
      <c r="L12" s="51">
        <f>2*L2</f>
        <v>400000</v>
      </c>
      <c r="M12" s="51">
        <f t="shared" si="6"/>
        <v>22102966.309999999</v>
      </c>
      <c r="N12" s="52">
        <f t="shared" si="7"/>
        <v>0</v>
      </c>
      <c r="O12" s="51">
        <f t="shared" si="8"/>
        <v>22102966.309999999</v>
      </c>
      <c r="P12" s="51">
        <f t="shared" si="9"/>
        <v>552079.10159999994</v>
      </c>
      <c r="Q12" s="51">
        <f t="shared" si="10"/>
        <v>552079.10159999994</v>
      </c>
      <c r="R12" s="51">
        <f t="shared" si="11"/>
        <v>207029.66309999998</v>
      </c>
      <c r="S12" s="52"/>
      <c r="T12" s="51">
        <f t="shared" si="12"/>
        <v>23414154.176299997</v>
      </c>
      <c r="U12" s="51">
        <v>30000</v>
      </c>
      <c r="V12" s="51">
        <f t="shared" si="13"/>
        <v>2652355.9571999996</v>
      </c>
      <c r="W12" s="51">
        <f t="shared" si="14"/>
        <v>157342.54395599998</v>
      </c>
      <c r="X12" s="51">
        <f t="shared" si="15"/>
        <v>1547300</v>
      </c>
      <c r="Y12" s="54">
        <v>6000</v>
      </c>
      <c r="Z12" s="54">
        <f t="shared" si="16"/>
        <v>27807152.677455995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47">
        <v>48.28</v>
      </c>
      <c r="C13" s="59">
        <f t="shared" ref="C13:D13" si="25">B13</f>
        <v>48.28</v>
      </c>
      <c r="D13" s="59">
        <f t="shared" si="25"/>
        <v>48.28</v>
      </c>
      <c r="E13" s="49">
        <f t="shared" si="1"/>
        <v>519.68592000000001</v>
      </c>
      <c r="F13" s="50">
        <v>21.98</v>
      </c>
      <c r="G13" s="48">
        <f t="shared" si="2"/>
        <v>236.59271999999999</v>
      </c>
      <c r="H13" s="49">
        <f t="shared" si="3"/>
        <v>756.27864</v>
      </c>
      <c r="I13" s="49">
        <f t="shared" si="4"/>
        <v>1096.604028</v>
      </c>
      <c r="J13" s="51">
        <f t="shared" si="5"/>
        <v>16449060.42</v>
      </c>
      <c r="K13" s="60">
        <f>1*K2</f>
        <v>1000000</v>
      </c>
      <c r="L13" s="51">
        <f>2*L2</f>
        <v>400000</v>
      </c>
      <c r="M13" s="51">
        <f t="shared" si="6"/>
        <v>17849060.420000002</v>
      </c>
      <c r="N13" s="52">
        <f t="shared" si="7"/>
        <v>0</v>
      </c>
      <c r="O13" s="51">
        <f t="shared" si="8"/>
        <v>17849060.420000002</v>
      </c>
      <c r="P13" s="51">
        <f t="shared" si="9"/>
        <v>438641.61119999998</v>
      </c>
      <c r="Q13" s="51">
        <f t="shared" si="10"/>
        <v>438641.61119999998</v>
      </c>
      <c r="R13" s="51">
        <f t="shared" si="11"/>
        <v>164490.6042</v>
      </c>
      <c r="S13" s="52"/>
      <c r="T13" s="51">
        <f t="shared" si="12"/>
        <v>18890834.246600006</v>
      </c>
      <c r="U13" s="51">
        <v>30000</v>
      </c>
      <c r="V13" s="51">
        <f t="shared" si="13"/>
        <v>2141887.2504000003</v>
      </c>
      <c r="W13" s="51">
        <f t="shared" si="14"/>
        <v>125012.85919199999</v>
      </c>
      <c r="X13" s="51">
        <f t="shared" si="15"/>
        <v>1249500</v>
      </c>
      <c r="Y13" s="54">
        <v>6000</v>
      </c>
      <c r="Z13" s="54">
        <f t="shared" si="16"/>
        <v>22443234.356192004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47">
        <v>60.88</v>
      </c>
      <c r="C14" s="59">
        <f t="shared" ref="C14:D14" si="26">B14</f>
        <v>60.88</v>
      </c>
      <c r="D14" s="59">
        <f t="shared" si="26"/>
        <v>60.88</v>
      </c>
      <c r="E14" s="49">
        <f t="shared" si="1"/>
        <v>655.31232</v>
      </c>
      <c r="F14" s="50">
        <v>27.55</v>
      </c>
      <c r="G14" s="48">
        <f t="shared" si="2"/>
        <v>296.54820000000001</v>
      </c>
      <c r="H14" s="49">
        <f t="shared" si="3"/>
        <v>951.86051999999995</v>
      </c>
      <c r="I14" s="49">
        <f t="shared" si="4"/>
        <v>1380.1977539999998</v>
      </c>
      <c r="J14" s="51">
        <f t="shared" si="5"/>
        <v>20702966.309999999</v>
      </c>
      <c r="K14" s="60">
        <f>1*K2</f>
        <v>1000000</v>
      </c>
      <c r="L14" s="51">
        <f>2*L2</f>
        <v>400000</v>
      </c>
      <c r="M14" s="51">
        <f t="shared" si="6"/>
        <v>22102966.309999999</v>
      </c>
      <c r="N14" s="52">
        <f t="shared" si="7"/>
        <v>0</v>
      </c>
      <c r="O14" s="51">
        <f t="shared" si="8"/>
        <v>22102966.309999999</v>
      </c>
      <c r="P14" s="51">
        <f t="shared" si="9"/>
        <v>552079.10159999994</v>
      </c>
      <c r="Q14" s="51">
        <f t="shared" si="10"/>
        <v>552079.10159999994</v>
      </c>
      <c r="R14" s="51">
        <f t="shared" si="11"/>
        <v>207029.66309999998</v>
      </c>
      <c r="S14" s="52"/>
      <c r="T14" s="51">
        <f t="shared" si="12"/>
        <v>23414154.176299997</v>
      </c>
      <c r="U14" s="51">
        <v>30000</v>
      </c>
      <c r="V14" s="51">
        <f t="shared" si="13"/>
        <v>2652355.9571999996</v>
      </c>
      <c r="W14" s="51">
        <f t="shared" si="14"/>
        <v>157342.54395599998</v>
      </c>
      <c r="X14" s="51">
        <f t="shared" si="15"/>
        <v>1547300</v>
      </c>
      <c r="Y14" s="54">
        <v>6000</v>
      </c>
      <c r="Z14" s="54">
        <f t="shared" si="16"/>
        <v>27807152.677455995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83" t="s">
        <v>70</v>
      </c>
      <c r="B15" s="47">
        <v>48.28</v>
      </c>
      <c r="C15" s="59">
        <f t="shared" ref="C15:D15" si="27">B15</f>
        <v>48.28</v>
      </c>
      <c r="D15" s="59">
        <f t="shared" si="27"/>
        <v>48.28</v>
      </c>
      <c r="E15" s="24">
        <f t="shared" si="1"/>
        <v>519.68592000000001</v>
      </c>
      <c r="F15" s="50">
        <v>21.98</v>
      </c>
      <c r="G15" s="23">
        <f t="shared" si="2"/>
        <v>236.59271999999999</v>
      </c>
      <c r="H15" s="24">
        <f t="shared" si="3"/>
        <v>756.27864</v>
      </c>
      <c r="I15" s="49">
        <f t="shared" si="4"/>
        <v>1096.604028</v>
      </c>
      <c r="J15" s="26">
        <f t="shared" si="5"/>
        <v>16449060.42</v>
      </c>
      <c r="K15" s="104">
        <f>1*K2</f>
        <v>1000000</v>
      </c>
      <c r="L15" s="26">
        <f>2*L2</f>
        <v>400000</v>
      </c>
      <c r="M15" s="26">
        <f t="shared" si="6"/>
        <v>17849060.420000002</v>
      </c>
      <c r="N15" s="52">
        <f t="shared" si="7"/>
        <v>0</v>
      </c>
      <c r="O15" s="26">
        <f t="shared" si="8"/>
        <v>17849060.420000002</v>
      </c>
      <c r="P15" s="26">
        <f t="shared" si="9"/>
        <v>438641.61119999998</v>
      </c>
      <c r="Q15" s="26">
        <f t="shared" si="10"/>
        <v>438641.61119999998</v>
      </c>
      <c r="R15" s="26">
        <f t="shared" si="11"/>
        <v>164490.6042</v>
      </c>
      <c r="S15" s="52"/>
      <c r="T15" s="26">
        <f t="shared" si="12"/>
        <v>18890834.246600006</v>
      </c>
      <c r="U15" s="26">
        <v>30000</v>
      </c>
      <c r="V15" s="26">
        <f t="shared" si="13"/>
        <v>2141887.2504000003</v>
      </c>
      <c r="W15" s="26">
        <f t="shared" si="14"/>
        <v>125012.85919199999</v>
      </c>
      <c r="X15" s="26">
        <f t="shared" si="15"/>
        <v>1249500</v>
      </c>
      <c r="Y15" s="105">
        <v>6000</v>
      </c>
      <c r="Z15" s="105">
        <f t="shared" si="16"/>
        <v>22443234.356192004</v>
      </c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83" t="s">
        <v>71</v>
      </c>
      <c r="B16" s="47">
        <v>48.28</v>
      </c>
      <c r="C16" s="59">
        <f t="shared" ref="C16:D16" si="28">B16</f>
        <v>48.28</v>
      </c>
      <c r="D16" s="59">
        <f t="shared" si="28"/>
        <v>48.28</v>
      </c>
      <c r="E16" s="24">
        <f t="shared" si="1"/>
        <v>519.68592000000001</v>
      </c>
      <c r="F16" s="50">
        <v>21.98</v>
      </c>
      <c r="G16" s="23">
        <f t="shared" si="2"/>
        <v>236.59271999999999</v>
      </c>
      <c r="H16" s="24">
        <f t="shared" si="3"/>
        <v>756.27864</v>
      </c>
      <c r="I16" s="49">
        <f t="shared" si="4"/>
        <v>1096.604028</v>
      </c>
      <c r="J16" s="26">
        <f t="shared" si="5"/>
        <v>16449060.42</v>
      </c>
      <c r="K16" s="104">
        <f>1*K2</f>
        <v>1000000</v>
      </c>
      <c r="L16" s="26">
        <f>2*L2</f>
        <v>400000</v>
      </c>
      <c r="M16" s="26">
        <f t="shared" si="6"/>
        <v>17849060.420000002</v>
      </c>
      <c r="N16" s="52">
        <f t="shared" si="7"/>
        <v>0</v>
      </c>
      <c r="O16" s="26">
        <f t="shared" si="8"/>
        <v>17849060.420000002</v>
      </c>
      <c r="P16" s="26">
        <f t="shared" si="9"/>
        <v>438641.61119999998</v>
      </c>
      <c r="Q16" s="26">
        <f t="shared" si="10"/>
        <v>438641.61119999998</v>
      </c>
      <c r="R16" s="26">
        <f t="shared" si="11"/>
        <v>164490.6042</v>
      </c>
      <c r="S16" s="52"/>
      <c r="T16" s="26">
        <f t="shared" si="12"/>
        <v>18890834.246600006</v>
      </c>
      <c r="U16" s="26">
        <v>30000</v>
      </c>
      <c r="V16" s="26">
        <f t="shared" si="13"/>
        <v>2141887.2504000003</v>
      </c>
      <c r="W16" s="26">
        <f t="shared" si="14"/>
        <v>125012.85919199999</v>
      </c>
      <c r="X16" s="26">
        <f t="shared" si="15"/>
        <v>1249500</v>
      </c>
      <c r="Y16" s="105">
        <v>6000</v>
      </c>
      <c r="Z16" s="105">
        <f t="shared" si="16"/>
        <v>22443234.356192004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47">
        <v>48.28</v>
      </c>
      <c r="C17" s="59">
        <f t="shared" ref="C17:D17" si="29">B17</f>
        <v>48.28</v>
      </c>
      <c r="D17" s="59">
        <f t="shared" si="29"/>
        <v>48.28</v>
      </c>
      <c r="E17" s="24">
        <f t="shared" si="1"/>
        <v>519.68592000000001</v>
      </c>
      <c r="F17" s="50">
        <v>21.98</v>
      </c>
      <c r="G17" s="23">
        <f t="shared" si="2"/>
        <v>236.59271999999999</v>
      </c>
      <c r="H17" s="24">
        <f t="shared" si="3"/>
        <v>756.27864</v>
      </c>
      <c r="I17" s="49">
        <f t="shared" si="4"/>
        <v>1096.604028</v>
      </c>
      <c r="J17" s="26">
        <f t="shared" si="5"/>
        <v>16449060.42</v>
      </c>
      <c r="K17" s="104">
        <f>1*K2</f>
        <v>1000000</v>
      </c>
      <c r="L17" s="26">
        <f>2*L2</f>
        <v>400000</v>
      </c>
      <c r="M17" s="26">
        <f t="shared" si="6"/>
        <v>17849060.420000002</v>
      </c>
      <c r="N17" s="52">
        <f t="shared" si="7"/>
        <v>0</v>
      </c>
      <c r="O17" s="26">
        <f t="shared" si="8"/>
        <v>17849060.420000002</v>
      </c>
      <c r="P17" s="26">
        <f t="shared" si="9"/>
        <v>438641.61119999998</v>
      </c>
      <c r="Q17" s="26">
        <f t="shared" si="10"/>
        <v>438641.61119999998</v>
      </c>
      <c r="R17" s="26">
        <f t="shared" si="11"/>
        <v>164490.6042</v>
      </c>
      <c r="S17" s="52"/>
      <c r="T17" s="26">
        <f t="shared" si="12"/>
        <v>18890834.246600006</v>
      </c>
      <c r="U17" s="26">
        <v>30000</v>
      </c>
      <c r="V17" s="26">
        <f t="shared" si="13"/>
        <v>2141887.2504000003</v>
      </c>
      <c r="W17" s="26">
        <f t="shared" si="14"/>
        <v>125012.85919199999</v>
      </c>
      <c r="X17" s="26">
        <f t="shared" si="15"/>
        <v>1249500</v>
      </c>
      <c r="Y17" s="105">
        <v>6000</v>
      </c>
      <c r="Z17" s="105">
        <f t="shared" si="16"/>
        <v>22443234.356192004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47">
        <v>48.28</v>
      </c>
      <c r="C18" s="59">
        <f t="shared" ref="C18:D18" si="30">B18</f>
        <v>48.28</v>
      </c>
      <c r="D18" s="59">
        <f t="shared" si="30"/>
        <v>48.28</v>
      </c>
      <c r="E18" s="24">
        <f t="shared" si="1"/>
        <v>519.68592000000001</v>
      </c>
      <c r="F18" s="50">
        <v>21.98</v>
      </c>
      <c r="G18" s="23">
        <f t="shared" si="2"/>
        <v>236.59271999999999</v>
      </c>
      <c r="H18" s="24">
        <f t="shared" si="3"/>
        <v>756.27864</v>
      </c>
      <c r="I18" s="49">
        <f t="shared" si="4"/>
        <v>1096.604028</v>
      </c>
      <c r="J18" s="26">
        <f t="shared" si="5"/>
        <v>16449060.42</v>
      </c>
      <c r="K18" s="104">
        <f t="shared" ref="K18:K19" si="31">1*K5</f>
        <v>1000000</v>
      </c>
      <c r="L18" s="26">
        <f>2*L2</f>
        <v>400000</v>
      </c>
      <c r="M18" s="26">
        <f t="shared" si="6"/>
        <v>17849060.420000002</v>
      </c>
      <c r="N18" s="52">
        <f t="shared" si="7"/>
        <v>0</v>
      </c>
      <c r="O18" s="26">
        <f t="shared" si="8"/>
        <v>17849060.420000002</v>
      </c>
      <c r="P18" s="26">
        <f t="shared" si="9"/>
        <v>438641.61119999998</v>
      </c>
      <c r="Q18" s="26">
        <f t="shared" si="10"/>
        <v>438641.61119999998</v>
      </c>
      <c r="R18" s="26">
        <f t="shared" si="11"/>
        <v>164490.6042</v>
      </c>
      <c r="S18" s="52"/>
      <c r="T18" s="26">
        <f t="shared" si="12"/>
        <v>18890834.246600006</v>
      </c>
      <c r="U18" s="26">
        <v>30000</v>
      </c>
      <c r="V18" s="26">
        <f t="shared" si="13"/>
        <v>2141887.2504000003</v>
      </c>
      <c r="W18" s="26">
        <f t="shared" si="14"/>
        <v>125012.85919199999</v>
      </c>
      <c r="X18" s="26">
        <f t="shared" si="15"/>
        <v>1249500</v>
      </c>
      <c r="Y18" s="105">
        <v>6000</v>
      </c>
      <c r="Z18" s="105">
        <f t="shared" si="16"/>
        <v>22443234.356192004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83" t="s">
        <v>74</v>
      </c>
      <c r="B19" s="47">
        <v>48.28</v>
      </c>
      <c r="C19" s="59">
        <f t="shared" ref="C19:D19" si="32">B19</f>
        <v>48.28</v>
      </c>
      <c r="D19" s="59">
        <f t="shared" si="32"/>
        <v>48.28</v>
      </c>
      <c r="E19" s="24">
        <f t="shared" si="1"/>
        <v>519.68592000000001</v>
      </c>
      <c r="F19" s="50">
        <v>21.98</v>
      </c>
      <c r="G19" s="23">
        <f t="shared" si="2"/>
        <v>236.59271999999999</v>
      </c>
      <c r="H19" s="24">
        <f t="shared" si="3"/>
        <v>756.27864</v>
      </c>
      <c r="I19" s="24">
        <f t="shared" si="4"/>
        <v>1096.604028</v>
      </c>
      <c r="J19" s="26">
        <f t="shared" si="5"/>
        <v>16449060.42</v>
      </c>
      <c r="K19" s="104">
        <f t="shared" si="31"/>
        <v>1000000</v>
      </c>
      <c r="L19" s="26">
        <f>2*L2</f>
        <v>400000</v>
      </c>
      <c r="M19" s="26">
        <f t="shared" si="6"/>
        <v>17849060.420000002</v>
      </c>
      <c r="N19" s="52">
        <f t="shared" si="7"/>
        <v>0</v>
      </c>
      <c r="O19" s="26">
        <f t="shared" si="8"/>
        <v>17849060.420000002</v>
      </c>
      <c r="P19" s="26">
        <f t="shared" si="9"/>
        <v>438641.61119999998</v>
      </c>
      <c r="Q19" s="26">
        <f t="shared" si="10"/>
        <v>438641.61119999998</v>
      </c>
      <c r="R19" s="26">
        <f t="shared" si="11"/>
        <v>164490.6042</v>
      </c>
      <c r="S19" s="52"/>
      <c r="T19" s="26">
        <f t="shared" si="12"/>
        <v>18890834.246600006</v>
      </c>
      <c r="U19" s="26">
        <v>30000</v>
      </c>
      <c r="V19" s="26">
        <f t="shared" si="13"/>
        <v>2141887.2504000003</v>
      </c>
      <c r="W19" s="26">
        <f t="shared" si="14"/>
        <v>125012.85919199999</v>
      </c>
      <c r="X19" s="26">
        <f t="shared" si="15"/>
        <v>1249500</v>
      </c>
      <c r="Y19" s="105">
        <v>6000</v>
      </c>
      <c r="Z19" s="105">
        <f t="shared" si="16"/>
        <v>22443234.356192004</v>
      </c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83" t="s">
        <v>75</v>
      </c>
      <c r="B20" s="47">
        <v>37.1</v>
      </c>
      <c r="C20" s="59">
        <f t="shared" ref="C20:D20" si="33">B20</f>
        <v>37.1</v>
      </c>
      <c r="D20" s="59">
        <f t="shared" si="33"/>
        <v>37.1</v>
      </c>
      <c r="E20" s="106">
        <f t="shared" si="1"/>
        <v>399.34440000000001</v>
      </c>
      <c r="F20" s="50">
        <v>14.91</v>
      </c>
      <c r="G20" s="59">
        <f t="shared" si="2"/>
        <v>160.49124</v>
      </c>
      <c r="H20" s="106">
        <f t="shared" si="3"/>
        <v>559.83564000000001</v>
      </c>
      <c r="I20" s="106">
        <f t="shared" si="4"/>
        <v>811.76167800000007</v>
      </c>
      <c r="J20" s="52">
        <f t="shared" si="5"/>
        <v>12176425.170000002</v>
      </c>
      <c r="K20" s="107">
        <f>0*K2</f>
        <v>0</v>
      </c>
      <c r="L20" s="52">
        <f>2*L2</f>
        <v>400000</v>
      </c>
      <c r="M20" s="52">
        <f t="shared" si="6"/>
        <v>12576425.170000002</v>
      </c>
      <c r="N20" s="52">
        <f t="shared" si="7"/>
        <v>0</v>
      </c>
      <c r="O20" s="52">
        <f t="shared" si="8"/>
        <v>12576425.170000002</v>
      </c>
      <c r="P20" s="52">
        <f t="shared" si="9"/>
        <v>324704.67120000004</v>
      </c>
      <c r="Q20" s="52">
        <f t="shared" si="10"/>
        <v>324704.67120000004</v>
      </c>
      <c r="R20" s="52">
        <f t="shared" si="11"/>
        <v>121764.25170000001</v>
      </c>
      <c r="S20" s="52"/>
      <c r="T20" s="52">
        <f t="shared" si="12"/>
        <v>13347598.764100002</v>
      </c>
      <c r="U20" s="52">
        <v>30000</v>
      </c>
      <c r="V20" s="52">
        <f t="shared" si="13"/>
        <v>1509171.0204000003</v>
      </c>
      <c r="W20" s="52">
        <f t="shared" si="14"/>
        <v>92540.831292000003</v>
      </c>
      <c r="X20" s="52">
        <f t="shared" si="15"/>
        <v>880400</v>
      </c>
      <c r="Y20" s="108">
        <v>6000</v>
      </c>
      <c r="Z20" s="108">
        <f t="shared" si="16"/>
        <v>15865710.615792003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31"/>
      <c r="L24" s="31"/>
      <c r="M24" s="29"/>
      <c r="N24" s="34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5"/>
  <sheetViews>
    <sheetView topLeftCell="A13" workbookViewId="0">
      <selection activeCell="A21" sqref="A21:XFD33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83" t="s">
        <v>59</v>
      </c>
      <c r="B4" s="47">
        <v>29.93</v>
      </c>
      <c r="C4" s="48">
        <f t="shared" ref="C4:D4" si="0">B4</f>
        <v>29.93</v>
      </c>
      <c r="D4" s="48">
        <f t="shared" si="0"/>
        <v>29.93</v>
      </c>
      <c r="E4" s="49">
        <f t="shared" ref="E4:E20" si="1">D4*10.764</f>
        <v>322.16651999999999</v>
      </c>
      <c r="F4" s="84">
        <v>6.86</v>
      </c>
      <c r="G4" s="48">
        <f t="shared" ref="G4:G20" si="2">F4*10.764</f>
        <v>73.841039999999992</v>
      </c>
      <c r="H4" s="49">
        <f t="shared" ref="H4:H20" si="3">E4+G4</f>
        <v>396.00756000000001</v>
      </c>
      <c r="I4" s="49">
        <f t="shared" ref="I4:I20" si="4">H4+(H4*45%)</f>
        <v>574.21096199999999</v>
      </c>
      <c r="J4" s="51">
        <f t="shared" ref="J4:J20" si="5">I4*$J$2</f>
        <v>8613164.4299999997</v>
      </c>
      <c r="K4" s="51">
        <f>0*K2</f>
        <v>0</v>
      </c>
      <c r="L4" s="51">
        <f>2*L2</f>
        <v>400000</v>
      </c>
      <c r="M4" s="51">
        <f t="shared" ref="M4:M20" si="6">SUM(J4:L4)</f>
        <v>9013164.4299999997</v>
      </c>
      <c r="N4" s="52">
        <f t="shared" ref="N4:N20" si="7">($N$2*M4)</f>
        <v>0</v>
      </c>
      <c r="O4" s="51">
        <f t="shared" ref="O4:O20" si="8">M4-N4</f>
        <v>9013164.4299999997</v>
      </c>
      <c r="P4" s="51">
        <f t="shared" ref="P4:P20" si="9">I4*$P$2</f>
        <v>229684.3848</v>
      </c>
      <c r="Q4" s="51">
        <f t="shared" ref="Q4:Q20" si="10">I4*$Q$2</f>
        <v>229684.3848</v>
      </c>
      <c r="R4" s="51">
        <f t="shared" ref="R4:R20" si="11">I4*$R$2</f>
        <v>86131.6443</v>
      </c>
      <c r="S4" s="51">
        <v>0</v>
      </c>
      <c r="T4" s="51">
        <f t="shared" ref="T4:T20" si="12">SUM(O4:S4)</f>
        <v>9558664.8439000007</v>
      </c>
      <c r="U4" s="51">
        <v>30000</v>
      </c>
      <c r="V4" s="51">
        <f t="shared" ref="V4:V20" si="13">$V$2*O4</f>
        <v>1081579.7315999998</v>
      </c>
      <c r="W4" s="51">
        <f t="shared" ref="W4:W20" si="14">(12%*P4)+(12%*Q4)+(12%*R4)</f>
        <v>65460.049667999992</v>
      </c>
      <c r="X4" s="51">
        <f t="shared" ref="X4:X20" si="15">CEILING(($X$2*O4),100)</f>
        <v>631000</v>
      </c>
      <c r="Y4" s="54">
        <v>6000</v>
      </c>
      <c r="Z4" s="54">
        <f t="shared" ref="Z4:Z20" si="16">SUM(T4:Y4)</f>
        <v>11372704.625167999</v>
      </c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</row>
    <row r="5" spans="1:37" ht="21" customHeight="1" x14ac:dyDescent="0.2">
      <c r="A5" s="83" t="s">
        <v>60</v>
      </c>
      <c r="B5" s="47">
        <v>47.89</v>
      </c>
      <c r="C5" s="48">
        <f t="shared" ref="C5:D5" si="17">B5</f>
        <v>47.89</v>
      </c>
      <c r="D5" s="48">
        <f t="shared" si="17"/>
        <v>47.89</v>
      </c>
      <c r="E5" s="49">
        <f t="shared" si="1"/>
        <v>515.48795999999993</v>
      </c>
      <c r="F5" s="69">
        <v>0</v>
      </c>
      <c r="G5" s="48">
        <f t="shared" si="2"/>
        <v>0</v>
      </c>
      <c r="H5" s="49">
        <f t="shared" si="3"/>
        <v>515.48795999999993</v>
      </c>
      <c r="I5" s="49">
        <f t="shared" si="4"/>
        <v>747.45754199999988</v>
      </c>
      <c r="J5" s="51">
        <f t="shared" si="5"/>
        <v>11211863.129999999</v>
      </c>
      <c r="K5" s="51">
        <f>1*K2</f>
        <v>1000000</v>
      </c>
      <c r="L5" s="51">
        <f>2*L2</f>
        <v>400000</v>
      </c>
      <c r="M5" s="51">
        <f t="shared" si="6"/>
        <v>12611863.129999999</v>
      </c>
      <c r="N5" s="52">
        <f t="shared" si="7"/>
        <v>0</v>
      </c>
      <c r="O5" s="51">
        <f t="shared" si="8"/>
        <v>12611863.129999999</v>
      </c>
      <c r="P5" s="51">
        <f t="shared" si="9"/>
        <v>298983.01679999992</v>
      </c>
      <c r="Q5" s="51">
        <f t="shared" si="10"/>
        <v>298983.01679999992</v>
      </c>
      <c r="R5" s="51">
        <f t="shared" si="11"/>
        <v>112118.63129999998</v>
      </c>
      <c r="S5" s="51">
        <v>0</v>
      </c>
      <c r="T5" s="51">
        <f t="shared" si="12"/>
        <v>13321947.794899998</v>
      </c>
      <c r="U5" s="51">
        <v>30000</v>
      </c>
      <c r="V5" s="51">
        <f t="shared" si="13"/>
        <v>1513423.5755999999</v>
      </c>
      <c r="W5" s="51">
        <f t="shared" si="14"/>
        <v>85210.159787999975</v>
      </c>
      <c r="X5" s="51">
        <f t="shared" si="15"/>
        <v>882900</v>
      </c>
      <c r="Y5" s="54">
        <v>6000</v>
      </c>
      <c r="Z5" s="54">
        <f t="shared" si="16"/>
        <v>15839481.530287998</v>
      </c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</row>
    <row r="6" spans="1:37" ht="21" customHeight="1" x14ac:dyDescent="0.2">
      <c r="A6" s="83" t="s">
        <v>61</v>
      </c>
      <c r="B6" s="47">
        <v>47.89</v>
      </c>
      <c r="C6" s="48">
        <f t="shared" ref="C6:D6" si="18">B6</f>
        <v>47.89</v>
      </c>
      <c r="D6" s="48">
        <f t="shared" si="18"/>
        <v>47.89</v>
      </c>
      <c r="E6" s="49">
        <f t="shared" si="1"/>
        <v>515.48795999999993</v>
      </c>
      <c r="F6" s="69">
        <v>0</v>
      </c>
      <c r="G6" s="48">
        <f t="shared" si="2"/>
        <v>0</v>
      </c>
      <c r="H6" s="49">
        <f t="shared" si="3"/>
        <v>515.48795999999993</v>
      </c>
      <c r="I6" s="49">
        <f t="shared" si="4"/>
        <v>747.45754199999988</v>
      </c>
      <c r="J6" s="51">
        <f t="shared" si="5"/>
        <v>11211863.129999999</v>
      </c>
      <c r="K6" s="51">
        <f>1*K2</f>
        <v>1000000</v>
      </c>
      <c r="L6" s="51">
        <f>2*L2</f>
        <v>400000</v>
      </c>
      <c r="M6" s="51">
        <f t="shared" si="6"/>
        <v>12611863.129999999</v>
      </c>
      <c r="N6" s="52">
        <f t="shared" si="7"/>
        <v>0</v>
      </c>
      <c r="O6" s="51">
        <f t="shared" si="8"/>
        <v>12611863.129999999</v>
      </c>
      <c r="P6" s="51">
        <f t="shared" si="9"/>
        <v>298983.01679999992</v>
      </c>
      <c r="Q6" s="51">
        <f t="shared" si="10"/>
        <v>298983.01679999992</v>
      </c>
      <c r="R6" s="51">
        <f t="shared" si="11"/>
        <v>112118.63129999998</v>
      </c>
      <c r="S6" s="51">
        <v>0</v>
      </c>
      <c r="T6" s="51">
        <f t="shared" si="12"/>
        <v>13321947.794899998</v>
      </c>
      <c r="U6" s="51">
        <v>30000</v>
      </c>
      <c r="V6" s="51">
        <f t="shared" si="13"/>
        <v>1513423.5755999999</v>
      </c>
      <c r="W6" s="51">
        <f t="shared" si="14"/>
        <v>85210.159787999975</v>
      </c>
      <c r="X6" s="51">
        <f t="shared" si="15"/>
        <v>882900</v>
      </c>
      <c r="Y6" s="54">
        <v>6000</v>
      </c>
      <c r="Z6" s="54">
        <f t="shared" si="16"/>
        <v>15839481.530287998</v>
      </c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</row>
    <row r="7" spans="1:37" ht="21" customHeight="1" x14ac:dyDescent="0.2">
      <c r="A7" s="83" t="s">
        <v>62</v>
      </c>
      <c r="B7" s="47">
        <v>47.89</v>
      </c>
      <c r="C7" s="48">
        <f t="shared" ref="C7:D7" si="19">B7</f>
        <v>47.89</v>
      </c>
      <c r="D7" s="48">
        <f t="shared" si="19"/>
        <v>47.89</v>
      </c>
      <c r="E7" s="49">
        <f t="shared" si="1"/>
        <v>515.48795999999993</v>
      </c>
      <c r="F7" s="69">
        <v>0</v>
      </c>
      <c r="G7" s="48">
        <f t="shared" si="2"/>
        <v>0</v>
      </c>
      <c r="H7" s="49">
        <f t="shared" si="3"/>
        <v>515.48795999999993</v>
      </c>
      <c r="I7" s="49">
        <f t="shared" si="4"/>
        <v>747.45754199999988</v>
      </c>
      <c r="J7" s="51">
        <f t="shared" si="5"/>
        <v>11211863.129999999</v>
      </c>
      <c r="K7" s="51">
        <f>1*K2</f>
        <v>1000000</v>
      </c>
      <c r="L7" s="51">
        <f>2*L2</f>
        <v>400000</v>
      </c>
      <c r="M7" s="51">
        <f t="shared" si="6"/>
        <v>12611863.129999999</v>
      </c>
      <c r="N7" s="52">
        <f t="shared" si="7"/>
        <v>0</v>
      </c>
      <c r="O7" s="51">
        <f t="shared" si="8"/>
        <v>12611863.129999999</v>
      </c>
      <c r="P7" s="51">
        <f t="shared" si="9"/>
        <v>298983.01679999992</v>
      </c>
      <c r="Q7" s="51">
        <f t="shared" si="10"/>
        <v>298983.01679999992</v>
      </c>
      <c r="R7" s="51">
        <f t="shared" si="11"/>
        <v>112118.63129999998</v>
      </c>
      <c r="S7" s="51">
        <v>0</v>
      </c>
      <c r="T7" s="51">
        <f t="shared" si="12"/>
        <v>13321947.794899998</v>
      </c>
      <c r="U7" s="51">
        <v>30000</v>
      </c>
      <c r="V7" s="51">
        <f t="shared" si="13"/>
        <v>1513423.5755999999</v>
      </c>
      <c r="W7" s="51">
        <f t="shared" si="14"/>
        <v>85210.159787999975</v>
      </c>
      <c r="X7" s="51">
        <f t="shared" si="15"/>
        <v>882900</v>
      </c>
      <c r="Y7" s="54">
        <v>6000</v>
      </c>
      <c r="Z7" s="54">
        <f t="shared" si="16"/>
        <v>15839481.530287998</v>
      </c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</row>
    <row r="8" spans="1:37" ht="21" customHeight="1" x14ac:dyDescent="0.2">
      <c r="A8" s="83" t="s">
        <v>63</v>
      </c>
      <c r="B8" s="47">
        <v>46.79</v>
      </c>
      <c r="C8" s="48">
        <f t="shared" ref="C8:D8" si="20">B8</f>
        <v>46.79</v>
      </c>
      <c r="D8" s="48">
        <f t="shared" si="20"/>
        <v>46.79</v>
      </c>
      <c r="E8" s="49">
        <f t="shared" si="1"/>
        <v>503.64755999999994</v>
      </c>
      <c r="F8" s="69">
        <v>0</v>
      </c>
      <c r="G8" s="48">
        <f t="shared" si="2"/>
        <v>0</v>
      </c>
      <c r="H8" s="49">
        <f t="shared" si="3"/>
        <v>503.64755999999994</v>
      </c>
      <c r="I8" s="49">
        <f t="shared" si="4"/>
        <v>730.28896199999986</v>
      </c>
      <c r="J8" s="51">
        <f t="shared" si="5"/>
        <v>10954334.429999998</v>
      </c>
      <c r="K8" s="60">
        <f>1*K2</f>
        <v>1000000</v>
      </c>
      <c r="L8" s="51">
        <f>2*L2</f>
        <v>400000</v>
      </c>
      <c r="M8" s="51">
        <f t="shared" si="6"/>
        <v>12354334.429999998</v>
      </c>
      <c r="N8" s="52">
        <f t="shared" si="7"/>
        <v>0</v>
      </c>
      <c r="O8" s="51">
        <f t="shared" si="8"/>
        <v>12354334.429999998</v>
      </c>
      <c r="P8" s="51">
        <f t="shared" si="9"/>
        <v>292115.58479999995</v>
      </c>
      <c r="Q8" s="51">
        <f t="shared" si="10"/>
        <v>292115.58479999995</v>
      </c>
      <c r="R8" s="51">
        <f t="shared" si="11"/>
        <v>109543.34429999998</v>
      </c>
      <c r="S8" s="51">
        <v>0</v>
      </c>
      <c r="T8" s="51">
        <f t="shared" si="12"/>
        <v>13048108.943899997</v>
      </c>
      <c r="U8" s="51">
        <v>30000</v>
      </c>
      <c r="V8" s="51">
        <f t="shared" si="13"/>
        <v>1482520.1315999997</v>
      </c>
      <c r="W8" s="51">
        <f t="shared" si="14"/>
        <v>83252.941667999985</v>
      </c>
      <c r="X8" s="51">
        <f t="shared" si="15"/>
        <v>864900</v>
      </c>
      <c r="Y8" s="54">
        <v>6000</v>
      </c>
      <c r="Z8" s="54">
        <f t="shared" si="16"/>
        <v>15514782.017167997</v>
      </c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 ht="21" customHeight="1" x14ac:dyDescent="0.2">
      <c r="A9" s="83" t="s">
        <v>64</v>
      </c>
      <c r="B9" s="47">
        <v>59.29</v>
      </c>
      <c r="C9" s="48">
        <f t="shared" ref="C9:D9" si="21">B9</f>
        <v>59.29</v>
      </c>
      <c r="D9" s="48">
        <f t="shared" si="21"/>
        <v>59.29</v>
      </c>
      <c r="E9" s="49">
        <f t="shared" si="1"/>
        <v>638.19755999999995</v>
      </c>
      <c r="F9" s="69">
        <v>0</v>
      </c>
      <c r="G9" s="48">
        <f t="shared" si="2"/>
        <v>0</v>
      </c>
      <c r="H9" s="49">
        <f t="shared" si="3"/>
        <v>638.19755999999995</v>
      </c>
      <c r="I9" s="49">
        <f t="shared" si="4"/>
        <v>925.38646199999994</v>
      </c>
      <c r="J9" s="51">
        <f t="shared" si="5"/>
        <v>13880796.93</v>
      </c>
      <c r="K9" s="51">
        <f>1*K2</f>
        <v>1000000</v>
      </c>
      <c r="L9" s="51">
        <f>2*L2</f>
        <v>400000</v>
      </c>
      <c r="M9" s="51">
        <f t="shared" si="6"/>
        <v>15280796.93</v>
      </c>
      <c r="N9" s="52">
        <f t="shared" si="7"/>
        <v>0</v>
      </c>
      <c r="O9" s="51">
        <f t="shared" si="8"/>
        <v>15280796.93</v>
      </c>
      <c r="P9" s="51">
        <f t="shared" si="9"/>
        <v>370154.58479999995</v>
      </c>
      <c r="Q9" s="51">
        <f t="shared" si="10"/>
        <v>370154.58479999995</v>
      </c>
      <c r="R9" s="51">
        <f t="shared" si="11"/>
        <v>138807.9693</v>
      </c>
      <c r="S9" s="51">
        <v>0</v>
      </c>
      <c r="T9" s="51">
        <f t="shared" si="12"/>
        <v>16159914.068899998</v>
      </c>
      <c r="U9" s="51">
        <v>30000</v>
      </c>
      <c r="V9" s="51">
        <f t="shared" si="13"/>
        <v>1833695.6316</v>
      </c>
      <c r="W9" s="51">
        <f t="shared" si="14"/>
        <v>105494.05666799998</v>
      </c>
      <c r="X9" s="51">
        <f t="shared" si="15"/>
        <v>1069700</v>
      </c>
      <c r="Y9" s="54">
        <v>6000</v>
      </c>
      <c r="Z9" s="54">
        <f t="shared" si="16"/>
        <v>19204803.757167995</v>
      </c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 ht="21" customHeight="1" x14ac:dyDescent="0.2">
      <c r="A10" s="83" t="s">
        <v>65</v>
      </c>
      <c r="B10" s="47">
        <v>49.92</v>
      </c>
      <c r="C10" s="59">
        <f t="shared" ref="C10:D10" si="22">B10</f>
        <v>49.92</v>
      </c>
      <c r="D10" s="59">
        <f t="shared" si="22"/>
        <v>49.92</v>
      </c>
      <c r="E10" s="49">
        <f t="shared" si="1"/>
        <v>537.33888000000002</v>
      </c>
      <c r="F10" s="69">
        <v>0</v>
      </c>
      <c r="G10" s="48">
        <f t="shared" si="2"/>
        <v>0</v>
      </c>
      <c r="H10" s="49">
        <f t="shared" si="3"/>
        <v>537.33888000000002</v>
      </c>
      <c r="I10" s="49">
        <f t="shared" si="4"/>
        <v>779.14137600000004</v>
      </c>
      <c r="J10" s="51">
        <f t="shared" si="5"/>
        <v>11687120.640000001</v>
      </c>
      <c r="K10" s="51">
        <f>1*K2</f>
        <v>1000000</v>
      </c>
      <c r="L10" s="51">
        <f>2*L2</f>
        <v>400000</v>
      </c>
      <c r="M10" s="51">
        <f t="shared" si="6"/>
        <v>13087120.640000001</v>
      </c>
      <c r="N10" s="52">
        <f t="shared" si="7"/>
        <v>0</v>
      </c>
      <c r="O10" s="51">
        <f t="shared" si="8"/>
        <v>13087120.640000001</v>
      </c>
      <c r="P10" s="51">
        <f t="shared" si="9"/>
        <v>311656.55040000001</v>
      </c>
      <c r="Q10" s="51">
        <f t="shared" si="10"/>
        <v>311656.55040000001</v>
      </c>
      <c r="R10" s="51">
        <f t="shared" si="11"/>
        <v>116871.20640000001</v>
      </c>
      <c r="S10" s="52"/>
      <c r="T10" s="51">
        <f t="shared" si="12"/>
        <v>13827304.9472</v>
      </c>
      <c r="U10" s="51">
        <v>30000</v>
      </c>
      <c r="V10" s="51">
        <f t="shared" si="13"/>
        <v>1570454.4768000001</v>
      </c>
      <c r="W10" s="51">
        <f t="shared" si="14"/>
        <v>88822.116864000011</v>
      </c>
      <c r="X10" s="51">
        <f t="shared" si="15"/>
        <v>916100</v>
      </c>
      <c r="Y10" s="54">
        <v>6000</v>
      </c>
      <c r="Z10" s="54">
        <f t="shared" si="16"/>
        <v>16438681.540864</v>
      </c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 ht="21" customHeight="1" x14ac:dyDescent="0.2">
      <c r="A11" s="83" t="s">
        <v>66</v>
      </c>
      <c r="B11" s="47">
        <v>50.33</v>
      </c>
      <c r="C11" s="59">
        <f t="shared" ref="C11:D11" si="23">B11</f>
        <v>50.33</v>
      </c>
      <c r="D11" s="59">
        <f t="shared" si="23"/>
        <v>50.33</v>
      </c>
      <c r="E11" s="49">
        <f t="shared" si="1"/>
        <v>541.75211999999999</v>
      </c>
      <c r="F11" s="69">
        <v>0</v>
      </c>
      <c r="G11" s="48">
        <f t="shared" si="2"/>
        <v>0</v>
      </c>
      <c r="H11" s="49">
        <f t="shared" si="3"/>
        <v>541.75211999999999</v>
      </c>
      <c r="I11" s="49">
        <f t="shared" si="4"/>
        <v>785.54057399999999</v>
      </c>
      <c r="J11" s="51">
        <f t="shared" si="5"/>
        <v>11783108.609999999</v>
      </c>
      <c r="K11" s="51">
        <f>1*K2</f>
        <v>1000000</v>
      </c>
      <c r="L11" s="51">
        <f>2*L2</f>
        <v>400000</v>
      </c>
      <c r="M11" s="51">
        <f t="shared" si="6"/>
        <v>13183108.609999999</v>
      </c>
      <c r="N11" s="52">
        <f t="shared" si="7"/>
        <v>0</v>
      </c>
      <c r="O11" s="51">
        <f t="shared" si="8"/>
        <v>13183108.609999999</v>
      </c>
      <c r="P11" s="51">
        <f t="shared" si="9"/>
        <v>314216.22960000002</v>
      </c>
      <c r="Q11" s="51">
        <f t="shared" si="10"/>
        <v>314216.22960000002</v>
      </c>
      <c r="R11" s="51">
        <f t="shared" si="11"/>
        <v>117831.0861</v>
      </c>
      <c r="S11" s="52"/>
      <c r="T11" s="51">
        <f t="shared" si="12"/>
        <v>13929372.155299999</v>
      </c>
      <c r="U11" s="51">
        <v>30000</v>
      </c>
      <c r="V11" s="51">
        <f t="shared" si="13"/>
        <v>1581973.0331999999</v>
      </c>
      <c r="W11" s="51">
        <f t="shared" si="14"/>
        <v>89551.625436000002</v>
      </c>
      <c r="X11" s="51">
        <f t="shared" si="15"/>
        <v>922900</v>
      </c>
      <c r="Y11" s="54">
        <v>6000</v>
      </c>
      <c r="Z11" s="54">
        <f t="shared" si="16"/>
        <v>16559796.813935999</v>
      </c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 ht="21" customHeight="1" x14ac:dyDescent="0.2">
      <c r="A12" s="83" t="s">
        <v>67</v>
      </c>
      <c r="B12" s="47">
        <v>60.88</v>
      </c>
      <c r="C12" s="59">
        <f t="shared" ref="C12:D12" si="24">B12</f>
        <v>60.88</v>
      </c>
      <c r="D12" s="59">
        <f t="shared" si="24"/>
        <v>60.88</v>
      </c>
      <c r="E12" s="49">
        <f t="shared" si="1"/>
        <v>655.31232</v>
      </c>
      <c r="F12" s="69">
        <v>0</v>
      </c>
      <c r="G12" s="48">
        <f t="shared" si="2"/>
        <v>0</v>
      </c>
      <c r="H12" s="49">
        <f t="shared" si="3"/>
        <v>655.31232</v>
      </c>
      <c r="I12" s="49">
        <f t="shared" si="4"/>
        <v>950.20286400000009</v>
      </c>
      <c r="J12" s="51">
        <f t="shared" si="5"/>
        <v>14253042.960000001</v>
      </c>
      <c r="K12" s="60">
        <f>1*K2</f>
        <v>1000000</v>
      </c>
      <c r="L12" s="51">
        <f>2*L2</f>
        <v>400000</v>
      </c>
      <c r="M12" s="51">
        <f t="shared" si="6"/>
        <v>15653042.960000001</v>
      </c>
      <c r="N12" s="52">
        <f t="shared" si="7"/>
        <v>0</v>
      </c>
      <c r="O12" s="51">
        <f t="shared" si="8"/>
        <v>15653042.960000001</v>
      </c>
      <c r="P12" s="51">
        <f t="shared" si="9"/>
        <v>380081.14560000005</v>
      </c>
      <c r="Q12" s="51">
        <f t="shared" si="10"/>
        <v>380081.14560000005</v>
      </c>
      <c r="R12" s="51">
        <f t="shared" si="11"/>
        <v>142530.4296</v>
      </c>
      <c r="S12" s="52"/>
      <c r="T12" s="51">
        <f t="shared" si="12"/>
        <v>16555735.680800002</v>
      </c>
      <c r="U12" s="51">
        <v>30000</v>
      </c>
      <c r="V12" s="51">
        <f t="shared" si="13"/>
        <v>1878365.1552000002</v>
      </c>
      <c r="W12" s="51">
        <f t="shared" si="14"/>
        <v>108323.126496</v>
      </c>
      <c r="X12" s="51">
        <f t="shared" si="15"/>
        <v>1095800</v>
      </c>
      <c r="Y12" s="54">
        <v>6000</v>
      </c>
      <c r="Z12" s="54">
        <f t="shared" si="16"/>
        <v>19674223.962496001</v>
      </c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</row>
    <row r="13" spans="1:37" ht="21" customHeight="1" x14ac:dyDescent="0.2">
      <c r="A13" s="83" t="s">
        <v>68</v>
      </c>
      <c r="B13" s="47">
        <v>48.28</v>
      </c>
      <c r="C13" s="59">
        <f t="shared" ref="C13:D13" si="25">B13</f>
        <v>48.28</v>
      </c>
      <c r="D13" s="59">
        <f t="shared" si="25"/>
        <v>48.28</v>
      </c>
      <c r="E13" s="49">
        <f t="shared" si="1"/>
        <v>519.68592000000001</v>
      </c>
      <c r="F13" s="69">
        <v>0</v>
      </c>
      <c r="G13" s="48">
        <f t="shared" si="2"/>
        <v>0</v>
      </c>
      <c r="H13" s="49">
        <f t="shared" si="3"/>
        <v>519.68592000000001</v>
      </c>
      <c r="I13" s="49">
        <f t="shared" si="4"/>
        <v>753.54458399999999</v>
      </c>
      <c r="J13" s="51">
        <f t="shared" si="5"/>
        <v>11303168.76</v>
      </c>
      <c r="K13" s="60">
        <f>1*K2</f>
        <v>1000000</v>
      </c>
      <c r="L13" s="51">
        <f>2*L2</f>
        <v>400000</v>
      </c>
      <c r="M13" s="51">
        <f t="shared" si="6"/>
        <v>12703168.76</v>
      </c>
      <c r="N13" s="52">
        <f t="shared" si="7"/>
        <v>0</v>
      </c>
      <c r="O13" s="51">
        <f t="shared" si="8"/>
        <v>12703168.76</v>
      </c>
      <c r="P13" s="51">
        <f t="shared" si="9"/>
        <v>301417.83360000001</v>
      </c>
      <c r="Q13" s="51">
        <f t="shared" si="10"/>
        <v>301417.83360000001</v>
      </c>
      <c r="R13" s="51">
        <f t="shared" si="11"/>
        <v>113031.6876</v>
      </c>
      <c r="S13" s="52"/>
      <c r="T13" s="51">
        <f t="shared" si="12"/>
        <v>13419036.114799999</v>
      </c>
      <c r="U13" s="51">
        <v>30000</v>
      </c>
      <c r="V13" s="51">
        <f t="shared" si="13"/>
        <v>1524380.2511999998</v>
      </c>
      <c r="W13" s="51">
        <f t="shared" si="14"/>
        <v>85904.082576000001</v>
      </c>
      <c r="X13" s="51">
        <f t="shared" si="15"/>
        <v>889300</v>
      </c>
      <c r="Y13" s="54">
        <v>6000</v>
      </c>
      <c r="Z13" s="54">
        <f t="shared" si="16"/>
        <v>15954620.448575998</v>
      </c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21" customHeight="1" x14ac:dyDescent="0.2">
      <c r="A14" s="83" t="s">
        <v>69</v>
      </c>
      <c r="B14" s="47">
        <v>60.88</v>
      </c>
      <c r="C14" s="59">
        <f t="shared" ref="C14:D14" si="26">B14</f>
        <v>60.88</v>
      </c>
      <c r="D14" s="59">
        <f t="shared" si="26"/>
        <v>60.88</v>
      </c>
      <c r="E14" s="49">
        <f t="shared" si="1"/>
        <v>655.31232</v>
      </c>
      <c r="F14" s="69">
        <v>0</v>
      </c>
      <c r="G14" s="48">
        <f t="shared" si="2"/>
        <v>0</v>
      </c>
      <c r="H14" s="49">
        <f t="shared" si="3"/>
        <v>655.31232</v>
      </c>
      <c r="I14" s="49">
        <f t="shared" si="4"/>
        <v>950.20286400000009</v>
      </c>
      <c r="J14" s="51">
        <f t="shared" si="5"/>
        <v>14253042.960000001</v>
      </c>
      <c r="K14" s="60">
        <f>1*K2</f>
        <v>1000000</v>
      </c>
      <c r="L14" s="51">
        <f>2*L2</f>
        <v>400000</v>
      </c>
      <c r="M14" s="51">
        <f t="shared" si="6"/>
        <v>15653042.960000001</v>
      </c>
      <c r="N14" s="52">
        <f t="shared" si="7"/>
        <v>0</v>
      </c>
      <c r="O14" s="51">
        <f t="shared" si="8"/>
        <v>15653042.960000001</v>
      </c>
      <c r="P14" s="51">
        <f t="shared" si="9"/>
        <v>380081.14560000005</v>
      </c>
      <c r="Q14" s="51">
        <f t="shared" si="10"/>
        <v>380081.14560000005</v>
      </c>
      <c r="R14" s="51">
        <f t="shared" si="11"/>
        <v>142530.4296</v>
      </c>
      <c r="S14" s="52"/>
      <c r="T14" s="51">
        <f t="shared" si="12"/>
        <v>16555735.680800002</v>
      </c>
      <c r="U14" s="51">
        <v>30000</v>
      </c>
      <c r="V14" s="51">
        <f t="shared" si="13"/>
        <v>1878365.1552000002</v>
      </c>
      <c r="W14" s="51">
        <f t="shared" si="14"/>
        <v>108323.126496</v>
      </c>
      <c r="X14" s="51">
        <f t="shared" si="15"/>
        <v>1095800</v>
      </c>
      <c r="Y14" s="54">
        <v>6000</v>
      </c>
      <c r="Z14" s="54">
        <f t="shared" si="16"/>
        <v>19674223.962496001</v>
      </c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21" customHeight="1" x14ac:dyDescent="0.2">
      <c r="A15" s="83" t="s">
        <v>70</v>
      </c>
      <c r="B15" s="47">
        <v>48.28</v>
      </c>
      <c r="C15" s="59">
        <f t="shared" ref="C15:D15" si="27">B15</f>
        <v>48.28</v>
      </c>
      <c r="D15" s="59">
        <f t="shared" si="27"/>
        <v>48.28</v>
      </c>
      <c r="E15" s="24">
        <f t="shared" si="1"/>
        <v>519.68592000000001</v>
      </c>
      <c r="F15" s="25">
        <v>0</v>
      </c>
      <c r="G15" s="23">
        <f t="shared" si="2"/>
        <v>0</v>
      </c>
      <c r="H15" s="24">
        <f t="shared" si="3"/>
        <v>519.68592000000001</v>
      </c>
      <c r="I15" s="49">
        <f t="shared" si="4"/>
        <v>753.54458399999999</v>
      </c>
      <c r="J15" s="26">
        <f t="shared" si="5"/>
        <v>11303168.76</v>
      </c>
      <c r="K15" s="104">
        <f>1*K2</f>
        <v>1000000</v>
      </c>
      <c r="L15" s="26">
        <f>2*L2</f>
        <v>400000</v>
      </c>
      <c r="M15" s="26">
        <f t="shared" si="6"/>
        <v>12703168.76</v>
      </c>
      <c r="N15" s="52">
        <f t="shared" si="7"/>
        <v>0</v>
      </c>
      <c r="O15" s="26">
        <f t="shared" si="8"/>
        <v>12703168.76</v>
      </c>
      <c r="P15" s="26">
        <f t="shared" si="9"/>
        <v>301417.83360000001</v>
      </c>
      <c r="Q15" s="26">
        <f t="shared" si="10"/>
        <v>301417.83360000001</v>
      </c>
      <c r="R15" s="26">
        <f t="shared" si="11"/>
        <v>113031.6876</v>
      </c>
      <c r="S15" s="52"/>
      <c r="T15" s="26">
        <f t="shared" si="12"/>
        <v>13419036.114799999</v>
      </c>
      <c r="U15" s="26">
        <v>30000</v>
      </c>
      <c r="V15" s="26">
        <f t="shared" si="13"/>
        <v>1524380.2511999998</v>
      </c>
      <c r="W15" s="26">
        <f t="shared" si="14"/>
        <v>85904.082576000001</v>
      </c>
      <c r="X15" s="26">
        <f t="shared" si="15"/>
        <v>889300</v>
      </c>
      <c r="Y15" s="105">
        <v>6000</v>
      </c>
      <c r="Z15" s="105">
        <f t="shared" si="16"/>
        <v>15954620.448575998</v>
      </c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21" customHeight="1" x14ac:dyDescent="0.2">
      <c r="A16" s="83" t="s">
        <v>71</v>
      </c>
      <c r="B16" s="47">
        <v>48.28</v>
      </c>
      <c r="C16" s="59">
        <f t="shared" ref="C16:D16" si="28">B16</f>
        <v>48.28</v>
      </c>
      <c r="D16" s="59">
        <f t="shared" si="28"/>
        <v>48.28</v>
      </c>
      <c r="E16" s="24">
        <f t="shared" si="1"/>
        <v>519.68592000000001</v>
      </c>
      <c r="F16" s="25">
        <v>0</v>
      </c>
      <c r="G16" s="23">
        <f t="shared" si="2"/>
        <v>0</v>
      </c>
      <c r="H16" s="24">
        <f t="shared" si="3"/>
        <v>519.68592000000001</v>
      </c>
      <c r="I16" s="49">
        <f t="shared" si="4"/>
        <v>753.54458399999999</v>
      </c>
      <c r="J16" s="26">
        <f t="shared" si="5"/>
        <v>11303168.76</v>
      </c>
      <c r="K16" s="104">
        <f>1*K2</f>
        <v>1000000</v>
      </c>
      <c r="L16" s="26">
        <f>2*L2</f>
        <v>400000</v>
      </c>
      <c r="M16" s="26">
        <f t="shared" si="6"/>
        <v>12703168.76</v>
      </c>
      <c r="N16" s="52">
        <f t="shared" si="7"/>
        <v>0</v>
      </c>
      <c r="O16" s="26">
        <f t="shared" si="8"/>
        <v>12703168.76</v>
      </c>
      <c r="P16" s="26">
        <f t="shared" si="9"/>
        <v>301417.83360000001</v>
      </c>
      <c r="Q16" s="26">
        <f t="shared" si="10"/>
        <v>301417.83360000001</v>
      </c>
      <c r="R16" s="26">
        <f t="shared" si="11"/>
        <v>113031.6876</v>
      </c>
      <c r="S16" s="52"/>
      <c r="T16" s="26">
        <f t="shared" si="12"/>
        <v>13419036.114799999</v>
      </c>
      <c r="U16" s="26">
        <v>30000</v>
      </c>
      <c r="V16" s="26">
        <f t="shared" si="13"/>
        <v>1524380.2511999998</v>
      </c>
      <c r="W16" s="26">
        <f t="shared" si="14"/>
        <v>85904.082576000001</v>
      </c>
      <c r="X16" s="26">
        <f t="shared" si="15"/>
        <v>889300</v>
      </c>
      <c r="Y16" s="105">
        <v>6000</v>
      </c>
      <c r="Z16" s="105">
        <f t="shared" si="16"/>
        <v>15954620.448575998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21" customHeight="1" x14ac:dyDescent="0.2">
      <c r="A17" s="83" t="s">
        <v>72</v>
      </c>
      <c r="B17" s="47">
        <v>48.28</v>
      </c>
      <c r="C17" s="59">
        <f t="shared" ref="C17:D17" si="29">B17</f>
        <v>48.28</v>
      </c>
      <c r="D17" s="59">
        <f t="shared" si="29"/>
        <v>48.28</v>
      </c>
      <c r="E17" s="24">
        <f t="shared" si="1"/>
        <v>519.68592000000001</v>
      </c>
      <c r="F17" s="25">
        <v>0</v>
      </c>
      <c r="G17" s="23">
        <f t="shared" si="2"/>
        <v>0</v>
      </c>
      <c r="H17" s="24">
        <f t="shared" si="3"/>
        <v>519.68592000000001</v>
      </c>
      <c r="I17" s="49">
        <f t="shared" si="4"/>
        <v>753.54458399999999</v>
      </c>
      <c r="J17" s="26">
        <f t="shared" si="5"/>
        <v>11303168.76</v>
      </c>
      <c r="K17" s="104">
        <f>1*K2</f>
        <v>1000000</v>
      </c>
      <c r="L17" s="26">
        <f>2*L2</f>
        <v>400000</v>
      </c>
      <c r="M17" s="26">
        <f t="shared" si="6"/>
        <v>12703168.76</v>
      </c>
      <c r="N17" s="52">
        <f t="shared" si="7"/>
        <v>0</v>
      </c>
      <c r="O17" s="26">
        <f t="shared" si="8"/>
        <v>12703168.76</v>
      </c>
      <c r="P17" s="26">
        <f t="shared" si="9"/>
        <v>301417.83360000001</v>
      </c>
      <c r="Q17" s="26">
        <f t="shared" si="10"/>
        <v>301417.83360000001</v>
      </c>
      <c r="R17" s="26">
        <f t="shared" si="11"/>
        <v>113031.6876</v>
      </c>
      <c r="S17" s="52"/>
      <c r="T17" s="26">
        <f t="shared" si="12"/>
        <v>13419036.114799999</v>
      </c>
      <c r="U17" s="26">
        <v>30000</v>
      </c>
      <c r="V17" s="26">
        <f t="shared" si="13"/>
        <v>1524380.2511999998</v>
      </c>
      <c r="W17" s="26">
        <f t="shared" si="14"/>
        <v>85904.082576000001</v>
      </c>
      <c r="X17" s="26">
        <f t="shared" si="15"/>
        <v>889300</v>
      </c>
      <c r="Y17" s="105">
        <v>6000</v>
      </c>
      <c r="Z17" s="105">
        <f t="shared" si="16"/>
        <v>15954620.448575998</v>
      </c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21" customHeight="1" x14ac:dyDescent="0.2">
      <c r="A18" s="83" t="s">
        <v>73</v>
      </c>
      <c r="B18" s="47">
        <v>48.28</v>
      </c>
      <c r="C18" s="59">
        <f t="shared" ref="C18:D18" si="30">B18</f>
        <v>48.28</v>
      </c>
      <c r="D18" s="59">
        <f t="shared" si="30"/>
        <v>48.28</v>
      </c>
      <c r="E18" s="24">
        <f t="shared" si="1"/>
        <v>519.68592000000001</v>
      </c>
      <c r="F18" s="25">
        <v>0</v>
      </c>
      <c r="G18" s="23">
        <f t="shared" si="2"/>
        <v>0</v>
      </c>
      <c r="H18" s="24">
        <f t="shared" si="3"/>
        <v>519.68592000000001</v>
      </c>
      <c r="I18" s="49">
        <f t="shared" si="4"/>
        <v>753.54458399999999</v>
      </c>
      <c r="J18" s="26">
        <f t="shared" si="5"/>
        <v>11303168.76</v>
      </c>
      <c r="K18" s="104">
        <f t="shared" ref="K18:K19" si="31">1*K5</f>
        <v>1000000</v>
      </c>
      <c r="L18" s="26">
        <f>2*L2</f>
        <v>400000</v>
      </c>
      <c r="M18" s="26">
        <f t="shared" si="6"/>
        <v>12703168.76</v>
      </c>
      <c r="N18" s="52">
        <f t="shared" si="7"/>
        <v>0</v>
      </c>
      <c r="O18" s="26">
        <f t="shared" si="8"/>
        <v>12703168.76</v>
      </c>
      <c r="P18" s="26">
        <f t="shared" si="9"/>
        <v>301417.83360000001</v>
      </c>
      <c r="Q18" s="26">
        <f t="shared" si="10"/>
        <v>301417.83360000001</v>
      </c>
      <c r="R18" s="26">
        <f t="shared" si="11"/>
        <v>113031.6876</v>
      </c>
      <c r="S18" s="52"/>
      <c r="T18" s="26">
        <f t="shared" si="12"/>
        <v>13419036.114799999</v>
      </c>
      <c r="U18" s="26">
        <v>30000</v>
      </c>
      <c r="V18" s="26">
        <f t="shared" si="13"/>
        <v>1524380.2511999998</v>
      </c>
      <c r="W18" s="26">
        <f t="shared" si="14"/>
        <v>85904.082576000001</v>
      </c>
      <c r="X18" s="26">
        <f t="shared" si="15"/>
        <v>889300</v>
      </c>
      <c r="Y18" s="105">
        <v>6000</v>
      </c>
      <c r="Z18" s="105">
        <f t="shared" si="16"/>
        <v>15954620.448575998</v>
      </c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21" customHeight="1" x14ac:dyDescent="0.2">
      <c r="A19" s="83" t="s">
        <v>74</v>
      </c>
      <c r="B19" s="47">
        <v>48.28</v>
      </c>
      <c r="C19" s="59">
        <f t="shared" ref="C19:D19" si="32">B19</f>
        <v>48.28</v>
      </c>
      <c r="D19" s="59">
        <f t="shared" si="32"/>
        <v>48.28</v>
      </c>
      <c r="E19" s="24">
        <f t="shared" si="1"/>
        <v>519.68592000000001</v>
      </c>
      <c r="F19" s="25">
        <v>0</v>
      </c>
      <c r="G19" s="23">
        <f t="shared" si="2"/>
        <v>0</v>
      </c>
      <c r="H19" s="24">
        <f t="shared" si="3"/>
        <v>519.68592000000001</v>
      </c>
      <c r="I19" s="24">
        <f t="shared" si="4"/>
        <v>753.54458399999999</v>
      </c>
      <c r="J19" s="26">
        <f t="shared" si="5"/>
        <v>11303168.76</v>
      </c>
      <c r="K19" s="104">
        <f t="shared" si="31"/>
        <v>1000000</v>
      </c>
      <c r="L19" s="26">
        <f>2*L2</f>
        <v>400000</v>
      </c>
      <c r="M19" s="26">
        <f t="shared" si="6"/>
        <v>12703168.76</v>
      </c>
      <c r="N19" s="52">
        <f t="shared" si="7"/>
        <v>0</v>
      </c>
      <c r="O19" s="26">
        <f t="shared" si="8"/>
        <v>12703168.76</v>
      </c>
      <c r="P19" s="26">
        <f t="shared" si="9"/>
        <v>301417.83360000001</v>
      </c>
      <c r="Q19" s="26">
        <f t="shared" si="10"/>
        <v>301417.83360000001</v>
      </c>
      <c r="R19" s="26">
        <f t="shared" si="11"/>
        <v>113031.6876</v>
      </c>
      <c r="S19" s="52"/>
      <c r="T19" s="26">
        <f t="shared" si="12"/>
        <v>13419036.114799999</v>
      </c>
      <c r="U19" s="26">
        <v>30000</v>
      </c>
      <c r="V19" s="26">
        <f t="shared" si="13"/>
        <v>1524380.2511999998</v>
      </c>
      <c r="W19" s="26">
        <f t="shared" si="14"/>
        <v>85904.082576000001</v>
      </c>
      <c r="X19" s="26">
        <f t="shared" si="15"/>
        <v>889300</v>
      </c>
      <c r="Y19" s="105">
        <v>6000</v>
      </c>
      <c r="Z19" s="105">
        <f t="shared" si="16"/>
        <v>15954620.448575998</v>
      </c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21" customHeight="1" x14ac:dyDescent="0.2">
      <c r="A20" s="83" t="s">
        <v>75</v>
      </c>
      <c r="B20" s="47">
        <v>37.1</v>
      </c>
      <c r="C20" s="59">
        <f t="shared" ref="C20:D20" si="33">B20</f>
        <v>37.1</v>
      </c>
      <c r="D20" s="59">
        <f t="shared" si="33"/>
        <v>37.1</v>
      </c>
      <c r="E20" s="106">
        <f t="shared" si="1"/>
        <v>399.34440000000001</v>
      </c>
      <c r="F20" s="22">
        <v>0</v>
      </c>
      <c r="G20" s="59">
        <f t="shared" si="2"/>
        <v>0</v>
      </c>
      <c r="H20" s="106">
        <f t="shared" si="3"/>
        <v>399.34440000000001</v>
      </c>
      <c r="I20" s="106">
        <f t="shared" si="4"/>
        <v>579.04938000000004</v>
      </c>
      <c r="J20" s="52">
        <f t="shared" si="5"/>
        <v>8685740.7000000011</v>
      </c>
      <c r="K20" s="107">
        <f>0*K2</f>
        <v>0</v>
      </c>
      <c r="L20" s="52">
        <f>2*L2</f>
        <v>400000</v>
      </c>
      <c r="M20" s="52">
        <f t="shared" si="6"/>
        <v>9085740.7000000011</v>
      </c>
      <c r="N20" s="52">
        <f t="shared" si="7"/>
        <v>0</v>
      </c>
      <c r="O20" s="52">
        <f t="shared" si="8"/>
        <v>9085740.7000000011</v>
      </c>
      <c r="P20" s="52">
        <f t="shared" si="9"/>
        <v>231619.75200000001</v>
      </c>
      <c r="Q20" s="52">
        <f t="shared" si="10"/>
        <v>231619.75200000001</v>
      </c>
      <c r="R20" s="52">
        <f t="shared" si="11"/>
        <v>86857.407000000007</v>
      </c>
      <c r="S20" s="52"/>
      <c r="T20" s="52">
        <f t="shared" si="12"/>
        <v>9635837.6110000014</v>
      </c>
      <c r="U20" s="52">
        <v>30000</v>
      </c>
      <c r="V20" s="52">
        <f t="shared" si="13"/>
        <v>1090288.8840000001</v>
      </c>
      <c r="W20" s="52">
        <f t="shared" si="14"/>
        <v>66011.629320000007</v>
      </c>
      <c r="X20" s="52">
        <f t="shared" si="15"/>
        <v>636100</v>
      </c>
      <c r="Y20" s="108">
        <v>6000</v>
      </c>
      <c r="Z20" s="108">
        <f t="shared" si="16"/>
        <v>11464238.12432</v>
      </c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31"/>
      <c r="K23" s="31"/>
      <c r="L23" s="29"/>
      <c r="M23" s="3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5"/>
  <sheetViews>
    <sheetView topLeftCell="A13" workbookViewId="0">
      <selection activeCell="A21" sqref="A21:XFD3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5" t="s">
        <v>59</v>
      </c>
      <c r="B4" s="143">
        <v>29.93</v>
      </c>
      <c r="C4" s="116">
        <f t="shared" ref="C4:D4" si="0">B4</f>
        <v>29.93</v>
      </c>
      <c r="D4" s="116">
        <f t="shared" si="0"/>
        <v>29.93</v>
      </c>
      <c r="E4" s="117">
        <f t="shared" ref="E4:E7" si="1">D4*10.764</f>
        <v>322.16651999999999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396.00756000000001</v>
      </c>
      <c r="I4" s="117">
        <f t="shared" ref="I4:I20" si="4">H4+(H4*45%)</f>
        <v>574.21096199999999</v>
      </c>
      <c r="J4" s="119">
        <f t="shared" ref="J4:J20" si="5">I4*$J$2</f>
        <v>8613164.4299999997</v>
      </c>
      <c r="K4" s="119">
        <f>0*K2</f>
        <v>0</v>
      </c>
      <c r="L4" s="119">
        <f>2*L2</f>
        <v>400000</v>
      </c>
      <c r="M4" s="119">
        <f t="shared" ref="M4:M7" si="6">SUM(J4:L4)</f>
        <v>9013164.4299999997</v>
      </c>
      <c r="N4" s="120">
        <f t="shared" ref="N4:N20" si="7">($N$2*M4)</f>
        <v>0</v>
      </c>
      <c r="O4" s="119">
        <f t="shared" ref="O4:O20" si="8">M4-N4</f>
        <v>9013164.4299999997</v>
      </c>
      <c r="P4" s="119">
        <f t="shared" ref="P4:P20" si="9">I4*$P$2</f>
        <v>229684.3848</v>
      </c>
      <c r="Q4" s="119">
        <f t="shared" ref="Q4:Q20" si="10">I4*$Q$2</f>
        <v>229684.3848</v>
      </c>
      <c r="R4" s="119">
        <f t="shared" ref="R4:R20" si="11">I4*$R$2</f>
        <v>86131.6443</v>
      </c>
      <c r="S4" s="119">
        <v>0</v>
      </c>
      <c r="T4" s="119">
        <f t="shared" ref="T4:T20" si="12">SUM(O4:S4)</f>
        <v>9558664.8439000007</v>
      </c>
      <c r="U4" s="119">
        <v>30000</v>
      </c>
      <c r="V4" s="119">
        <f t="shared" ref="V4:V20" si="13">$V$2*O4</f>
        <v>1081579.7315999998</v>
      </c>
      <c r="W4" s="119">
        <f t="shared" ref="W4:W20" si="14">(12%*P4)+(12%*Q4)+(12%*R4)</f>
        <v>65460.049667999992</v>
      </c>
      <c r="X4" s="119">
        <f t="shared" ref="X4:X20" si="15">CEILING(($X$2*O4),100)</f>
        <v>631000</v>
      </c>
      <c r="Y4" s="121">
        <v>6000</v>
      </c>
      <c r="Z4" s="121">
        <f t="shared" ref="Z4:Z20" si="16">SUM(T4:Y4)</f>
        <v>11372704.625167999</v>
      </c>
      <c r="AA4" s="122"/>
      <c r="AB4" s="123" t="s">
        <v>48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60</v>
      </c>
      <c r="B5" s="143">
        <v>47.89</v>
      </c>
      <c r="C5" s="116">
        <f t="shared" ref="C5:D5" si="17">B5</f>
        <v>47.89</v>
      </c>
      <c r="D5" s="116">
        <f t="shared" si="17"/>
        <v>47.89</v>
      </c>
      <c r="E5" s="117">
        <f t="shared" si="1"/>
        <v>515.48795999999993</v>
      </c>
      <c r="F5" s="124">
        <v>0</v>
      </c>
      <c r="G5" s="116">
        <f t="shared" si="2"/>
        <v>0</v>
      </c>
      <c r="H5" s="117">
        <f t="shared" si="3"/>
        <v>515.48795999999993</v>
      </c>
      <c r="I5" s="117">
        <f t="shared" si="4"/>
        <v>747.45754199999988</v>
      </c>
      <c r="J5" s="119">
        <f t="shared" si="5"/>
        <v>11211863.129999999</v>
      </c>
      <c r="K5" s="119">
        <f>1*K2</f>
        <v>1000000</v>
      </c>
      <c r="L5" s="119">
        <f>2*L2</f>
        <v>400000</v>
      </c>
      <c r="M5" s="119">
        <f t="shared" si="6"/>
        <v>12611863.129999999</v>
      </c>
      <c r="N5" s="120">
        <f t="shared" si="7"/>
        <v>0</v>
      </c>
      <c r="O5" s="119">
        <f t="shared" si="8"/>
        <v>12611863.129999999</v>
      </c>
      <c r="P5" s="119">
        <f t="shared" si="9"/>
        <v>298983.01679999992</v>
      </c>
      <c r="Q5" s="119">
        <f t="shared" si="10"/>
        <v>298983.01679999992</v>
      </c>
      <c r="R5" s="119">
        <f t="shared" si="11"/>
        <v>112118.63129999998</v>
      </c>
      <c r="S5" s="119">
        <v>0</v>
      </c>
      <c r="T5" s="119">
        <f t="shared" si="12"/>
        <v>13321947.794899998</v>
      </c>
      <c r="U5" s="119">
        <v>30000</v>
      </c>
      <c r="V5" s="119">
        <f t="shared" si="13"/>
        <v>1513423.5755999999</v>
      </c>
      <c r="W5" s="119">
        <f t="shared" si="14"/>
        <v>85210.159787999975</v>
      </c>
      <c r="X5" s="119">
        <f t="shared" si="15"/>
        <v>882900</v>
      </c>
      <c r="Y5" s="121">
        <v>6000</v>
      </c>
      <c r="Z5" s="121">
        <f t="shared" si="16"/>
        <v>15839481.530287998</v>
      </c>
      <c r="AA5" s="122"/>
      <c r="AB5" s="123" t="s">
        <v>48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61</v>
      </c>
      <c r="B6" s="143">
        <v>47.89</v>
      </c>
      <c r="C6" s="116">
        <f t="shared" ref="C6:D6" si="18">B6</f>
        <v>47.89</v>
      </c>
      <c r="D6" s="116">
        <f t="shared" si="18"/>
        <v>47.89</v>
      </c>
      <c r="E6" s="117">
        <f t="shared" si="1"/>
        <v>515.48795999999993</v>
      </c>
      <c r="F6" s="124">
        <v>0</v>
      </c>
      <c r="G6" s="116">
        <f t="shared" si="2"/>
        <v>0</v>
      </c>
      <c r="H6" s="117">
        <f t="shared" si="3"/>
        <v>515.48795999999993</v>
      </c>
      <c r="I6" s="117">
        <f t="shared" si="4"/>
        <v>747.45754199999988</v>
      </c>
      <c r="J6" s="119">
        <f t="shared" si="5"/>
        <v>11211863.129999999</v>
      </c>
      <c r="K6" s="119">
        <f>1*K2</f>
        <v>1000000</v>
      </c>
      <c r="L6" s="119">
        <f>2*L2</f>
        <v>400000</v>
      </c>
      <c r="M6" s="119">
        <f t="shared" si="6"/>
        <v>12611863.129999999</v>
      </c>
      <c r="N6" s="120">
        <f t="shared" si="7"/>
        <v>0</v>
      </c>
      <c r="O6" s="119">
        <f t="shared" si="8"/>
        <v>12611863.129999999</v>
      </c>
      <c r="P6" s="119">
        <f t="shared" si="9"/>
        <v>298983.01679999992</v>
      </c>
      <c r="Q6" s="119">
        <f t="shared" si="10"/>
        <v>298983.01679999992</v>
      </c>
      <c r="R6" s="119">
        <f t="shared" si="11"/>
        <v>112118.63129999998</v>
      </c>
      <c r="S6" s="119">
        <v>0</v>
      </c>
      <c r="T6" s="119">
        <f t="shared" si="12"/>
        <v>13321947.794899998</v>
      </c>
      <c r="U6" s="119">
        <v>30000</v>
      </c>
      <c r="V6" s="119">
        <f t="shared" si="13"/>
        <v>1513423.5755999999</v>
      </c>
      <c r="W6" s="119">
        <f t="shared" si="14"/>
        <v>85210.159787999975</v>
      </c>
      <c r="X6" s="119">
        <f t="shared" si="15"/>
        <v>882900</v>
      </c>
      <c r="Y6" s="121">
        <v>6000</v>
      </c>
      <c r="Z6" s="121">
        <f t="shared" si="16"/>
        <v>15839481.530287998</v>
      </c>
      <c r="AA6" s="122"/>
      <c r="AB6" s="123" t="s">
        <v>48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62</v>
      </c>
      <c r="B7" s="143">
        <v>47.89</v>
      </c>
      <c r="C7" s="116">
        <f t="shared" ref="C7:D7" si="19">B7</f>
        <v>47.89</v>
      </c>
      <c r="D7" s="116">
        <f t="shared" si="19"/>
        <v>47.89</v>
      </c>
      <c r="E7" s="117">
        <f t="shared" si="1"/>
        <v>515.48795999999993</v>
      </c>
      <c r="F7" s="124">
        <v>0</v>
      </c>
      <c r="G7" s="116">
        <f t="shared" si="2"/>
        <v>0</v>
      </c>
      <c r="H7" s="117">
        <f t="shared" si="3"/>
        <v>515.48795999999993</v>
      </c>
      <c r="I7" s="117">
        <f t="shared" si="4"/>
        <v>747.45754199999988</v>
      </c>
      <c r="J7" s="119">
        <f t="shared" si="5"/>
        <v>11211863.129999999</v>
      </c>
      <c r="K7" s="119">
        <f>1*K2</f>
        <v>1000000</v>
      </c>
      <c r="L7" s="119">
        <f>2*L2</f>
        <v>400000</v>
      </c>
      <c r="M7" s="119">
        <f t="shared" si="6"/>
        <v>12611863.129999999</v>
      </c>
      <c r="N7" s="120">
        <f t="shared" si="7"/>
        <v>0</v>
      </c>
      <c r="O7" s="119">
        <f t="shared" si="8"/>
        <v>12611863.129999999</v>
      </c>
      <c r="P7" s="119">
        <f t="shared" si="9"/>
        <v>298983.01679999992</v>
      </c>
      <c r="Q7" s="119">
        <f t="shared" si="10"/>
        <v>298983.01679999992</v>
      </c>
      <c r="R7" s="119">
        <f t="shared" si="11"/>
        <v>112118.63129999998</v>
      </c>
      <c r="S7" s="119">
        <v>0</v>
      </c>
      <c r="T7" s="119">
        <f t="shared" si="12"/>
        <v>13321947.794899998</v>
      </c>
      <c r="U7" s="119">
        <v>30000</v>
      </c>
      <c r="V7" s="119">
        <f t="shared" si="13"/>
        <v>1513423.5755999999</v>
      </c>
      <c r="W7" s="119">
        <f t="shared" si="14"/>
        <v>85210.159787999975</v>
      </c>
      <c r="X7" s="119">
        <f t="shared" si="15"/>
        <v>882900</v>
      </c>
      <c r="Y7" s="121">
        <v>6000</v>
      </c>
      <c r="Z7" s="121">
        <f t="shared" si="16"/>
        <v>15839481.530287998</v>
      </c>
      <c r="AA7" s="122"/>
      <c r="AB7" s="123" t="s">
        <v>48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63</v>
      </c>
      <c r="B8" s="144" t="s">
        <v>77</v>
      </c>
      <c r="C8" s="144" t="s">
        <v>77</v>
      </c>
      <c r="D8" s="116" t="str">
        <f>C8</f>
        <v>REFUGE AREA</v>
      </c>
      <c r="E8" s="117"/>
      <c r="F8" s="124">
        <v>0</v>
      </c>
      <c r="G8" s="116">
        <f t="shared" si="2"/>
        <v>0</v>
      </c>
      <c r="H8" s="117">
        <f t="shared" si="3"/>
        <v>0</v>
      </c>
      <c r="I8" s="117">
        <f t="shared" si="4"/>
        <v>0</v>
      </c>
      <c r="J8" s="119">
        <f t="shared" si="5"/>
        <v>0</v>
      </c>
      <c r="K8" s="125"/>
      <c r="L8" s="119"/>
      <c r="M8" s="119"/>
      <c r="N8" s="120">
        <f t="shared" si="7"/>
        <v>0</v>
      </c>
      <c r="O8" s="119">
        <f t="shared" si="8"/>
        <v>0</v>
      </c>
      <c r="P8" s="119">
        <f t="shared" si="9"/>
        <v>0</v>
      </c>
      <c r="Q8" s="119">
        <f t="shared" si="10"/>
        <v>0</v>
      </c>
      <c r="R8" s="119">
        <f t="shared" si="11"/>
        <v>0</v>
      </c>
      <c r="S8" s="119">
        <v>0</v>
      </c>
      <c r="T8" s="119">
        <f t="shared" si="12"/>
        <v>0</v>
      </c>
      <c r="U8" s="125">
        <v>0</v>
      </c>
      <c r="V8" s="119">
        <f t="shared" si="13"/>
        <v>0</v>
      </c>
      <c r="W8" s="119">
        <f t="shared" si="14"/>
        <v>0</v>
      </c>
      <c r="X8" s="119">
        <f t="shared" si="15"/>
        <v>0</v>
      </c>
      <c r="Y8" s="145">
        <v>0</v>
      </c>
      <c r="Z8" s="121">
        <f t="shared" si="16"/>
        <v>0</v>
      </c>
      <c r="AA8" s="122"/>
      <c r="AB8" s="123" t="s">
        <v>48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64</v>
      </c>
      <c r="B9" s="143">
        <v>59.29</v>
      </c>
      <c r="C9" s="116">
        <f t="shared" ref="C9:D9" si="20">B9</f>
        <v>59.29</v>
      </c>
      <c r="D9" s="116">
        <f t="shared" si="20"/>
        <v>59.29</v>
      </c>
      <c r="E9" s="117">
        <f t="shared" ref="E9:E20" si="21">D9*10.764</f>
        <v>638.19755999999995</v>
      </c>
      <c r="F9" s="124">
        <v>0</v>
      </c>
      <c r="G9" s="116">
        <f t="shared" si="2"/>
        <v>0</v>
      </c>
      <c r="H9" s="117">
        <f t="shared" si="3"/>
        <v>638.19755999999995</v>
      </c>
      <c r="I9" s="117">
        <f t="shared" si="4"/>
        <v>925.38646199999994</v>
      </c>
      <c r="J9" s="119">
        <f t="shared" si="5"/>
        <v>13880796.93</v>
      </c>
      <c r="K9" s="119">
        <f>1*K2</f>
        <v>1000000</v>
      </c>
      <c r="L9" s="119">
        <f>2*L2</f>
        <v>400000</v>
      </c>
      <c r="M9" s="119">
        <f t="shared" ref="M9:M20" si="22">SUM(J9:L9)</f>
        <v>15280796.93</v>
      </c>
      <c r="N9" s="120">
        <f t="shared" si="7"/>
        <v>0</v>
      </c>
      <c r="O9" s="119">
        <f t="shared" si="8"/>
        <v>15280796.93</v>
      </c>
      <c r="P9" s="119">
        <f t="shared" si="9"/>
        <v>370154.58479999995</v>
      </c>
      <c r="Q9" s="119">
        <f t="shared" si="10"/>
        <v>370154.58479999995</v>
      </c>
      <c r="R9" s="119">
        <f t="shared" si="11"/>
        <v>138807.9693</v>
      </c>
      <c r="S9" s="119">
        <v>0</v>
      </c>
      <c r="T9" s="119">
        <f t="shared" si="12"/>
        <v>16159914.068899998</v>
      </c>
      <c r="U9" s="119">
        <v>30000</v>
      </c>
      <c r="V9" s="119">
        <f t="shared" si="13"/>
        <v>1833695.6316</v>
      </c>
      <c r="W9" s="119">
        <f t="shared" si="14"/>
        <v>105494.05666799998</v>
      </c>
      <c r="X9" s="119">
        <f t="shared" si="15"/>
        <v>1069700</v>
      </c>
      <c r="Y9" s="121">
        <v>6000</v>
      </c>
      <c r="Z9" s="121">
        <f t="shared" si="16"/>
        <v>19204803.757167995</v>
      </c>
      <c r="AA9" s="122"/>
      <c r="AB9" s="123" t="s">
        <v>48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65</v>
      </c>
      <c r="B10" s="143">
        <v>49.92</v>
      </c>
      <c r="C10" s="126">
        <f t="shared" ref="C10:D10" si="23">B10</f>
        <v>49.92</v>
      </c>
      <c r="D10" s="126">
        <f t="shared" si="23"/>
        <v>49.92</v>
      </c>
      <c r="E10" s="117">
        <f t="shared" si="21"/>
        <v>537.33888000000002</v>
      </c>
      <c r="F10" s="124">
        <v>0</v>
      </c>
      <c r="G10" s="116">
        <f t="shared" si="2"/>
        <v>0</v>
      </c>
      <c r="H10" s="117">
        <f t="shared" si="3"/>
        <v>537.33888000000002</v>
      </c>
      <c r="I10" s="117">
        <f t="shared" si="4"/>
        <v>779.14137600000004</v>
      </c>
      <c r="J10" s="119">
        <f t="shared" si="5"/>
        <v>11687120.640000001</v>
      </c>
      <c r="K10" s="119">
        <f>1*K2</f>
        <v>1000000</v>
      </c>
      <c r="L10" s="119">
        <f>2*L2</f>
        <v>400000</v>
      </c>
      <c r="M10" s="119">
        <f t="shared" si="22"/>
        <v>13087120.640000001</v>
      </c>
      <c r="N10" s="120">
        <f t="shared" si="7"/>
        <v>0</v>
      </c>
      <c r="O10" s="119">
        <f t="shared" si="8"/>
        <v>13087120.640000001</v>
      </c>
      <c r="P10" s="119">
        <f t="shared" si="9"/>
        <v>311656.55040000001</v>
      </c>
      <c r="Q10" s="119">
        <f t="shared" si="10"/>
        <v>311656.55040000001</v>
      </c>
      <c r="R10" s="119">
        <f t="shared" si="11"/>
        <v>116871.20640000001</v>
      </c>
      <c r="S10" s="120"/>
      <c r="T10" s="119">
        <f t="shared" si="12"/>
        <v>13827304.9472</v>
      </c>
      <c r="U10" s="119">
        <v>30000</v>
      </c>
      <c r="V10" s="119">
        <f t="shared" si="13"/>
        <v>1570454.4768000001</v>
      </c>
      <c r="W10" s="119">
        <f t="shared" si="14"/>
        <v>88822.116864000011</v>
      </c>
      <c r="X10" s="119">
        <f t="shared" si="15"/>
        <v>916100</v>
      </c>
      <c r="Y10" s="121">
        <v>6000</v>
      </c>
      <c r="Z10" s="121">
        <f t="shared" si="16"/>
        <v>16438681.540864</v>
      </c>
      <c r="AA10" s="122"/>
      <c r="AB10" s="123" t="s">
        <v>48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66</v>
      </c>
      <c r="B11" s="143">
        <v>50.33</v>
      </c>
      <c r="C11" s="126">
        <f t="shared" ref="C11:D11" si="24">B11</f>
        <v>50.33</v>
      </c>
      <c r="D11" s="126">
        <f t="shared" si="24"/>
        <v>50.33</v>
      </c>
      <c r="E11" s="117">
        <f t="shared" si="21"/>
        <v>541.75211999999999</v>
      </c>
      <c r="F11" s="124">
        <v>0</v>
      </c>
      <c r="G11" s="116">
        <f t="shared" si="2"/>
        <v>0</v>
      </c>
      <c r="H11" s="117">
        <f t="shared" si="3"/>
        <v>541.75211999999999</v>
      </c>
      <c r="I11" s="117">
        <f t="shared" si="4"/>
        <v>785.54057399999999</v>
      </c>
      <c r="J11" s="119">
        <f t="shared" si="5"/>
        <v>11783108.609999999</v>
      </c>
      <c r="K11" s="119">
        <f>1*K2</f>
        <v>1000000</v>
      </c>
      <c r="L11" s="119">
        <f>2*L2</f>
        <v>400000</v>
      </c>
      <c r="M11" s="119">
        <f t="shared" si="22"/>
        <v>13183108.609999999</v>
      </c>
      <c r="N11" s="120">
        <f t="shared" si="7"/>
        <v>0</v>
      </c>
      <c r="O11" s="119">
        <f t="shared" si="8"/>
        <v>13183108.609999999</v>
      </c>
      <c r="P11" s="119">
        <f t="shared" si="9"/>
        <v>314216.22960000002</v>
      </c>
      <c r="Q11" s="119">
        <f t="shared" si="10"/>
        <v>314216.22960000002</v>
      </c>
      <c r="R11" s="119">
        <f t="shared" si="11"/>
        <v>117831.0861</v>
      </c>
      <c r="S11" s="120"/>
      <c r="T11" s="119">
        <f t="shared" si="12"/>
        <v>13929372.155299999</v>
      </c>
      <c r="U11" s="119">
        <v>30000</v>
      </c>
      <c r="V11" s="119">
        <f t="shared" si="13"/>
        <v>1581973.0331999999</v>
      </c>
      <c r="W11" s="119">
        <f t="shared" si="14"/>
        <v>89551.625436000002</v>
      </c>
      <c r="X11" s="119">
        <f t="shared" si="15"/>
        <v>922900</v>
      </c>
      <c r="Y11" s="121">
        <v>6000</v>
      </c>
      <c r="Z11" s="121">
        <f t="shared" si="16"/>
        <v>16559796.813935999</v>
      </c>
      <c r="AA11" s="122"/>
      <c r="AB11" s="123" t="s">
        <v>48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1" customHeight="1" x14ac:dyDescent="0.2">
      <c r="A12" s="115" t="s">
        <v>67</v>
      </c>
      <c r="B12" s="143">
        <v>60.88</v>
      </c>
      <c r="C12" s="126">
        <f t="shared" ref="C12:D12" si="25">B12</f>
        <v>60.88</v>
      </c>
      <c r="D12" s="126">
        <f t="shared" si="25"/>
        <v>60.88</v>
      </c>
      <c r="E12" s="117">
        <f t="shared" si="21"/>
        <v>655.31232</v>
      </c>
      <c r="F12" s="124">
        <v>0</v>
      </c>
      <c r="G12" s="116">
        <f t="shared" si="2"/>
        <v>0</v>
      </c>
      <c r="H12" s="117">
        <f t="shared" si="3"/>
        <v>655.31232</v>
      </c>
      <c r="I12" s="117">
        <f t="shared" si="4"/>
        <v>950.20286400000009</v>
      </c>
      <c r="J12" s="119">
        <f t="shared" si="5"/>
        <v>14253042.960000001</v>
      </c>
      <c r="K12" s="125">
        <f>1*K2</f>
        <v>1000000</v>
      </c>
      <c r="L12" s="119">
        <f>2*L2</f>
        <v>400000</v>
      </c>
      <c r="M12" s="119">
        <f t="shared" si="22"/>
        <v>15653042.960000001</v>
      </c>
      <c r="N12" s="120">
        <f t="shared" si="7"/>
        <v>0</v>
      </c>
      <c r="O12" s="119">
        <f t="shared" si="8"/>
        <v>15653042.960000001</v>
      </c>
      <c r="P12" s="119">
        <f t="shared" si="9"/>
        <v>380081.14560000005</v>
      </c>
      <c r="Q12" s="119">
        <f t="shared" si="10"/>
        <v>380081.14560000005</v>
      </c>
      <c r="R12" s="119">
        <f t="shared" si="11"/>
        <v>142530.4296</v>
      </c>
      <c r="S12" s="120"/>
      <c r="T12" s="119">
        <f t="shared" si="12"/>
        <v>16555735.680800002</v>
      </c>
      <c r="U12" s="119">
        <v>30000</v>
      </c>
      <c r="V12" s="119">
        <f t="shared" si="13"/>
        <v>1878365.1552000002</v>
      </c>
      <c r="W12" s="119">
        <f t="shared" si="14"/>
        <v>108323.126496</v>
      </c>
      <c r="X12" s="119">
        <f t="shared" si="15"/>
        <v>1095800</v>
      </c>
      <c r="Y12" s="121">
        <v>6000</v>
      </c>
      <c r="Z12" s="121">
        <f t="shared" si="16"/>
        <v>19674223.962496001</v>
      </c>
      <c r="AA12" s="122"/>
      <c r="AB12" s="123" t="s">
        <v>45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68</v>
      </c>
      <c r="B13" s="143">
        <v>48.28</v>
      </c>
      <c r="C13" s="126">
        <f t="shared" ref="C13:D13" si="26">B13</f>
        <v>48.28</v>
      </c>
      <c r="D13" s="126">
        <f t="shared" si="26"/>
        <v>48.28</v>
      </c>
      <c r="E13" s="117">
        <f t="shared" si="21"/>
        <v>519.68592000000001</v>
      </c>
      <c r="F13" s="124">
        <v>0</v>
      </c>
      <c r="G13" s="116">
        <f t="shared" si="2"/>
        <v>0</v>
      </c>
      <c r="H13" s="117">
        <f t="shared" si="3"/>
        <v>519.68592000000001</v>
      </c>
      <c r="I13" s="117">
        <f t="shared" si="4"/>
        <v>753.54458399999999</v>
      </c>
      <c r="J13" s="119">
        <f t="shared" si="5"/>
        <v>11303168.76</v>
      </c>
      <c r="K13" s="125">
        <f>1*K2</f>
        <v>1000000</v>
      </c>
      <c r="L13" s="119">
        <f>2*L2</f>
        <v>400000</v>
      </c>
      <c r="M13" s="119">
        <f t="shared" si="22"/>
        <v>12703168.76</v>
      </c>
      <c r="N13" s="120">
        <f t="shared" si="7"/>
        <v>0</v>
      </c>
      <c r="O13" s="119">
        <f t="shared" si="8"/>
        <v>12703168.76</v>
      </c>
      <c r="P13" s="119">
        <f t="shared" si="9"/>
        <v>301417.83360000001</v>
      </c>
      <c r="Q13" s="119">
        <f t="shared" si="10"/>
        <v>301417.83360000001</v>
      </c>
      <c r="R13" s="119">
        <f t="shared" si="11"/>
        <v>113031.6876</v>
      </c>
      <c r="S13" s="120"/>
      <c r="T13" s="119">
        <f t="shared" si="12"/>
        <v>13419036.114799999</v>
      </c>
      <c r="U13" s="119">
        <v>30000</v>
      </c>
      <c r="V13" s="119">
        <f t="shared" si="13"/>
        <v>1524380.2511999998</v>
      </c>
      <c r="W13" s="119">
        <f t="shared" si="14"/>
        <v>85904.082576000001</v>
      </c>
      <c r="X13" s="119">
        <f t="shared" si="15"/>
        <v>889300</v>
      </c>
      <c r="Y13" s="121">
        <v>6000</v>
      </c>
      <c r="Z13" s="121">
        <f t="shared" si="16"/>
        <v>15954620.448575998</v>
      </c>
      <c r="AA13" s="122"/>
      <c r="AB13" s="123" t="s">
        <v>45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69</v>
      </c>
      <c r="B14" s="143">
        <v>60.88</v>
      </c>
      <c r="C14" s="126">
        <f t="shared" ref="C14:D14" si="27">B14</f>
        <v>60.88</v>
      </c>
      <c r="D14" s="126">
        <f t="shared" si="27"/>
        <v>60.88</v>
      </c>
      <c r="E14" s="117">
        <f t="shared" si="21"/>
        <v>655.31232</v>
      </c>
      <c r="F14" s="124">
        <v>0</v>
      </c>
      <c r="G14" s="116">
        <f t="shared" si="2"/>
        <v>0</v>
      </c>
      <c r="H14" s="117">
        <f t="shared" si="3"/>
        <v>655.31232</v>
      </c>
      <c r="I14" s="117">
        <f t="shared" si="4"/>
        <v>950.20286400000009</v>
      </c>
      <c r="J14" s="119">
        <f t="shared" si="5"/>
        <v>14253042.960000001</v>
      </c>
      <c r="K14" s="125">
        <f>1*K2</f>
        <v>1000000</v>
      </c>
      <c r="L14" s="119">
        <f>2*L2</f>
        <v>400000</v>
      </c>
      <c r="M14" s="119">
        <f t="shared" si="22"/>
        <v>15653042.960000001</v>
      </c>
      <c r="N14" s="120">
        <f t="shared" si="7"/>
        <v>0</v>
      </c>
      <c r="O14" s="119">
        <f t="shared" si="8"/>
        <v>15653042.960000001</v>
      </c>
      <c r="P14" s="119">
        <f t="shared" si="9"/>
        <v>380081.14560000005</v>
      </c>
      <c r="Q14" s="119">
        <f t="shared" si="10"/>
        <v>380081.14560000005</v>
      </c>
      <c r="R14" s="119">
        <f t="shared" si="11"/>
        <v>142530.4296</v>
      </c>
      <c r="S14" s="120"/>
      <c r="T14" s="119">
        <f t="shared" si="12"/>
        <v>16555735.680800002</v>
      </c>
      <c r="U14" s="119">
        <v>30000</v>
      </c>
      <c r="V14" s="119">
        <f t="shared" si="13"/>
        <v>1878365.1552000002</v>
      </c>
      <c r="W14" s="119">
        <f t="shared" si="14"/>
        <v>108323.126496</v>
      </c>
      <c r="X14" s="119">
        <f t="shared" si="15"/>
        <v>1095800</v>
      </c>
      <c r="Y14" s="121">
        <v>6000</v>
      </c>
      <c r="Z14" s="121">
        <f t="shared" si="16"/>
        <v>19674223.962496001</v>
      </c>
      <c r="AA14" s="122"/>
      <c r="AB14" s="123" t="s">
        <v>45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70</v>
      </c>
      <c r="B15" s="143">
        <v>48.28</v>
      </c>
      <c r="C15" s="126">
        <f t="shared" ref="C15:D15" si="28">B15</f>
        <v>48.28</v>
      </c>
      <c r="D15" s="126">
        <f t="shared" si="28"/>
        <v>48.28</v>
      </c>
      <c r="E15" s="127">
        <f t="shared" si="21"/>
        <v>519.68592000000001</v>
      </c>
      <c r="F15" s="128">
        <v>0</v>
      </c>
      <c r="G15" s="129">
        <f t="shared" si="2"/>
        <v>0</v>
      </c>
      <c r="H15" s="127">
        <f t="shared" si="3"/>
        <v>519.68592000000001</v>
      </c>
      <c r="I15" s="117">
        <f t="shared" si="4"/>
        <v>753.54458399999999</v>
      </c>
      <c r="J15" s="130">
        <f t="shared" si="5"/>
        <v>11303168.76</v>
      </c>
      <c r="K15" s="131">
        <f>1*K2</f>
        <v>1000000</v>
      </c>
      <c r="L15" s="130">
        <f>2*L2</f>
        <v>400000</v>
      </c>
      <c r="M15" s="130">
        <f t="shared" si="22"/>
        <v>12703168.76</v>
      </c>
      <c r="N15" s="120">
        <f t="shared" si="7"/>
        <v>0</v>
      </c>
      <c r="O15" s="130">
        <f t="shared" si="8"/>
        <v>12703168.76</v>
      </c>
      <c r="P15" s="130">
        <f t="shared" si="9"/>
        <v>301417.83360000001</v>
      </c>
      <c r="Q15" s="130">
        <f t="shared" si="10"/>
        <v>301417.83360000001</v>
      </c>
      <c r="R15" s="130">
        <f t="shared" si="11"/>
        <v>113031.6876</v>
      </c>
      <c r="S15" s="120"/>
      <c r="T15" s="130">
        <f t="shared" si="12"/>
        <v>13419036.114799999</v>
      </c>
      <c r="U15" s="130">
        <v>30000</v>
      </c>
      <c r="V15" s="130">
        <f t="shared" si="13"/>
        <v>1524380.2511999998</v>
      </c>
      <c r="W15" s="130">
        <f t="shared" si="14"/>
        <v>85904.082576000001</v>
      </c>
      <c r="X15" s="130">
        <f t="shared" si="15"/>
        <v>889300</v>
      </c>
      <c r="Y15" s="132">
        <v>6000</v>
      </c>
      <c r="Z15" s="132">
        <f t="shared" si="16"/>
        <v>15954620.448575998</v>
      </c>
      <c r="AA15" s="122"/>
      <c r="AB15" s="123" t="s">
        <v>45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71</v>
      </c>
      <c r="B16" s="143">
        <v>48.28</v>
      </c>
      <c r="C16" s="126">
        <f t="shared" ref="C16:D16" si="29">B16</f>
        <v>48.28</v>
      </c>
      <c r="D16" s="126">
        <f t="shared" si="29"/>
        <v>48.28</v>
      </c>
      <c r="E16" s="127">
        <f t="shared" si="21"/>
        <v>519.68592000000001</v>
      </c>
      <c r="F16" s="128">
        <v>0</v>
      </c>
      <c r="G16" s="129">
        <f t="shared" si="2"/>
        <v>0</v>
      </c>
      <c r="H16" s="127">
        <f t="shared" si="3"/>
        <v>519.68592000000001</v>
      </c>
      <c r="I16" s="117">
        <f t="shared" si="4"/>
        <v>753.54458399999999</v>
      </c>
      <c r="J16" s="130">
        <f t="shared" si="5"/>
        <v>11303168.76</v>
      </c>
      <c r="K16" s="131">
        <f>1*K2</f>
        <v>1000000</v>
      </c>
      <c r="L16" s="130">
        <f>2*L2</f>
        <v>400000</v>
      </c>
      <c r="M16" s="130">
        <f t="shared" si="22"/>
        <v>12703168.76</v>
      </c>
      <c r="N16" s="120">
        <f t="shared" si="7"/>
        <v>0</v>
      </c>
      <c r="O16" s="130">
        <f t="shared" si="8"/>
        <v>12703168.76</v>
      </c>
      <c r="P16" s="130">
        <f t="shared" si="9"/>
        <v>301417.83360000001</v>
      </c>
      <c r="Q16" s="130">
        <f t="shared" si="10"/>
        <v>301417.83360000001</v>
      </c>
      <c r="R16" s="130">
        <f t="shared" si="11"/>
        <v>113031.6876</v>
      </c>
      <c r="S16" s="120"/>
      <c r="T16" s="130">
        <f t="shared" si="12"/>
        <v>13419036.114799999</v>
      </c>
      <c r="U16" s="130">
        <v>30000</v>
      </c>
      <c r="V16" s="130">
        <f t="shared" si="13"/>
        <v>1524380.2511999998</v>
      </c>
      <c r="W16" s="130">
        <f t="shared" si="14"/>
        <v>85904.082576000001</v>
      </c>
      <c r="X16" s="130">
        <f t="shared" si="15"/>
        <v>889300</v>
      </c>
      <c r="Y16" s="132">
        <v>6000</v>
      </c>
      <c r="Z16" s="132">
        <f t="shared" si="16"/>
        <v>15954620.448575998</v>
      </c>
      <c r="AA16" s="122"/>
      <c r="AB16" s="123" t="s">
        <v>45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72</v>
      </c>
      <c r="B17" s="143">
        <v>48.28</v>
      </c>
      <c r="C17" s="126">
        <f t="shared" ref="C17:D17" si="30">B17</f>
        <v>48.28</v>
      </c>
      <c r="D17" s="126">
        <f t="shared" si="30"/>
        <v>48.28</v>
      </c>
      <c r="E17" s="127">
        <f t="shared" si="21"/>
        <v>519.68592000000001</v>
      </c>
      <c r="F17" s="128">
        <v>0</v>
      </c>
      <c r="G17" s="129">
        <f t="shared" si="2"/>
        <v>0</v>
      </c>
      <c r="H17" s="127">
        <f t="shared" si="3"/>
        <v>519.68592000000001</v>
      </c>
      <c r="I17" s="117">
        <f t="shared" si="4"/>
        <v>753.54458399999999</v>
      </c>
      <c r="J17" s="130">
        <f t="shared" si="5"/>
        <v>11303168.76</v>
      </c>
      <c r="K17" s="131">
        <f>1*K2</f>
        <v>1000000</v>
      </c>
      <c r="L17" s="130">
        <f>2*L2</f>
        <v>400000</v>
      </c>
      <c r="M17" s="130">
        <f t="shared" si="22"/>
        <v>12703168.76</v>
      </c>
      <c r="N17" s="120">
        <f t="shared" si="7"/>
        <v>0</v>
      </c>
      <c r="O17" s="130">
        <f t="shared" si="8"/>
        <v>12703168.76</v>
      </c>
      <c r="P17" s="130">
        <f t="shared" si="9"/>
        <v>301417.83360000001</v>
      </c>
      <c r="Q17" s="130">
        <f t="shared" si="10"/>
        <v>301417.83360000001</v>
      </c>
      <c r="R17" s="130">
        <f t="shared" si="11"/>
        <v>113031.6876</v>
      </c>
      <c r="S17" s="120"/>
      <c r="T17" s="130">
        <f t="shared" si="12"/>
        <v>13419036.114799999</v>
      </c>
      <c r="U17" s="130">
        <v>30000</v>
      </c>
      <c r="V17" s="130">
        <f t="shared" si="13"/>
        <v>1524380.2511999998</v>
      </c>
      <c r="W17" s="130">
        <f t="shared" si="14"/>
        <v>85904.082576000001</v>
      </c>
      <c r="X17" s="130">
        <f t="shared" si="15"/>
        <v>889300</v>
      </c>
      <c r="Y17" s="132">
        <v>6000</v>
      </c>
      <c r="Z17" s="132">
        <f t="shared" si="16"/>
        <v>15954620.448575998</v>
      </c>
      <c r="AA17" s="122"/>
      <c r="AB17" s="123" t="s">
        <v>45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73</v>
      </c>
      <c r="B18" s="143">
        <v>48.28</v>
      </c>
      <c r="C18" s="126">
        <f t="shared" ref="C18:D18" si="31">B18</f>
        <v>48.28</v>
      </c>
      <c r="D18" s="126">
        <f t="shared" si="31"/>
        <v>48.28</v>
      </c>
      <c r="E18" s="127">
        <f t="shared" si="21"/>
        <v>519.68592000000001</v>
      </c>
      <c r="F18" s="128">
        <v>0</v>
      </c>
      <c r="G18" s="129">
        <f t="shared" si="2"/>
        <v>0</v>
      </c>
      <c r="H18" s="127">
        <f t="shared" si="3"/>
        <v>519.68592000000001</v>
      </c>
      <c r="I18" s="117">
        <f t="shared" si="4"/>
        <v>753.54458399999999</v>
      </c>
      <c r="J18" s="130">
        <f t="shared" si="5"/>
        <v>11303168.76</v>
      </c>
      <c r="K18" s="131">
        <f t="shared" ref="K18:K19" si="32">1*K5</f>
        <v>1000000</v>
      </c>
      <c r="L18" s="130">
        <f>2*L2</f>
        <v>400000</v>
      </c>
      <c r="M18" s="130">
        <f t="shared" si="22"/>
        <v>12703168.76</v>
      </c>
      <c r="N18" s="120">
        <f t="shared" si="7"/>
        <v>0</v>
      </c>
      <c r="O18" s="130">
        <f t="shared" si="8"/>
        <v>12703168.76</v>
      </c>
      <c r="P18" s="130">
        <f t="shared" si="9"/>
        <v>301417.83360000001</v>
      </c>
      <c r="Q18" s="130">
        <f t="shared" si="10"/>
        <v>301417.83360000001</v>
      </c>
      <c r="R18" s="130">
        <f t="shared" si="11"/>
        <v>113031.6876</v>
      </c>
      <c r="S18" s="120"/>
      <c r="T18" s="130">
        <f t="shared" si="12"/>
        <v>13419036.114799999</v>
      </c>
      <c r="U18" s="130">
        <v>30000</v>
      </c>
      <c r="V18" s="130">
        <f t="shared" si="13"/>
        <v>1524380.2511999998</v>
      </c>
      <c r="W18" s="130">
        <f t="shared" si="14"/>
        <v>85904.082576000001</v>
      </c>
      <c r="X18" s="130">
        <f t="shared" si="15"/>
        <v>889300</v>
      </c>
      <c r="Y18" s="132">
        <v>6000</v>
      </c>
      <c r="Z18" s="132">
        <f t="shared" si="16"/>
        <v>15954620.448575998</v>
      </c>
      <c r="AA18" s="122"/>
      <c r="AB18" s="123" t="s">
        <v>53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74</v>
      </c>
      <c r="B19" s="143">
        <v>48.28</v>
      </c>
      <c r="C19" s="126">
        <f t="shared" ref="C19:D19" si="33">B19</f>
        <v>48.28</v>
      </c>
      <c r="D19" s="126">
        <f t="shared" si="33"/>
        <v>48.28</v>
      </c>
      <c r="E19" s="127">
        <f t="shared" si="21"/>
        <v>519.68592000000001</v>
      </c>
      <c r="F19" s="128">
        <v>0</v>
      </c>
      <c r="G19" s="129">
        <f t="shared" si="2"/>
        <v>0</v>
      </c>
      <c r="H19" s="127">
        <f t="shared" si="3"/>
        <v>519.68592000000001</v>
      </c>
      <c r="I19" s="127">
        <f t="shared" si="4"/>
        <v>753.54458399999999</v>
      </c>
      <c r="J19" s="130">
        <f t="shared" si="5"/>
        <v>11303168.76</v>
      </c>
      <c r="K19" s="131">
        <f t="shared" si="32"/>
        <v>1000000</v>
      </c>
      <c r="L19" s="130">
        <f>2*L2</f>
        <v>400000</v>
      </c>
      <c r="M19" s="130">
        <f t="shared" si="22"/>
        <v>12703168.76</v>
      </c>
      <c r="N19" s="120">
        <f t="shared" si="7"/>
        <v>0</v>
      </c>
      <c r="O19" s="130">
        <f t="shared" si="8"/>
        <v>12703168.76</v>
      </c>
      <c r="P19" s="130">
        <f t="shared" si="9"/>
        <v>301417.83360000001</v>
      </c>
      <c r="Q19" s="130">
        <f t="shared" si="10"/>
        <v>301417.83360000001</v>
      </c>
      <c r="R19" s="130">
        <f t="shared" si="11"/>
        <v>113031.6876</v>
      </c>
      <c r="S19" s="120"/>
      <c r="T19" s="130">
        <f t="shared" si="12"/>
        <v>13419036.114799999</v>
      </c>
      <c r="U19" s="130">
        <v>30000</v>
      </c>
      <c r="V19" s="130">
        <f t="shared" si="13"/>
        <v>1524380.2511999998</v>
      </c>
      <c r="W19" s="130">
        <f t="shared" si="14"/>
        <v>85904.082576000001</v>
      </c>
      <c r="X19" s="130">
        <f t="shared" si="15"/>
        <v>889300</v>
      </c>
      <c r="Y19" s="132">
        <v>6000</v>
      </c>
      <c r="Z19" s="132">
        <f t="shared" si="16"/>
        <v>15954620.448575998</v>
      </c>
      <c r="AA19" s="122"/>
      <c r="AB19" s="123" t="s">
        <v>53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75</v>
      </c>
      <c r="B20" s="143">
        <v>37.1</v>
      </c>
      <c r="C20" s="126">
        <f t="shared" ref="C20:D20" si="34">B20</f>
        <v>37.1</v>
      </c>
      <c r="D20" s="126">
        <f t="shared" si="34"/>
        <v>37.1</v>
      </c>
      <c r="E20" s="133">
        <f t="shared" si="21"/>
        <v>399.34440000000001</v>
      </c>
      <c r="F20" s="134">
        <v>0</v>
      </c>
      <c r="G20" s="126">
        <f t="shared" si="2"/>
        <v>0</v>
      </c>
      <c r="H20" s="133">
        <f t="shared" si="3"/>
        <v>399.34440000000001</v>
      </c>
      <c r="I20" s="133">
        <f t="shared" si="4"/>
        <v>579.04938000000004</v>
      </c>
      <c r="J20" s="120">
        <f t="shared" si="5"/>
        <v>8685740.7000000011</v>
      </c>
      <c r="K20" s="135">
        <f>0*K2</f>
        <v>0</v>
      </c>
      <c r="L20" s="120">
        <f>2*L2</f>
        <v>400000</v>
      </c>
      <c r="M20" s="120">
        <f t="shared" si="22"/>
        <v>9085740.7000000011</v>
      </c>
      <c r="N20" s="120">
        <f t="shared" si="7"/>
        <v>0</v>
      </c>
      <c r="O20" s="120">
        <f t="shared" si="8"/>
        <v>9085740.7000000011</v>
      </c>
      <c r="P20" s="120">
        <f t="shared" si="9"/>
        <v>231619.75200000001</v>
      </c>
      <c r="Q20" s="120">
        <f t="shared" si="10"/>
        <v>231619.75200000001</v>
      </c>
      <c r="R20" s="120">
        <f t="shared" si="11"/>
        <v>86857.407000000007</v>
      </c>
      <c r="S20" s="120"/>
      <c r="T20" s="120">
        <f t="shared" si="12"/>
        <v>9635837.6110000014</v>
      </c>
      <c r="U20" s="120">
        <v>30000</v>
      </c>
      <c r="V20" s="120">
        <f t="shared" si="13"/>
        <v>1090288.8840000001</v>
      </c>
      <c r="W20" s="120">
        <f t="shared" si="14"/>
        <v>66011.629320000007</v>
      </c>
      <c r="X20" s="120">
        <f t="shared" si="15"/>
        <v>636100</v>
      </c>
      <c r="Y20" s="136">
        <v>6000</v>
      </c>
      <c r="Z20" s="136">
        <f t="shared" si="16"/>
        <v>11464238.12432</v>
      </c>
      <c r="AA20" s="122"/>
      <c r="AB20" s="123" t="s">
        <v>53</v>
      </c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31"/>
      <c r="L23" s="31"/>
      <c r="M23" s="29"/>
      <c r="N23" s="34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5"/>
  <sheetViews>
    <sheetView topLeftCell="A16" workbookViewId="0">
      <selection activeCell="A21" sqref="A21:XFD34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5" t="s">
        <v>0</v>
      </c>
      <c r="B1" s="1"/>
      <c r="C1" s="1"/>
      <c r="D1" s="1"/>
      <c r="E1" s="1"/>
      <c r="F1" s="1"/>
      <c r="G1" s="1"/>
      <c r="H1" s="1" t="s">
        <v>0</v>
      </c>
      <c r="I1" s="35"/>
      <c r="J1" s="35" t="s">
        <v>0</v>
      </c>
      <c r="K1" s="2" t="s">
        <v>1</v>
      </c>
      <c r="L1" s="2" t="s">
        <v>2</v>
      </c>
      <c r="M1" s="1"/>
      <c r="N1" s="35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5"/>
      <c r="AC1" s="35"/>
      <c r="AD1" s="35"/>
      <c r="AE1" s="35"/>
      <c r="AF1" s="1"/>
      <c r="AG1" s="1"/>
      <c r="AH1" s="1"/>
      <c r="AI1" s="1"/>
      <c r="AJ1" s="1"/>
      <c r="AK1" s="1"/>
    </row>
    <row r="2" spans="1:37" ht="33" customHeight="1" x14ac:dyDescent="0.2">
      <c r="A2" s="35"/>
      <c r="B2" s="1"/>
      <c r="C2" s="1"/>
      <c r="D2" s="1"/>
      <c r="E2" s="1"/>
      <c r="F2" s="1"/>
      <c r="G2" s="1"/>
      <c r="H2" s="1"/>
      <c r="I2" s="36" t="s">
        <v>39</v>
      </c>
      <c r="J2" s="5">
        <v>15000</v>
      </c>
      <c r="K2" s="6">
        <v>1000000</v>
      </c>
      <c r="L2" s="7">
        <v>200000</v>
      </c>
      <c r="M2" s="1"/>
      <c r="N2" s="37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5"/>
      <c r="AC2" s="35"/>
      <c r="AD2" s="35"/>
      <c r="AE2" s="35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57</v>
      </c>
      <c r="G3" s="11" t="s">
        <v>58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8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8"/>
      <c r="AH3" s="38"/>
      <c r="AI3" s="38"/>
      <c r="AJ3" s="38"/>
      <c r="AK3" s="38"/>
    </row>
    <row r="4" spans="1:37" ht="21" customHeight="1" x14ac:dyDescent="0.2">
      <c r="A4" s="115" t="s">
        <v>59</v>
      </c>
      <c r="B4" s="143">
        <v>29.93</v>
      </c>
      <c r="C4" s="116">
        <f t="shared" ref="C4:D4" si="0">B4</f>
        <v>29.93</v>
      </c>
      <c r="D4" s="116">
        <f t="shared" si="0"/>
        <v>29.93</v>
      </c>
      <c r="E4" s="117">
        <f t="shared" ref="E4:E20" si="1">D4*10.764</f>
        <v>322.16651999999999</v>
      </c>
      <c r="F4" s="118">
        <v>6.86</v>
      </c>
      <c r="G4" s="116">
        <f t="shared" ref="G4:G20" si="2">F4*10.764</f>
        <v>73.841039999999992</v>
      </c>
      <c r="H4" s="117">
        <f t="shared" ref="H4:H20" si="3">E4+G4</f>
        <v>396.00756000000001</v>
      </c>
      <c r="I4" s="117">
        <f t="shared" ref="I4:I20" si="4">H4+(H4*45%)</f>
        <v>574.21096199999999</v>
      </c>
      <c r="J4" s="119">
        <f t="shared" ref="J4:J20" si="5">I4*$J$2</f>
        <v>8613164.4299999997</v>
      </c>
      <c r="K4" s="119">
        <f>0*K2</f>
        <v>0</v>
      </c>
      <c r="L4" s="119">
        <f>2*L2</f>
        <v>400000</v>
      </c>
      <c r="M4" s="119">
        <f t="shared" ref="M4:M20" si="6">SUM(J4:L4)</f>
        <v>9013164.4299999997</v>
      </c>
      <c r="N4" s="120">
        <f t="shared" ref="N4:N20" si="7">($N$2*M4)</f>
        <v>0</v>
      </c>
      <c r="O4" s="119">
        <f t="shared" ref="O4:O20" si="8">M4-N4</f>
        <v>9013164.4299999997</v>
      </c>
      <c r="P4" s="119">
        <f t="shared" ref="P4:P20" si="9">I4*$P$2</f>
        <v>229684.3848</v>
      </c>
      <c r="Q4" s="119">
        <f t="shared" ref="Q4:Q20" si="10">I4*$Q$2</f>
        <v>229684.3848</v>
      </c>
      <c r="R4" s="119">
        <f t="shared" ref="R4:R20" si="11">I4*$R$2</f>
        <v>86131.6443</v>
      </c>
      <c r="S4" s="119">
        <v>0</v>
      </c>
      <c r="T4" s="119">
        <f t="shared" ref="T4:T20" si="12">SUM(O4:S4)</f>
        <v>9558664.8439000007</v>
      </c>
      <c r="U4" s="119">
        <v>30000</v>
      </c>
      <c r="V4" s="119">
        <f t="shared" ref="V4:V20" si="13">$V$2*O4</f>
        <v>1081579.7315999998</v>
      </c>
      <c r="W4" s="119">
        <f t="shared" ref="W4:W20" si="14">(12%*P4)+(12%*Q4)+(12%*R4)</f>
        <v>65460.049667999992</v>
      </c>
      <c r="X4" s="119">
        <f t="shared" ref="X4:X20" si="15">CEILING(($X$2*O4),100)</f>
        <v>631000</v>
      </c>
      <c r="Y4" s="121">
        <v>6000</v>
      </c>
      <c r="Z4" s="121">
        <f t="shared" ref="Z4:Z20" si="16">SUM(T4:Y4)</f>
        <v>11372704.625167999</v>
      </c>
      <c r="AA4" s="122"/>
      <c r="AB4" s="123" t="s">
        <v>53</v>
      </c>
      <c r="AC4" s="122"/>
      <c r="AD4" s="122"/>
      <c r="AE4" s="122"/>
      <c r="AF4" s="122"/>
      <c r="AG4" s="122"/>
      <c r="AH4" s="122"/>
      <c r="AI4" s="122"/>
      <c r="AJ4" s="122"/>
      <c r="AK4" s="122"/>
    </row>
    <row r="5" spans="1:37" ht="21" customHeight="1" x14ac:dyDescent="0.2">
      <c r="A5" s="115" t="s">
        <v>60</v>
      </c>
      <c r="B5" s="143">
        <v>47.89</v>
      </c>
      <c r="C5" s="116">
        <f t="shared" ref="C5:D5" si="17">B5</f>
        <v>47.89</v>
      </c>
      <c r="D5" s="116">
        <f t="shared" si="17"/>
        <v>47.89</v>
      </c>
      <c r="E5" s="117">
        <f t="shared" si="1"/>
        <v>515.48795999999993</v>
      </c>
      <c r="F5" s="124">
        <v>0</v>
      </c>
      <c r="G5" s="116">
        <f t="shared" si="2"/>
        <v>0</v>
      </c>
      <c r="H5" s="117">
        <f t="shared" si="3"/>
        <v>515.48795999999993</v>
      </c>
      <c r="I5" s="117">
        <f t="shared" si="4"/>
        <v>747.45754199999988</v>
      </c>
      <c r="J5" s="119">
        <f t="shared" si="5"/>
        <v>11211863.129999999</v>
      </c>
      <c r="K5" s="119">
        <f>1*K2</f>
        <v>1000000</v>
      </c>
      <c r="L5" s="119">
        <f>2*L2</f>
        <v>400000</v>
      </c>
      <c r="M5" s="119">
        <f t="shared" si="6"/>
        <v>12611863.129999999</v>
      </c>
      <c r="N5" s="120">
        <f t="shared" si="7"/>
        <v>0</v>
      </c>
      <c r="O5" s="119">
        <f t="shared" si="8"/>
        <v>12611863.129999999</v>
      </c>
      <c r="P5" s="119">
        <f t="shared" si="9"/>
        <v>298983.01679999992</v>
      </c>
      <c r="Q5" s="119">
        <f t="shared" si="10"/>
        <v>298983.01679999992</v>
      </c>
      <c r="R5" s="119">
        <f t="shared" si="11"/>
        <v>112118.63129999998</v>
      </c>
      <c r="S5" s="119">
        <v>0</v>
      </c>
      <c r="T5" s="119">
        <f t="shared" si="12"/>
        <v>13321947.794899998</v>
      </c>
      <c r="U5" s="119">
        <v>30000</v>
      </c>
      <c r="V5" s="119">
        <f t="shared" si="13"/>
        <v>1513423.5755999999</v>
      </c>
      <c r="W5" s="119">
        <f t="shared" si="14"/>
        <v>85210.159787999975</v>
      </c>
      <c r="X5" s="119">
        <f t="shared" si="15"/>
        <v>882900</v>
      </c>
      <c r="Y5" s="121">
        <v>6000</v>
      </c>
      <c r="Z5" s="121">
        <f t="shared" si="16"/>
        <v>15839481.530287998</v>
      </c>
      <c r="AA5" s="122"/>
      <c r="AB5" s="123" t="s">
        <v>53</v>
      </c>
      <c r="AC5" s="122"/>
      <c r="AD5" s="122"/>
      <c r="AE5" s="122"/>
      <c r="AF5" s="122"/>
      <c r="AG5" s="122"/>
      <c r="AH5" s="122"/>
      <c r="AI5" s="122"/>
      <c r="AJ5" s="122"/>
      <c r="AK5" s="122"/>
    </row>
    <row r="6" spans="1:37" ht="21" customHeight="1" x14ac:dyDescent="0.2">
      <c r="A6" s="115" t="s">
        <v>61</v>
      </c>
      <c r="B6" s="143">
        <v>47.89</v>
      </c>
      <c r="C6" s="116">
        <f t="shared" ref="C6:D6" si="18">B6</f>
        <v>47.89</v>
      </c>
      <c r="D6" s="116">
        <f t="shared" si="18"/>
        <v>47.89</v>
      </c>
      <c r="E6" s="117">
        <f t="shared" si="1"/>
        <v>515.48795999999993</v>
      </c>
      <c r="F6" s="124">
        <v>0</v>
      </c>
      <c r="G6" s="116">
        <f t="shared" si="2"/>
        <v>0</v>
      </c>
      <c r="H6" s="117">
        <f t="shared" si="3"/>
        <v>515.48795999999993</v>
      </c>
      <c r="I6" s="117">
        <f t="shared" si="4"/>
        <v>747.45754199999988</v>
      </c>
      <c r="J6" s="119">
        <f t="shared" si="5"/>
        <v>11211863.129999999</v>
      </c>
      <c r="K6" s="119">
        <f>1*K2</f>
        <v>1000000</v>
      </c>
      <c r="L6" s="119">
        <f>2*L2</f>
        <v>400000</v>
      </c>
      <c r="M6" s="119">
        <f t="shared" si="6"/>
        <v>12611863.129999999</v>
      </c>
      <c r="N6" s="120">
        <f t="shared" si="7"/>
        <v>0</v>
      </c>
      <c r="O6" s="119">
        <f t="shared" si="8"/>
        <v>12611863.129999999</v>
      </c>
      <c r="P6" s="119">
        <f t="shared" si="9"/>
        <v>298983.01679999992</v>
      </c>
      <c r="Q6" s="119">
        <f t="shared" si="10"/>
        <v>298983.01679999992</v>
      </c>
      <c r="R6" s="119">
        <f t="shared" si="11"/>
        <v>112118.63129999998</v>
      </c>
      <c r="S6" s="119">
        <v>0</v>
      </c>
      <c r="T6" s="119">
        <f t="shared" si="12"/>
        <v>13321947.794899998</v>
      </c>
      <c r="U6" s="119">
        <v>30000</v>
      </c>
      <c r="V6" s="119">
        <f t="shared" si="13"/>
        <v>1513423.5755999999</v>
      </c>
      <c r="W6" s="119">
        <f t="shared" si="14"/>
        <v>85210.159787999975</v>
      </c>
      <c r="X6" s="119">
        <f t="shared" si="15"/>
        <v>882900</v>
      </c>
      <c r="Y6" s="121">
        <v>6000</v>
      </c>
      <c r="Z6" s="121">
        <f t="shared" si="16"/>
        <v>15839481.530287998</v>
      </c>
      <c r="AA6" s="122"/>
      <c r="AB6" s="123" t="s">
        <v>53</v>
      </c>
      <c r="AC6" s="122"/>
      <c r="AD6" s="122"/>
      <c r="AE6" s="122"/>
      <c r="AF6" s="122"/>
      <c r="AG6" s="122"/>
      <c r="AH6" s="122"/>
      <c r="AI6" s="122"/>
      <c r="AJ6" s="122"/>
      <c r="AK6" s="122"/>
    </row>
    <row r="7" spans="1:37" ht="21" customHeight="1" x14ac:dyDescent="0.2">
      <c r="A7" s="115" t="s">
        <v>62</v>
      </c>
      <c r="B7" s="143">
        <v>47.89</v>
      </c>
      <c r="C7" s="116">
        <f t="shared" ref="C7:D7" si="19">B7</f>
        <v>47.89</v>
      </c>
      <c r="D7" s="116">
        <f t="shared" si="19"/>
        <v>47.89</v>
      </c>
      <c r="E7" s="117">
        <f t="shared" si="1"/>
        <v>515.48795999999993</v>
      </c>
      <c r="F7" s="124">
        <v>0</v>
      </c>
      <c r="G7" s="116">
        <f t="shared" si="2"/>
        <v>0</v>
      </c>
      <c r="H7" s="117">
        <f t="shared" si="3"/>
        <v>515.48795999999993</v>
      </c>
      <c r="I7" s="117">
        <f t="shared" si="4"/>
        <v>747.45754199999988</v>
      </c>
      <c r="J7" s="119">
        <f t="shared" si="5"/>
        <v>11211863.129999999</v>
      </c>
      <c r="K7" s="119">
        <f>1*K2</f>
        <v>1000000</v>
      </c>
      <c r="L7" s="119">
        <f>2*L2</f>
        <v>400000</v>
      </c>
      <c r="M7" s="119">
        <f t="shared" si="6"/>
        <v>12611863.129999999</v>
      </c>
      <c r="N7" s="120">
        <f t="shared" si="7"/>
        <v>0</v>
      </c>
      <c r="O7" s="119">
        <f t="shared" si="8"/>
        <v>12611863.129999999</v>
      </c>
      <c r="P7" s="119">
        <f t="shared" si="9"/>
        <v>298983.01679999992</v>
      </c>
      <c r="Q7" s="119">
        <f t="shared" si="10"/>
        <v>298983.01679999992</v>
      </c>
      <c r="R7" s="119">
        <f t="shared" si="11"/>
        <v>112118.63129999998</v>
      </c>
      <c r="S7" s="119">
        <v>0</v>
      </c>
      <c r="T7" s="119">
        <f t="shared" si="12"/>
        <v>13321947.794899998</v>
      </c>
      <c r="U7" s="119">
        <v>30000</v>
      </c>
      <c r="V7" s="119">
        <f t="shared" si="13"/>
        <v>1513423.5755999999</v>
      </c>
      <c r="W7" s="119">
        <f t="shared" si="14"/>
        <v>85210.159787999975</v>
      </c>
      <c r="X7" s="119">
        <f t="shared" si="15"/>
        <v>882900</v>
      </c>
      <c r="Y7" s="121">
        <v>6000</v>
      </c>
      <c r="Z7" s="121">
        <f t="shared" si="16"/>
        <v>15839481.530287998</v>
      </c>
      <c r="AA7" s="122"/>
      <c r="AB7" s="123" t="s">
        <v>53</v>
      </c>
      <c r="AC7" s="122"/>
      <c r="AD7" s="122"/>
      <c r="AE7" s="122"/>
      <c r="AF7" s="122"/>
      <c r="AG7" s="122"/>
      <c r="AH7" s="122"/>
      <c r="AI7" s="122"/>
      <c r="AJ7" s="122"/>
      <c r="AK7" s="122"/>
    </row>
    <row r="8" spans="1:37" ht="21" customHeight="1" x14ac:dyDescent="0.2">
      <c r="A8" s="115" t="s">
        <v>63</v>
      </c>
      <c r="B8" s="144">
        <v>46.79</v>
      </c>
      <c r="C8" s="116">
        <f t="shared" ref="C8:D8" si="20">B8</f>
        <v>46.79</v>
      </c>
      <c r="D8" s="116">
        <f t="shared" si="20"/>
        <v>46.79</v>
      </c>
      <c r="E8" s="117">
        <f t="shared" si="1"/>
        <v>503.64755999999994</v>
      </c>
      <c r="F8" s="124">
        <v>0</v>
      </c>
      <c r="G8" s="116">
        <f t="shared" si="2"/>
        <v>0</v>
      </c>
      <c r="H8" s="117">
        <f t="shared" si="3"/>
        <v>503.64755999999994</v>
      </c>
      <c r="I8" s="117">
        <f t="shared" si="4"/>
        <v>730.28896199999986</v>
      </c>
      <c r="J8" s="119">
        <f t="shared" si="5"/>
        <v>10954334.429999998</v>
      </c>
      <c r="K8" s="125">
        <f>1*K2</f>
        <v>1000000</v>
      </c>
      <c r="L8" s="119">
        <f>2*L2</f>
        <v>400000</v>
      </c>
      <c r="M8" s="119">
        <f t="shared" si="6"/>
        <v>12354334.429999998</v>
      </c>
      <c r="N8" s="120">
        <f t="shared" si="7"/>
        <v>0</v>
      </c>
      <c r="O8" s="119">
        <f t="shared" si="8"/>
        <v>12354334.429999998</v>
      </c>
      <c r="P8" s="119">
        <f t="shared" si="9"/>
        <v>292115.58479999995</v>
      </c>
      <c r="Q8" s="119">
        <f t="shared" si="10"/>
        <v>292115.58479999995</v>
      </c>
      <c r="R8" s="119">
        <f t="shared" si="11"/>
        <v>109543.34429999998</v>
      </c>
      <c r="S8" s="119">
        <v>0</v>
      </c>
      <c r="T8" s="119">
        <f t="shared" si="12"/>
        <v>13048108.943899997</v>
      </c>
      <c r="U8" s="119">
        <v>30000</v>
      </c>
      <c r="V8" s="119">
        <f t="shared" si="13"/>
        <v>1482520.1315999997</v>
      </c>
      <c r="W8" s="119">
        <f t="shared" si="14"/>
        <v>83252.941667999985</v>
      </c>
      <c r="X8" s="119">
        <f t="shared" si="15"/>
        <v>864900</v>
      </c>
      <c r="Y8" s="121">
        <v>6000</v>
      </c>
      <c r="Z8" s="121">
        <f t="shared" si="16"/>
        <v>15514782.017167997</v>
      </c>
      <c r="AA8" s="122"/>
      <c r="AB8" s="123" t="s">
        <v>53</v>
      </c>
      <c r="AC8" s="122"/>
      <c r="AD8" s="122"/>
      <c r="AE8" s="122"/>
      <c r="AF8" s="122"/>
      <c r="AG8" s="122"/>
      <c r="AH8" s="122"/>
      <c r="AI8" s="122"/>
      <c r="AJ8" s="122"/>
      <c r="AK8" s="122"/>
    </row>
    <row r="9" spans="1:37" ht="21" customHeight="1" x14ac:dyDescent="0.2">
      <c r="A9" s="115" t="s">
        <v>64</v>
      </c>
      <c r="B9" s="143">
        <v>59.29</v>
      </c>
      <c r="C9" s="116">
        <f t="shared" ref="C9:D9" si="21">B9</f>
        <v>59.29</v>
      </c>
      <c r="D9" s="116">
        <f t="shared" si="21"/>
        <v>59.29</v>
      </c>
      <c r="E9" s="117">
        <f t="shared" si="1"/>
        <v>638.19755999999995</v>
      </c>
      <c r="F9" s="124">
        <v>0</v>
      </c>
      <c r="G9" s="116">
        <f t="shared" si="2"/>
        <v>0</v>
      </c>
      <c r="H9" s="117">
        <f t="shared" si="3"/>
        <v>638.19755999999995</v>
      </c>
      <c r="I9" s="117">
        <f t="shared" si="4"/>
        <v>925.38646199999994</v>
      </c>
      <c r="J9" s="119">
        <f t="shared" si="5"/>
        <v>13880796.93</v>
      </c>
      <c r="K9" s="119">
        <f>1*K2</f>
        <v>1000000</v>
      </c>
      <c r="L9" s="119">
        <f>2*L2</f>
        <v>400000</v>
      </c>
      <c r="M9" s="119">
        <f t="shared" si="6"/>
        <v>15280796.93</v>
      </c>
      <c r="N9" s="120">
        <f t="shared" si="7"/>
        <v>0</v>
      </c>
      <c r="O9" s="119">
        <f t="shared" si="8"/>
        <v>15280796.93</v>
      </c>
      <c r="P9" s="119">
        <f t="shared" si="9"/>
        <v>370154.58479999995</v>
      </c>
      <c r="Q9" s="119">
        <f t="shared" si="10"/>
        <v>370154.58479999995</v>
      </c>
      <c r="R9" s="119">
        <f t="shared" si="11"/>
        <v>138807.9693</v>
      </c>
      <c r="S9" s="119">
        <v>0</v>
      </c>
      <c r="T9" s="119">
        <f t="shared" si="12"/>
        <v>16159914.068899998</v>
      </c>
      <c r="U9" s="119">
        <v>30000</v>
      </c>
      <c r="V9" s="119">
        <f t="shared" si="13"/>
        <v>1833695.6316</v>
      </c>
      <c r="W9" s="119">
        <f t="shared" si="14"/>
        <v>105494.05666799998</v>
      </c>
      <c r="X9" s="119">
        <f t="shared" si="15"/>
        <v>1069700</v>
      </c>
      <c r="Y9" s="121">
        <v>6000</v>
      </c>
      <c r="Z9" s="121">
        <f t="shared" si="16"/>
        <v>19204803.757167995</v>
      </c>
      <c r="AA9" s="122"/>
      <c r="AB9" s="123" t="s">
        <v>53</v>
      </c>
      <c r="AC9" s="122"/>
      <c r="AD9" s="122"/>
      <c r="AE9" s="122"/>
      <c r="AF9" s="122"/>
      <c r="AG9" s="122"/>
      <c r="AH9" s="122"/>
      <c r="AI9" s="122"/>
      <c r="AJ9" s="122"/>
      <c r="AK9" s="122"/>
    </row>
    <row r="10" spans="1:37" ht="21" customHeight="1" x14ac:dyDescent="0.2">
      <c r="A10" s="115" t="s">
        <v>65</v>
      </c>
      <c r="B10" s="143">
        <v>49.92</v>
      </c>
      <c r="C10" s="126">
        <f t="shared" ref="C10:D10" si="22">B10</f>
        <v>49.92</v>
      </c>
      <c r="D10" s="126">
        <f t="shared" si="22"/>
        <v>49.92</v>
      </c>
      <c r="E10" s="117">
        <f t="shared" si="1"/>
        <v>537.33888000000002</v>
      </c>
      <c r="F10" s="124">
        <v>0</v>
      </c>
      <c r="G10" s="116">
        <f t="shared" si="2"/>
        <v>0</v>
      </c>
      <c r="H10" s="117">
        <f t="shared" si="3"/>
        <v>537.33888000000002</v>
      </c>
      <c r="I10" s="117">
        <f t="shared" si="4"/>
        <v>779.14137600000004</v>
      </c>
      <c r="J10" s="119">
        <f t="shared" si="5"/>
        <v>11687120.640000001</v>
      </c>
      <c r="K10" s="119">
        <f>1*K2</f>
        <v>1000000</v>
      </c>
      <c r="L10" s="119">
        <f>2*L2</f>
        <v>400000</v>
      </c>
      <c r="M10" s="119">
        <f t="shared" si="6"/>
        <v>13087120.640000001</v>
      </c>
      <c r="N10" s="120">
        <f t="shared" si="7"/>
        <v>0</v>
      </c>
      <c r="O10" s="119">
        <f t="shared" si="8"/>
        <v>13087120.640000001</v>
      </c>
      <c r="P10" s="119">
        <f t="shared" si="9"/>
        <v>311656.55040000001</v>
      </c>
      <c r="Q10" s="119">
        <f t="shared" si="10"/>
        <v>311656.55040000001</v>
      </c>
      <c r="R10" s="119">
        <f t="shared" si="11"/>
        <v>116871.20640000001</v>
      </c>
      <c r="S10" s="120"/>
      <c r="T10" s="119">
        <f t="shared" si="12"/>
        <v>13827304.9472</v>
      </c>
      <c r="U10" s="119">
        <v>30000</v>
      </c>
      <c r="V10" s="119">
        <f t="shared" si="13"/>
        <v>1570454.4768000001</v>
      </c>
      <c r="W10" s="119">
        <f t="shared" si="14"/>
        <v>88822.116864000011</v>
      </c>
      <c r="X10" s="119">
        <f t="shared" si="15"/>
        <v>916100</v>
      </c>
      <c r="Y10" s="121">
        <v>6000</v>
      </c>
      <c r="Z10" s="121">
        <f t="shared" si="16"/>
        <v>16438681.540864</v>
      </c>
      <c r="AA10" s="122"/>
      <c r="AB10" s="123" t="s">
        <v>53</v>
      </c>
      <c r="AC10" s="122"/>
      <c r="AD10" s="122"/>
      <c r="AE10" s="122"/>
      <c r="AF10" s="122"/>
      <c r="AG10" s="122"/>
      <c r="AH10" s="122"/>
      <c r="AI10" s="122"/>
      <c r="AJ10" s="122"/>
      <c r="AK10" s="122"/>
    </row>
    <row r="11" spans="1:37" ht="21" customHeight="1" x14ac:dyDescent="0.2">
      <c r="A11" s="115" t="s">
        <v>66</v>
      </c>
      <c r="B11" s="143">
        <v>50.33</v>
      </c>
      <c r="C11" s="126">
        <f t="shared" ref="C11:D11" si="23">B11</f>
        <v>50.33</v>
      </c>
      <c r="D11" s="126">
        <f t="shared" si="23"/>
        <v>50.33</v>
      </c>
      <c r="E11" s="117">
        <f t="shared" si="1"/>
        <v>541.75211999999999</v>
      </c>
      <c r="F11" s="124">
        <v>0</v>
      </c>
      <c r="G11" s="116">
        <f t="shared" si="2"/>
        <v>0</v>
      </c>
      <c r="H11" s="117">
        <f t="shared" si="3"/>
        <v>541.75211999999999</v>
      </c>
      <c r="I11" s="117">
        <f t="shared" si="4"/>
        <v>785.54057399999999</v>
      </c>
      <c r="J11" s="119">
        <f t="shared" si="5"/>
        <v>11783108.609999999</v>
      </c>
      <c r="K11" s="119">
        <f>1*K2</f>
        <v>1000000</v>
      </c>
      <c r="L11" s="119">
        <f>2*L2</f>
        <v>400000</v>
      </c>
      <c r="M11" s="119">
        <f t="shared" si="6"/>
        <v>13183108.609999999</v>
      </c>
      <c r="N11" s="120">
        <f t="shared" si="7"/>
        <v>0</v>
      </c>
      <c r="O11" s="119">
        <f t="shared" si="8"/>
        <v>13183108.609999999</v>
      </c>
      <c r="P11" s="119">
        <f t="shared" si="9"/>
        <v>314216.22960000002</v>
      </c>
      <c r="Q11" s="119">
        <f t="shared" si="10"/>
        <v>314216.22960000002</v>
      </c>
      <c r="R11" s="119">
        <f t="shared" si="11"/>
        <v>117831.0861</v>
      </c>
      <c r="S11" s="120"/>
      <c r="T11" s="119">
        <f t="shared" si="12"/>
        <v>13929372.155299999</v>
      </c>
      <c r="U11" s="119">
        <v>30000</v>
      </c>
      <c r="V11" s="119">
        <f t="shared" si="13"/>
        <v>1581973.0331999999</v>
      </c>
      <c r="W11" s="119">
        <f t="shared" si="14"/>
        <v>89551.625436000002</v>
      </c>
      <c r="X11" s="119">
        <f t="shared" si="15"/>
        <v>922900</v>
      </c>
      <c r="Y11" s="121">
        <v>6000</v>
      </c>
      <c r="Z11" s="121">
        <f t="shared" si="16"/>
        <v>16559796.813935999</v>
      </c>
      <c r="AA11" s="122"/>
      <c r="AB11" s="123" t="s">
        <v>53</v>
      </c>
      <c r="AC11" s="122"/>
      <c r="AD11" s="122"/>
      <c r="AE11" s="122"/>
      <c r="AF11" s="122"/>
      <c r="AG11" s="122"/>
      <c r="AH11" s="122"/>
      <c r="AI11" s="122"/>
      <c r="AJ11" s="122"/>
      <c r="AK11" s="122"/>
    </row>
    <row r="12" spans="1:37" ht="27.75" customHeight="1" x14ac:dyDescent="0.2">
      <c r="A12" s="115" t="s">
        <v>67</v>
      </c>
      <c r="B12" s="143">
        <v>60.88</v>
      </c>
      <c r="C12" s="126">
        <f t="shared" ref="C12:D12" si="24">B12</f>
        <v>60.88</v>
      </c>
      <c r="D12" s="126">
        <f t="shared" si="24"/>
        <v>60.88</v>
      </c>
      <c r="E12" s="117">
        <f t="shared" si="1"/>
        <v>655.31232</v>
      </c>
      <c r="F12" s="124">
        <v>0</v>
      </c>
      <c r="G12" s="116">
        <f t="shared" si="2"/>
        <v>0</v>
      </c>
      <c r="H12" s="117">
        <f t="shared" si="3"/>
        <v>655.31232</v>
      </c>
      <c r="I12" s="117">
        <f t="shared" si="4"/>
        <v>950.20286400000009</v>
      </c>
      <c r="J12" s="119">
        <f t="shared" si="5"/>
        <v>14253042.960000001</v>
      </c>
      <c r="K12" s="125">
        <f>1*K2</f>
        <v>1000000</v>
      </c>
      <c r="L12" s="119">
        <f>2*L2</f>
        <v>400000</v>
      </c>
      <c r="M12" s="119">
        <f t="shared" si="6"/>
        <v>15653042.960000001</v>
      </c>
      <c r="N12" s="120">
        <f t="shared" si="7"/>
        <v>0</v>
      </c>
      <c r="O12" s="119">
        <f t="shared" si="8"/>
        <v>15653042.960000001</v>
      </c>
      <c r="P12" s="119">
        <f t="shared" si="9"/>
        <v>380081.14560000005</v>
      </c>
      <c r="Q12" s="119">
        <f t="shared" si="10"/>
        <v>380081.14560000005</v>
      </c>
      <c r="R12" s="119">
        <f t="shared" si="11"/>
        <v>142530.4296</v>
      </c>
      <c r="S12" s="120"/>
      <c r="T12" s="119">
        <f t="shared" si="12"/>
        <v>16555735.680800002</v>
      </c>
      <c r="U12" s="119">
        <v>30000</v>
      </c>
      <c r="V12" s="119">
        <f t="shared" si="13"/>
        <v>1878365.1552000002</v>
      </c>
      <c r="W12" s="119">
        <f t="shared" si="14"/>
        <v>108323.126496</v>
      </c>
      <c r="X12" s="119">
        <f t="shared" si="15"/>
        <v>1095800</v>
      </c>
      <c r="Y12" s="121">
        <v>6000</v>
      </c>
      <c r="Z12" s="121">
        <f t="shared" si="16"/>
        <v>19674223.962496001</v>
      </c>
      <c r="AA12" s="122"/>
      <c r="AB12" s="123" t="s">
        <v>53</v>
      </c>
      <c r="AC12" s="122"/>
      <c r="AD12" s="122"/>
      <c r="AE12" s="122"/>
      <c r="AF12" s="122"/>
      <c r="AG12" s="122"/>
      <c r="AH12" s="122"/>
      <c r="AI12" s="122"/>
      <c r="AJ12" s="122"/>
      <c r="AK12" s="122"/>
    </row>
    <row r="13" spans="1:37" ht="21" customHeight="1" x14ac:dyDescent="0.2">
      <c r="A13" s="115" t="s">
        <v>68</v>
      </c>
      <c r="B13" s="143">
        <v>48.28</v>
      </c>
      <c r="C13" s="126">
        <f t="shared" ref="C13:D13" si="25">B13</f>
        <v>48.28</v>
      </c>
      <c r="D13" s="126">
        <f t="shared" si="25"/>
        <v>48.28</v>
      </c>
      <c r="E13" s="117">
        <f t="shared" si="1"/>
        <v>519.68592000000001</v>
      </c>
      <c r="F13" s="124">
        <v>0</v>
      </c>
      <c r="G13" s="116">
        <f t="shared" si="2"/>
        <v>0</v>
      </c>
      <c r="H13" s="117">
        <f t="shared" si="3"/>
        <v>519.68592000000001</v>
      </c>
      <c r="I13" s="117">
        <f t="shared" si="4"/>
        <v>753.54458399999999</v>
      </c>
      <c r="J13" s="119">
        <f t="shared" si="5"/>
        <v>11303168.76</v>
      </c>
      <c r="K13" s="125">
        <f>1*K2</f>
        <v>1000000</v>
      </c>
      <c r="L13" s="119">
        <f>2*L2</f>
        <v>400000</v>
      </c>
      <c r="M13" s="119">
        <f t="shared" si="6"/>
        <v>12703168.76</v>
      </c>
      <c r="N13" s="120">
        <f t="shared" si="7"/>
        <v>0</v>
      </c>
      <c r="O13" s="119">
        <f t="shared" si="8"/>
        <v>12703168.76</v>
      </c>
      <c r="P13" s="119">
        <f t="shared" si="9"/>
        <v>301417.83360000001</v>
      </c>
      <c r="Q13" s="119">
        <f t="shared" si="10"/>
        <v>301417.83360000001</v>
      </c>
      <c r="R13" s="119">
        <f t="shared" si="11"/>
        <v>113031.6876</v>
      </c>
      <c r="S13" s="120"/>
      <c r="T13" s="119">
        <f t="shared" si="12"/>
        <v>13419036.114799999</v>
      </c>
      <c r="U13" s="119">
        <v>30000</v>
      </c>
      <c r="V13" s="119">
        <f t="shared" si="13"/>
        <v>1524380.2511999998</v>
      </c>
      <c r="W13" s="119">
        <f t="shared" si="14"/>
        <v>85904.082576000001</v>
      </c>
      <c r="X13" s="119">
        <f t="shared" si="15"/>
        <v>889300</v>
      </c>
      <c r="Y13" s="121">
        <v>6000</v>
      </c>
      <c r="Z13" s="121">
        <f t="shared" si="16"/>
        <v>15954620.448575998</v>
      </c>
      <c r="AA13" s="122"/>
      <c r="AB13" s="123" t="s">
        <v>44</v>
      </c>
      <c r="AC13" s="122"/>
      <c r="AD13" s="122"/>
      <c r="AE13" s="122"/>
      <c r="AF13" s="122"/>
      <c r="AG13" s="122"/>
      <c r="AH13" s="122"/>
      <c r="AI13" s="122"/>
      <c r="AJ13" s="122"/>
      <c r="AK13" s="122"/>
    </row>
    <row r="14" spans="1:37" ht="21" customHeight="1" x14ac:dyDescent="0.2">
      <c r="A14" s="115" t="s">
        <v>69</v>
      </c>
      <c r="B14" s="143">
        <v>60.88</v>
      </c>
      <c r="C14" s="126">
        <f t="shared" ref="C14:D14" si="26">B14</f>
        <v>60.88</v>
      </c>
      <c r="D14" s="126">
        <f t="shared" si="26"/>
        <v>60.88</v>
      </c>
      <c r="E14" s="117">
        <f t="shared" si="1"/>
        <v>655.31232</v>
      </c>
      <c r="F14" s="124">
        <v>0</v>
      </c>
      <c r="G14" s="116">
        <f t="shared" si="2"/>
        <v>0</v>
      </c>
      <c r="H14" s="117">
        <f t="shared" si="3"/>
        <v>655.31232</v>
      </c>
      <c r="I14" s="117">
        <f t="shared" si="4"/>
        <v>950.20286400000009</v>
      </c>
      <c r="J14" s="119">
        <f t="shared" si="5"/>
        <v>14253042.960000001</v>
      </c>
      <c r="K14" s="125">
        <f>1*K2</f>
        <v>1000000</v>
      </c>
      <c r="L14" s="119">
        <f>2*L2</f>
        <v>400000</v>
      </c>
      <c r="M14" s="119">
        <f t="shared" si="6"/>
        <v>15653042.960000001</v>
      </c>
      <c r="N14" s="120">
        <f t="shared" si="7"/>
        <v>0</v>
      </c>
      <c r="O14" s="119">
        <f t="shared" si="8"/>
        <v>15653042.960000001</v>
      </c>
      <c r="P14" s="119">
        <f t="shared" si="9"/>
        <v>380081.14560000005</v>
      </c>
      <c r="Q14" s="119">
        <f t="shared" si="10"/>
        <v>380081.14560000005</v>
      </c>
      <c r="R14" s="119">
        <f t="shared" si="11"/>
        <v>142530.4296</v>
      </c>
      <c r="S14" s="120"/>
      <c r="T14" s="119">
        <f t="shared" si="12"/>
        <v>16555735.680800002</v>
      </c>
      <c r="U14" s="119">
        <v>30000</v>
      </c>
      <c r="V14" s="119">
        <f t="shared" si="13"/>
        <v>1878365.1552000002</v>
      </c>
      <c r="W14" s="119">
        <f t="shared" si="14"/>
        <v>108323.126496</v>
      </c>
      <c r="X14" s="119">
        <f t="shared" si="15"/>
        <v>1095800</v>
      </c>
      <c r="Y14" s="121">
        <v>6000</v>
      </c>
      <c r="Z14" s="121">
        <f t="shared" si="16"/>
        <v>19674223.962496001</v>
      </c>
      <c r="AA14" s="122"/>
      <c r="AB14" s="123" t="s">
        <v>44</v>
      </c>
      <c r="AC14" s="122"/>
      <c r="AD14" s="122"/>
      <c r="AE14" s="122"/>
      <c r="AF14" s="122"/>
      <c r="AG14" s="122"/>
      <c r="AH14" s="122"/>
      <c r="AI14" s="122"/>
      <c r="AJ14" s="122"/>
      <c r="AK14" s="122"/>
    </row>
    <row r="15" spans="1:37" ht="21" customHeight="1" x14ac:dyDescent="0.2">
      <c r="A15" s="115" t="s">
        <v>70</v>
      </c>
      <c r="B15" s="143">
        <v>48.28</v>
      </c>
      <c r="C15" s="126">
        <f t="shared" ref="C15:D15" si="27">B15</f>
        <v>48.28</v>
      </c>
      <c r="D15" s="126">
        <f t="shared" si="27"/>
        <v>48.28</v>
      </c>
      <c r="E15" s="127">
        <f t="shared" si="1"/>
        <v>519.68592000000001</v>
      </c>
      <c r="F15" s="128">
        <v>0</v>
      </c>
      <c r="G15" s="129">
        <f t="shared" si="2"/>
        <v>0</v>
      </c>
      <c r="H15" s="127">
        <f t="shared" si="3"/>
        <v>519.68592000000001</v>
      </c>
      <c r="I15" s="117">
        <f t="shared" si="4"/>
        <v>753.54458399999999</v>
      </c>
      <c r="J15" s="130">
        <f t="shared" si="5"/>
        <v>11303168.76</v>
      </c>
      <c r="K15" s="131">
        <f>1*K2</f>
        <v>1000000</v>
      </c>
      <c r="L15" s="130">
        <f>2*L2</f>
        <v>400000</v>
      </c>
      <c r="M15" s="130">
        <f t="shared" si="6"/>
        <v>12703168.76</v>
      </c>
      <c r="N15" s="120">
        <f t="shared" si="7"/>
        <v>0</v>
      </c>
      <c r="O15" s="130">
        <f t="shared" si="8"/>
        <v>12703168.76</v>
      </c>
      <c r="P15" s="130">
        <f t="shared" si="9"/>
        <v>301417.83360000001</v>
      </c>
      <c r="Q15" s="130">
        <f t="shared" si="10"/>
        <v>301417.83360000001</v>
      </c>
      <c r="R15" s="130">
        <f t="shared" si="11"/>
        <v>113031.6876</v>
      </c>
      <c r="S15" s="120"/>
      <c r="T15" s="130">
        <f t="shared" si="12"/>
        <v>13419036.114799999</v>
      </c>
      <c r="U15" s="130">
        <v>30000</v>
      </c>
      <c r="V15" s="130">
        <f t="shared" si="13"/>
        <v>1524380.2511999998</v>
      </c>
      <c r="W15" s="130">
        <f t="shared" si="14"/>
        <v>85904.082576000001</v>
      </c>
      <c r="X15" s="130">
        <f t="shared" si="15"/>
        <v>889300</v>
      </c>
      <c r="Y15" s="132">
        <v>6000</v>
      </c>
      <c r="Z15" s="132">
        <f t="shared" si="16"/>
        <v>15954620.448575998</v>
      </c>
      <c r="AA15" s="122"/>
      <c r="AB15" s="123" t="s">
        <v>44</v>
      </c>
      <c r="AC15" s="122"/>
      <c r="AD15" s="122"/>
      <c r="AE15" s="122"/>
      <c r="AF15" s="122"/>
      <c r="AG15" s="122"/>
      <c r="AH15" s="122"/>
      <c r="AI15" s="122"/>
      <c r="AJ15" s="122"/>
      <c r="AK15" s="122"/>
    </row>
    <row r="16" spans="1:37" ht="21" customHeight="1" x14ac:dyDescent="0.2">
      <c r="A16" s="115" t="s">
        <v>71</v>
      </c>
      <c r="B16" s="143">
        <v>48.28</v>
      </c>
      <c r="C16" s="126">
        <f t="shared" ref="C16:D16" si="28">B16</f>
        <v>48.28</v>
      </c>
      <c r="D16" s="126">
        <f t="shared" si="28"/>
        <v>48.28</v>
      </c>
      <c r="E16" s="127">
        <f t="shared" si="1"/>
        <v>519.68592000000001</v>
      </c>
      <c r="F16" s="128">
        <v>0</v>
      </c>
      <c r="G16" s="129">
        <f t="shared" si="2"/>
        <v>0</v>
      </c>
      <c r="H16" s="127">
        <f t="shared" si="3"/>
        <v>519.68592000000001</v>
      </c>
      <c r="I16" s="117">
        <f t="shared" si="4"/>
        <v>753.54458399999999</v>
      </c>
      <c r="J16" s="130">
        <f t="shared" si="5"/>
        <v>11303168.76</v>
      </c>
      <c r="K16" s="131">
        <f>1*K2</f>
        <v>1000000</v>
      </c>
      <c r="L16" s="130">
        <f>2*L2</f>
        <v>400000</v>
      </c>
      <c r="M16" s="130">
        <f t="shared" si="6"/>
        <v>12703168.76</v>
      </c>
      <c r="N16" s="120">
        <f t="shared" si="7"/>
        <v>0</v>
      </c>
      <c r="O16" s="130">
        <f t="shared" si="8"/>
        <v>12703168.76</v>
      </c>
      <c r="P16" s="130">
        <f t="shared" si="9"/>
        <v>301417.83360000001</v>
      </c>
      <c r="Q16" s="130">
        <f t="shared" si="10"/>
        <v>301417.83360000001</v>
      </c>
      <c r="R16" s="130">
        <f t="shared" si="11"/>
        <v>113031.6876</v>
      </c>
      <c r="S16" s="120"/>
      <c r="T16" s="130">
        <f t="shared" si="12"/>
        <v>13419036.114799999</v>
      </c>
      <c r="U16" s="130">
        <v>30000</v>
      </c>
      <c r="V16" s="130">
        <f t="shared" si="13"/>
        <v>1524380.2511999998</v>
      </c>
      <c r="W16" s="130">
        <f t="shared" si="14"/>
        <v>85904.082576000001</v>
      </c>
      <c r="X16" s="130">
        <f t="shared" si="15"/>
        <v>889300</v>
      </c>
      <c r="Y16" s="132">
        <v>6000</v>
      </c>
      <c r="Z16" s="132">
        <f t="shared" si="16"/>
        <v>15954620.448575998</v>
      </c>
      <c r="AA16" s="122"/>
      <c r="AB16" s="123" t="s">
        <v>44</v>
      </c>
      <c r="AC16" s="122"/>
      <c r="AD16" s="122"/>
      <c r="AE16" s="122"/>
      <c r="AF16" s="122"/>
      <c r="AG16" s="122"/>
      <c r="AH16" s="122"/>
      <c r="AI16" s="122"/>
      <c r="AJ16" s="122"/>
      <c r="AK16" s="122"/>
    </row>
    <row r="17" spans="1:37" ht="21" customHeight="1" x14ac:dyDescent="0.2">
      <c r="A17" s="115" t="s">
        <v>72</v>
      </c>
      <c r="B17" s="143">
        <v>48.28</v>
      </c>
      <c r="C17" s="126">
        <f t="shared" ref="C17:D17" si="29">B17</f>
        <v>48.28</v>
      </c>
      <c r="D17" s="126">
        <f t="shared" si="29"/>
        <v>48.28</v>
      </c>
      <c r="E17" s="127">
        <f t="shared" si="1"/>
        <v>519.68592000000001</v>
      </c>
      <c r="F17" s="128">
        <v>0</v>
      </c>
      <c r="G17" s="129">
        <f t="shared" si="2"/>
        <v>0</v>
      </c>
      <c r="H17" s="127">
        <f t="shared" si="3"/>
        <v>519.68592000000001</v>
      </c>
      <c r="I17" s="117">
        <f t="shared" si="4"/>
        <v>753.54458399999999</v>
      </c>
      <c r="J17" s="130">
        <f t="shared" si="5"/>
        <v>11303168.76</v>
      </c>
      <c r="K17" s="131">
        <f>1*K2</f>
        <v>1000000</v>
      </c>
      <c r="L17" s="130">
        <f>2*L2</f>
        <v>400000</v>
      </c>
      <c r="M17" s="130">
        <f t="shared" si="6"/>
        <v>12703168.76</v>
      </c>
      <c r="N17" s="120">
        <f t="shared" si="7"/>
        <v>0</v>
      </c>
      <c r="O17" s="130">
        <f t="shared" si="8"/>
        <v>12703168.76</v>
      </c>
      <c r="P17" s="130">
        <f t="shared" si="9"/>
        <v>301417.83360000001</v>
      </c>
      <c r="Q17" s="130">
        <f t="shared" si="10"/>
        <v>301417.83360000001</v>
      </c>
      <c r="R17" s="130">
        <f t="shared" si="11"/>
        <v>113031.6876</v>
      </c>
      <c r="S17" s="120"/>
      <c r="T17" s="130">
        <f t="shared" si="12"/>
        <v>13419036.114799999</v>
      </c>
      <c r="U17" s="130">
        <v>30000</v>
      </c>
      <c r="V17" s="130">
        <f t="shared" si="13"/>
        <v>1524380.2511999998</v>
      </c>
      <c r="W17" s="130">
        <f t="shared" si="14"/>
        <v>85904.082576000001</v>
      </c>
      <c r="X17" s="130">
        <f t="shared" si="15"/>
        <v>889300</v>
      </c>
      <c r="Y17" s="132">
        <v>6000</v>
      </c>
      <c r="Z17" s="132">
        <f t="shared" si="16"/>
        <v>15954620.448575998</v>
      </c>
      <c r="AA17" s="122"/>
      <c r="AB17" s="123" t="s">
        <v>44</v>
      </c>
      <c r="AC17" s="122"/>
      <c r="AD17" s="122"/>
      <c r="AE17" s="122"/>
      <c r="AF17" s="122"/>
      <c r="AG17" s="122"/>
      <c r="AH17" s="122"/>
      <c r="AI17" s="122"/>
      <c r="AJ17" s="122"/>
      <c r="AK17" s="122"/>
    </row>
    <row r="18" spans="1:37" ht="21" customHeight="1" x14ac:dyDescent="0.2">
      <c r="A18" s="115" t="s">
        <v>73</v>
      </c>
      <c r="B18" s="143">
        <v>48.28</v>
      </c>
      <c r="C18" s="126">
        <f t="shared" ref="C18:D18" si="30">B18</f>
        <v>48.28</v>
      </c>
      <c r="D18" s="126">
        <f t="shared" si="30"/>
        <v>48.28</v>
      </c>
      <c r="E18" s="127">
        <f t="shared" si="1"/>
        <v>519.68592000000001</v>
      </c>
      <c r="F18" s="128">
        <v>0</v>
      </c>
      <c r="G18" s="129">
        <f t="shared" si="2"/>
        <v>0</v>
      </c>
      <c r="H18" s="127">
        <f t="shared" si="3"/>
        <v>519.68592000000001</v>
      </c>
      <c r="I18" s="117">
        <f t="shared" si="4"/>
        <v>753.54458399999999</v>
      </c>
      <c r="J18" s="130">
        <f t="shared" si="5"/>
        <v>11303168.76</v>
      </c>
      <c r="K18" s="131">
        <f t="shared" ref="K18:K19" si="31">1*K5</f>
        <v>1000000</v>
      </c>
      <c r="L18" s="130">
        <f>2*L2</f>
        <v>400000</v>
      </c>
      <c r="M18" s="130">
        <f t="shared" si="6"/>
        <v>12703168.76</v>
      </c>
      <c r="N18" s="120">
        <f t="shared" si="7"/>
        <v>0</v>
      </c>
      <c r="O18" s="130">
        <f t="shared" si="8"/>
        <v>12703168.76</v>
      </c>
      <c r="P18" s="130">
        <f t="shared" si="9"/>
        <v>301417.83360000001</v>
      </c>
      <c r="Q18" s="130">
        <f t="shared" si="10"/>
        <v>301417.83360000001</v>
      </c>
      <c r="R18" s="130">
        <f t="shared" si="11"/>
        <v>113031.6876</v>
      </c>
      <c r="S18" s="120"/>
      <c r="T18" s="130">
        <f t="shared" si="12"/>
        <v>13419036.114799999</v>
      </c>
      <c r="U18" s="130">
        <v>30000</v>
      </c>
      <c r="V18" s="130">
        <f t="shared" si="13"/>
        <v>1524380.2511999998</v>
      </c>
      <c r="W18" s="130">
        <f t="shared" si="14"/>
        <v>85904.082576000001</v>
      </c>
      <c r="X18" s="130">
        <f t="shared" si="15"/>
        <v>889300</v>
      </c>
      <c r="Y18" s="132">
        <v>6000</v>
      </c>
      <c r="Z18" s="132">
        <f t="shared" si="16"/>
        <v>15954620.448575998</v>
      </c>
      <c r="AA18" s="122"/>
      <c r="AB18" s="123" t="s">
        <v>44</v>
      </c>
      <c r="AC18" s="122"/>
      <c r="AD18" s="122"/>
      <c r="AE18" s="122"/>
      <c r="AF18" s="122"/>
      <c r="AG18" s="122"/>
      <c r="AH18" s="122"/>
      <c r="AI18" s="122"/>
      <c r="AJ18" s="122"/>
      <c r="AK18" s="122"/>
    </row>
    <row r="19" spans="1:37" ht="21" customHeight="1" x14ac:dyDescent="0.2">
      <c r="A19" s="115" t="s">
        <v>74</v>
      </c>
      <c r="B19" s="143">
        <v>48.28</v>
      </c>
      <c r="C19" s="126">
        <f t="shared" ref="C19:D19" si="32">B19</f>
        <v>48.28</v>
      </c>
      <c r="D19" s="126">
        <f t="shared" si="32"/>
        <v>48.28</v>
      </c>
      <c r="E19" s="127">
        <f t="shared" si="1"/>
        <v>519.68592000000001</v>
      </c>
      <c r="F19" s="128">
        <v>0</v>
      </c>
      <c r="G19" s="129">
        <f t="shared" si="2"/>
        <v>0</v>
      </c>
      <c r="H19" s="127">
        <f t="shared" si="3"/>
        <v>519.68592000000001</v>
      </c>
      <c r="I19" s="127">
        <f t="shared" si="4"/>
        <v>753.54458399999999</v>
      </c>
      <c r="J19" s="130">
        <f t="shared" si="5"/>
        <v>11303168.76</v>
      </c>
      <c r="K19" s="131">
        <f t="shared" si="31"/>
        <v>1000000</v>
      </c>
      <c r="L19" s="130">
        <f>2*L2</f>
        <v>400000</v>
      </c>
      <c r="M19" s="130">
        <f t="shared" si="6"/>
        <v>12703168.76</v>
      </c>
      <c r="N19" s="120">
        <f t="shared" si="7"/>
        <v>0</v>
      </c>
      <c r="O19" s="130">
        <f t="shared" si="8"/>
        <v>12703168.76</v>
      </c>
      <c r="P19" s="130">
        <f t="shared" si="9"/>
        <v>301417.83360000001</v>
      </c>
      <c r="Q19" s="130">
        <f t="shared" si="10"/>
        <v>301417.83360000001</v>
      </c>
      <c r="R19" s="130">
        <f t="shared" si="11"/>
        <v>113031.6876</v>
      </c>
      <c r="S19" s="120"/>
      <c r="T19" s="130">
        <f t="shared" si="12"/>
        <v>13419036.114799999</v>
      </c>
      <c r="U19" s="130">
        <v>30000</v>
      </c>
      <c r="V19" s="130">
        <f t="shared" si="13"/>
        <v>1524380.2511999998</v>
      </c>
      <c r="W19" s="130">
        <f t="shared" si="14"/>
        <v>85904.082576000001</v>
      </c>
      <c r="X19" s="130">
        <f t="shared" si="15"/>
        <v>889300</v>
      </c>
      <c r="Y19" s="132">
        <v>6000</v>
      </c>
      <c r="Z19" s="132">
        <f t="shared" si="16"/>
        <v>15954620.448575998</v>
      </c>
      <c r="AA19" s="122"/>
      <c r="AB19" s="123" t="s">
        <v>44</v>
      </c>
      <c r="AC19" s="122"/>
      <c r="AD19" s="122"/>
      <c r="AE19" s="122"/>
      <c r="AF19" s="122"/>
      <c r="AG19" s="122"/>
      <c r="AH19" s="122"/>
      <c r="AI19" s="122"/>
      <c r="AJ19" s="122"/>
      <c r="AK19" s="122"/>
    </row>
    <row r="20" spans="1:37" ht="21" customHeight="1" x14ac:dyDescent="0.2">
      <c r="A20" s="115" t="s">
        <v>75</v>
      </c>
      <c r="B20" s="143">
        <v>37.1</v>
      </c>
      <c r="C20" s="126">
        <f t="shared" ref="C20:D20" si="33">B20</f>
        <v>37.1</v>
      </c>
      <c r="D20" s="126">
        <f t="shared" si="33"/>
        <v>37.1</v>
      </c>
      <c r="E20" s="133">
        <f t="shared" si="1"/>
        <v>399.34440000000001</v>
      </c>
      <c r="F20" s="134">
        <v>0</v>
      </c>
      <c r="G20" s="126">
        <f t="shared" si="2"/>
        <v>0</v>
      </c>
      <c r="H20" s="133">
        <f t="shared" si="3"/>
        <v>399.34440000000001</v>
      </c>
      <c r="I20" s="133">
        <f t="shared" si="4"/>
        <v>579.04938000000004</v>
      </c>
      <c r="J20" s="120">
        <f t="shared" si="5"/>
        <v>8685740.7000000011</v>
      </c>
      <c r="K20" s="135">
        <f>1*K2</f>
        <v>1000000</v>
      </c>
      <c r="L20" s="120">
        <f>2*L2</f>
        <v>400000</v>
      </c>
      <c r="M20" s="120">
        <f t="shared" si="6"/>
        <v>10085740.700000001</v>
      </c>
      <c r="N20" s="120">
        <f t="shared" si="7"/>
        <v>0</v>
      </c>
      <c r="O20" s="120">
        <f t="shared" si="8"/>
        <v>10085740.700000001</v>
      </c>
      <c r="P20" s="120">
        <f t="shared" si="9"/>
        <v>231619.75200000001</v>
      </c>
      <c r="Q20" s="120">
        <f t="shared" si="10"/>
        <v>231619.75200000001</v>
      </c>
      <c r="R20" s="120">
        <f t="shared" si="11"/>
        <v>86857.407000000007</v>
      </c>
      <c r="S20" s="120"/>
      <c r="T20" s="120">
        <f t="shared" si="12"/>
        <v>10635837.611000001</v>
      </c>
      <c r="U20" s="120">
        <v>30000</v>
      </c>
      <c r="V20" s="120">
        <f t="shared" si="13"/>
        <v>1210288.8840000001</v>
      </c>
      <c r="W20" s="120">
        <f t="shared" si="14"/>
        <v>66011.629320000007</v>
      </c>
      <c r="X20" s="120">
        <f t="shared" si="15"/>
        <v>706100</v>
      </c>
      <c r="Y20" s="136">
        <v>6000</v>
      </c>
      <c r="Z20" s="136">
        <f t="shared" si="16"/>
        <v>12654238.12432</v>
      </c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</row>
    <row r="21" spans="1:37" ht="11.25" customHeight="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112"/>
      <c r="L21" s="112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</row>
    <row r="22" spans="1:37" ht="11.25" customHeight="1" x14ac:dyDescent="0.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</row>
    <row r="23" spans="1:37" ht="11.25" customHeight="1" x14ac:dyDescent="0.2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31"/>
      <c r="L23" s="31"/>
      <c r="M23" s="29"/>
      <c r="N23" s="34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</row>
    <row r="24" spans="1:37" ht="11.25" customHeight="1" x14ac:dyDescent="0.2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34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</row>
    <row r="25" spans="1:37" ht="11.25" customHeight="1" x14ac:dyDescent="0.2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</row>
    <row r="26" spans="1:37" ht="11.25" customHeight="1" x14ac:dyDescent="0.2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</row>
    <row r="27" spans="1:37" ht="11.25" customHeight="1" x14ac:dyDescent="0.2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</row>
    <row r="28" spans="1:37" ht="11.25" customHeight="1" x14ac:dyDescent="0.2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1.25" customHeight="1" x14ac:dyDescent="0.2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1.25" customHeight="1" x14ac:dyDescent="0.2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1.25" customHeight="1" x14ac:dyDescent="0.2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1.25" customHeight="1" x14ac:dyDescent="0.2">
      <c r="A32" s="29"/>
      <c r="B32" s="29"/>
      <c r="C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1.25" customHeight="1" x14ac:dyDescent="0.2">
      <c r="A33" s="29"/>
      <c r="B33" s="29"/>
      <c r="C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1.25" customHeight="1" x14ac:dyDescent="0.2">
      <c r="A34" s="29"/>
      <c r="B34" s="29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1.25" customHeight="1" x14ac:dyDescent="0.2">
      <c r="A35" s="29"/>
      <c r="B35" s="29"/>
      <c r="C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1.25" customHeight="1" x14ac:dyDescent="0.2">
      <c r="A36" s="29"/>
      <c r="B36" s="29"/>
      <c r="C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1.25" customHeight="1" x14ac:dyDescent="0.2">
      <c r="A37" s="29"/>
      <c r="B37" s="29"/>
      <c r="C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1.25" customHeight="1" x14ac:dyDescent="0.2">
      <c r="A38" s="29"/>
      <c r="B38" s="29"/>
      <c r="C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1.25" customHeight="1" x14ac:dyDescent="0.2">
      <c r="A39" s="29"/>
      <c r="B39" s="29"/>
      <c r="C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1.25" customHeight="1" x14ac:dyDescent="0.2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1.25" customHeight="1" x14ac:dyDescent="0.2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1.25" customHeight="1" x14ac:dyDescent="0.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1.25" customHeight="1" x14ac:dyDescent="0.2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1.25" customHeight="1" x14ac:dyDescent="0.2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1.25" customHeight="1" x14ac:dyDescent="0.2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1.25" customHeight="1" x14ac:dyDescent="0.2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1.25" customHeight="1" x14ac:dyDescent="0.2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1.25" customHeight="1" x14ac:dyDescent="0.2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1.25" customHeight="1" x14ac:dyDescent="0.2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1.25" customHeight="1" x14ac:dyDescent="0.2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1.25" customHeight="1" x14ac:dyDescent="0.2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1.25" customHeight="1" x14ac:dyDescent="0.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1.25" customHeight="1" x14ac:dyDescent="0.2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1.25" customHeight="1" x14ac:dyDescent="0.2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1.25" customHeight="1" x14ac:dyDescent="0.2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1.25" customHeight="1" x14ac:dyDescent="0.2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1.25" customHeight="1" x14ac:dyDescent="0.2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1.25" customHeight="1" x14ac:dyDescent="0.2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1.25" customHeight="1" x14ac:dyDescent="0.2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1.25" customHeight="1" x14ac:dyDescent="0.2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1.25" customHeight="1" x14ac:dyDescent="0.2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1.25" customHeight="1" x14ac:dyDescent="0.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1.25" customHeight="1" x14ac:dyDescent="0.2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1.25" customHeight="1" x14ac:dyDescent="0.2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1.25" customHeight="1" x14ac:dyDescent="0.2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1.25" customHeight="1" x14ac:dyDescent="0.2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1.25" customHeight="1" x14ac:dyDescent="0.2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1.25" customHeight="1" x14ac:dyDescent="0.2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1.25" customHeight="1" x14ac:dyDescent="0.2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1.25" customHeight="1" x14ac:dyDescent="0.2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1.25" customHeight="1" x14ac:dyDescent="0.2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1.25" customHeight="1" x14ac:dyDescent="0.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1.25" customHeight="1" x14ac:dyDescent="0.2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1.25" customHeight="1" x14ac:dyDescent="0.2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1.25" customHeight="1" x14ac:dyDescent="0.2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1.25" customHeight="1" x14ac:dyDescent="0.2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1.25" customHeight="1" x14ac:dyDescent="0.2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1.25" customHeight="1" x14ac:dyDescent="0.2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1.25" customHeight="1" x14ac:dyDescent="0.2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1.25" customHeight="1" x14ac:dyDescent="0.2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1.25" customHeight="1" x14ac:dyDescent="0.2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1.25" customHeight="1" x14ac:dyDescent="0.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1.25" customHeight="1" x14ac:dyDescent="0.2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1.25" customHeight="1" x14ac:dyDescent="0.2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1.25" customHeight="1" x14ac:dyDescent="0.2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1.25" customHeight="1" x14ac:dyDescent="0.2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1.25" customHeight="1" x14ac:dyDescent="0.2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1.25" customHeight="1" x14ac:dyDescent="0.2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1.25" customHeight="1" x14ac:dyDescent="0.2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1.25" customHeight="1" x14ac:dyDescent="0.2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1.25" customHeight="1" x14ac:dyDescent="0.2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1.25" customHeight="1" x14ac:dyDescent="0.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1.25" customHeight="1" x14ac:dyDescent="0.2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1.25" customHeight="1" x14ac:dyDescent="0.2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1.25" customHeight="1" x14ac:dyDescent="0.2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1.25" customHeight="1" x14ac:dyDescent="0.2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1.25" customHeight="1" x14ac:dyDescent="0.2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1.25" customHeight="1" x14ac:dyDescent="0.2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1.25" customHeight="1" x14ac:dyDescent="0.2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1.25" customHeight="1" x14ac:dyDescent="0.2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1.25" customHeight="1" x14ac:dyDescent="0.2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1.25" customHeight="1" x14ac:dyDescent="0.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1.25" customHeight="1" x14ac:dyDescent="0.2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1.25" customHeight="1" x14ac:dyDescent="0.2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1.25" customHeight="1" x14ac:dyDescent="0.2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1.25" customHeight="1" x14ac:dyDescent="0.2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1.25" customHeight="1" x14ac:dyDescent="0.2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1.25" customHeight="1" x14ac:dyDescent="0.2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1.25" customHeight="1" x14ac:dyDescent="0.2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1.25" customHeight="1" x14ac:dyDescent="0.2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1.25" customHeight="1" x14ac:dyDescent="0.2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1.25" customHeight="1" x14ac:dyDescent="0.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1.25" customHeight="1" x14ac:dyDescent="0.2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1.25" customHeight="1" x14ac:dyDescent="0.2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1.25" customHeight="1" x14ac:dyDescent="0.2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1.25" customHeight="1" x14ac:dyDescent="0.2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1.25" customHeight="1" x14ac:dyDescent="0.2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1.25" customHeight="1" x14ac:dyDescent="0.2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1.25" customHeight="1" x14ac:dyDescent="0.2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1.25" customHeight="1" x14ac:dyDescent="0.2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1.25" customHeight="1" x14ac:dyDescent="0.2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1.25" customHeight="1" x14ac:dyDescent="0.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1.25" customHeight="1" x14ac:dyDescent="0.2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1.25" customHeight="1" x14ac:dyDescent="0.2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1.25" customHeight="1" x14ac:dyDescent="0.2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1.25" customHeight="1" x14ac:dyDescent="0.2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1.25" customHeight="1" x14ac:dyDescent="0.2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1.25" customHeight="1" x14ac:dyDescent="0.2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1.25" customHeight="1" x14ac:dyDescent="0.2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1.25" customHeight="1" x14ac:dyDescent="0.2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1.25" customHeight="1" x14ac:dyDescent="0.2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1.25" customHeight="1" x14ac:dyDescent="0.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1.25" customHeight="1" x14ac:dyDescent="0.2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1.25" customHeight="1" x14ac:dyDescent="0.2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1.25" customHeight="1" x14ac:dyDescent="0.2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1.25" customHeight="1" x14ac:dyDescent="0.2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1.25" customHeight="1" x14ac:dyDescent="0.2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1.25" customHeight="1" x14ac:dyDescent="0.2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1.25" customHeight="1" x14ac:dyDescent="0.2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1.25" customHeight="1" x14ac:dyDescent="0.2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1.25" customHeight="1" x14ac:dyDescent="0.2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1.25" customHeight="1" x14ac:dyDescent="0.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1.25" customHeight="1" x14ac:dyDescent="0.2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1.25" customHeight="1" x14ac:dyDescent="0.2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1.25" customHeight="1" x14ac:dyDescent="0.2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1.25" customHeight="1" x14ac:dyDescent="0.2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1.25" customHeight="1" x14ac:dyDescent="0.2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1.25" customHeight="1" x14ac:dyDescent="0.2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1.25" customHeight="1" x14ac:dyDescent="0.2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1.25" customHeight="1" x14ac:dyDescent="0.2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1.25" customHeight="1" x14ac:dyDescent="0.2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1.25" customHeight="1" x14ac:dyDescent="0.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1.25" customHeight="1" x14ac:dyDescent="0.2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1.25" customHeight="1" x14ac:dyDescent="0.2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1.25" customHeight="1" x14ac:dyDescent="0.2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1.25" customHeight="1" x14ac:dyDescent="0.2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1.25" customHeight="1" x14ac:dyDescent="0.2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1.25" customHeight="1" x14ac:dyDescent="0.2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1.25" customHeight="1" x14ac:dyDescent="0.2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1.25" customHeight="1" x14ac:dyDescent="0.2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1.25" customHeight="1" x14ac:dyDescent="0.2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1.25" customHeight="1" x14ac:dyDescent="0.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1.25" customHeight="1" x14ac:dyDescent="0.2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1.25" customHeight="1" x14ac:dyDescent="0.2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1.25" customHeight="1" x14ac:dyDescent="0.2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1.25" customHeight="1" x14ac:dyDescent="0.2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1.25" customHeight="1" x14ac:dyDescent="0.2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1.25" customHeight="1" x14ac:dyDescent="0.2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1.25" customHeight="1" x14ac:dyDescent="0.2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1.25" customHeight="1" x14ac:dyDescent="0.2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1.25" customHeight="1" x14ac:dyDescent="0.2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1.25" customHeight="1" x14ac:dyDescent="0.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1.25" customHeight="1" x14ac:dyDescent="0.2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1.25" customHeight="1" x14ac:dyDescent="0.2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1.25" customHeight="1" x14ac:dyDescent="0.2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1.25" customHeight="1" x14ac:dyDescent="0.2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1.25" customHeight="1" x14ac:dyDescent="0.2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1.25" customHeight="1" x14ac:dyDescent="0.2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1.25" customHeight="1" x14ac:dyDescent="0.2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1.25" customHeight="1" x14ac:dyDescent="0.2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1.25" customHeight="1" x14ac:dyDescent="0.2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1.25" customHeight="1" x14ac:dyDescent="0.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1.25" customHeight="1" x14ac:dyDescent="0.2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1.25" customHeight="1" x14ac:dyDescent="0.2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1.25" customHeight="1" x14ac:dyDescent="0.2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1.25" customHeight="1" x14ac:dyDescent="0.2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1.25" customHeight="1" x14ac:dyDescent="0.2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1.25" customHeight="1" x14ac:dyDescent="0.2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1.25" customHeight="1" x14ac:dyDescent="0.2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1.25" customHeight="1" x14ac:dyDescent="0.2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1.25" customHeight="1" x14ac:dyDescent="0.2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1.25" customHeight="1" x14ac:dyDescent="0.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1.25" customHeight="1" x14ac:dyDescent="0.2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1.25" customHeight="1" x14ac:dyDescent="0.2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1.25" customHeight="1" x14ac:dyDescent="0.2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1.25" customHeight="1" x14ac:dyDescent="0.2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1.25" customHeight="1" x14ac:dyDescent="0.2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1.25" customHeight="1" x14ac:dyDescent="0.2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1.25" customHeight="1" x14ac:dyDescent="0.2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1.25" customHeight="1" x14ac:dyDescent="0.2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1.25" customHeight="1" x14ac:dyDescent="0.2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1.25" customHeight="1" x14ac:dyDescent="0.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1.25" customHeight="1" x14ac:dyDescent="0.2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1.25" customHeight="1" x14ac:dyDescent="0.2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1.25" customHeight="1" x14ac:dyDescent="0.2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1.25" customHeight="1" x14ac:dyDescent="0.2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1.25" customHeight="1" x14ac:dyDescent="0.2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1.25" customHeight="1" x14ac:dyDescent="0.2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1.25" customHeight="1" x14ac:dyDescent="0.2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1.25" customHeight="1" x14ac:dyDescent="0.2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1.25" customHeight="1" x14ac:dyDescent="0.2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1.25" customHeight="1" x14ac:dyDescent="0.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1.25" customHeight="1" x14ac:dyDescent="0.2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1.25" customHeight="1" x14ac:dyDescent="0.2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1.25" customHeight="1" x14ac:dyDescent="0.2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1.25" customHeight="1" x14ac:dyDescent="0.2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1.25" customHeight="1" x14ac:dyDescent="0.2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1.25" customHeight="1" x14ac:dyDescent="0.2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1.25" customHeight="1" x14ac:dyDescent="0.2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1.25" customHeight="1" x14ac:dyDescent="0.2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1.25" customHeight="1" x14ac:dyDescent="0.2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1.25" customHeight="1" x14ac:dyDescent="0.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1.25" customHeight="1" x14ac:dyDescent="0.2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1.25" customHeight="1" x14ac:dyDescent="0.2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1.25" customHeight="1" x14ac:dyDescent="0.2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1.25" customHeight="1" x14ac:dyDescent="0.2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1.25" customHeight="1" x14ac:dyDescent="0.2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1.25" customHeight="1" x14ac:dyDescent="0.2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1.25" customHeight="1" x14ac:dyDescent="0.2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1.25" customHeight="1" x14ac:dyDescent="0.2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1.25" customHeight="1" x14ac:dyDescent="0.2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1.25" customHeight="1" x14ac:dyDescent="0.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1.25" customHeight="1" x14ac:dyDescent="0.2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1.25" customHeight="1" x14ac:dyDescent="0.2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1.25" customHeight="1" x14ac:dyDescent="0.2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1.25" customHeight="1" x14ac:dyDescent="0.2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1.25" customHeight="1" x14ac:dyDescent="0.2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1.25" customHeight="1" x14ac:dyDescent="0.2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1.25" customHeight="1" x14ac:dyDescent="0.2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1.25" customHeight="1" x14ac:dyDescent="0.2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1.25" customHeight="1" x14ac:dyDescent="0.2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1.25" customHeight="1" x14ac:dyDescent="0.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1.25" customHeight="1" x14ac:dyDescent="0.2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1.25" customHeight="1" x14ac:dyDescent="0.2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1.25" customHeight="1" x14ac:dyDescent="0.2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1.25" customHeight="1" x14ac:dyDescent="0.2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1.25" customHeight="1" x14ac:dyDescent="0.2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1.25" customHeight="1" x14ac:dyDescent="0.2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1.25" customHeight="1" x14ac:dyDescent="0.2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1.25" customHeight="1" x14ac:dyDescent="0.2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1.25" customHeight="1" x14ac:dyDescent="0.2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1.25" customHeight="1" x14ac:dyDescent="0.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1.25" customHeight="1" x14ac:dyDescent="0.2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1.25" customHeight="1" x14ac:dyDescent="0.2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1.25" customHeight="1" x14ac:dyDescent="0.2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1.25" customHeight="1" x14ac:dyDescent="0.2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1.25" customHeight="1" x14ac:dyDescent="0.2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1.25" customHeight="1" x14ac:dyDescent="0.2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1.25" customHeight="1" x14ac:dyDescent="0.2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1.25" customHeight="1" x14ac:dyDescent="0.2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1.25" customHeight="1" x14ac:dyDescent="0.2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1.25" customHeight="1" x14ac:dyDescent="0.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1.25" customHeight="1" x14ac:dyDescent="0.2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1.25" customHeight="1" x14ac:dyDescent="0.2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1.25" customHeight="1" x14ac:dyDescent="0.2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1.25" customHeight="1" x14ac:dyDescent="0.2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1.25" customHeight="1" x14ac:dyDescent="0.2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1.25" customHeight="1" x14ac:dyDescent="0.2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1.25" customHeight="1" x14ac:dyDescent="0.2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1.25" customHeight="1" x14ac:dyDescent="0.2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1.25" customHeight="1" x14ac:dyDescent="0.2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1.25" customHeight="1" x14ac:dyDescent="0.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1.25" customHeight="1" x14ac:dyDescent="0.2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1.25" customHeight="1" x14ac:dyDescent="0.2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1.25" customHeight="1" x14ac:dyDescent="0.2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1.25" customHeight="1" x14ac:dyDescent="0.2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1.25" customHeight="1" x14ac:dyDescent="0.2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1.25" customHeight="1" x14ac:dyDescent="0.2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1.25" customHeight="1" x14ac:dyDescent="0.2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1.25" customHeight="1" x14ac:dyDescent="0.2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1.25" customHeight="1" x14ac:dyDescent="0.2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1.25" customHeight="1" x14ac:dyDescent="0.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1.25" customHeight="1" x14ac:dyDescent="0.2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1.25" customHeight="1" x14ac:dyDescent="0.2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1.2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1.2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1.2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1.2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1.2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1.2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1.2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1.2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1.2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1.2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1.2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1.2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1.2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1.2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1.2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1.2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1.2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1.2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1.2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1.2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1.2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1.2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1.2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1.2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1.2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1.2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1.2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1.2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1.2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1.2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1.2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1.2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1.2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1.2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1.2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1.2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1.2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1.2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1.2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1.2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1.2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1.2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1.2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1.2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1.2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1.2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1.2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1.2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1.2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1.2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1.2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1.2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1.2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1.2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1.2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1.2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1.2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1.2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1.2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1.2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1.2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1.2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1.2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1.2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1.2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1.2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1.2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1.2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1.2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1.2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1.2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1.2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1.2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1.2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1.2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1.2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1.2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1.2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1.2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1.2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1.2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1.2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1.2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1.2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1.2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1.2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1.2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1.2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1.2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1.2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1.2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1.2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1.2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1.2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1.2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1.2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1.2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1.2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1.2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1.2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1.2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1.2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1.2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1.2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1.2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1.2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1.2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1.2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1.2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1.2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1.2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1.2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1.2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1.2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1.2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1.2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1.2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1.2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1.2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1.2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1.2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1.2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1.2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1.2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1.2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1.2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1.2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1.2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1.2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1.2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1.2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1.2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1.2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1.2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1.2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1.2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1.2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1.2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1.2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1.2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1.2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1.2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1.2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1.2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1.2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1.2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1.2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1.2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1.2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1.2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1.2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1.2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1.2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1.2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1.2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1.2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1.2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1.2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1.2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1.2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1.2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1.2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1.2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1.2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1.2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1.2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1.2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1.2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1.2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1.2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1.2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1.2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1.2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1.2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1.2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1.2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1.2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1.2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1.2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1.2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1.2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1.2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1.2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1.2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1.2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1.2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1.2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1.2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1.2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1.2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1.2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1.2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1.2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1.2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1.2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1.2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1.2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1.2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1.2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1.2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1.2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1.2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1.2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1.2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1.2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1.2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1.2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1.2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1.2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1.2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1.2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1.2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1.2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1.2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1.2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1.2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1.2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1.2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1.2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1.2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1.2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1.2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1.2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1.2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1.2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1.2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1.2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1.2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1.2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1.2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1.2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1.2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1.2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1.2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1.2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1.2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1.2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1.2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1.2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1.2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1.2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1.2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1.2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1.2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1.2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1.2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1.2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1.2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1.2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1.2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1.2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1.2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1.2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1.2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1.2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1.2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1.2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1.2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1.2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1.2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1.2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1.2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1.2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1.2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1.2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1.2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1.2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1.2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1.2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1.2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1.2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1.2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1.2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1.2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1.2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1.2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1.2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1.2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1.2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1.2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1.2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1.2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1.2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1.2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1.2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1.2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1.2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1.2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1.2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1.2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1.2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1.2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1.2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1.2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1.2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1.2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1.2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1.2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1.2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1.2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1.2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1.2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1.2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1.2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1.2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1.2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1.2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1.2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1.2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1.2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1.2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1.2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1.2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1.2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1.2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1.2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1.2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1.2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1.2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1.2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1.2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1.2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1.2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1.2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1.2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1.2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1.2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1.2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1.2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1.2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1.2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1.2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1.2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1.2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1.2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1.2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1.2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1.2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1.2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1.2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1.2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1.2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1.2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1.2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1.2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1.2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1.2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1.2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1.2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1.2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1.2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1.2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1.2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1.2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1.2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1.2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1.2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1.2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1.2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1.2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1.2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1.2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1.2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1.2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1.2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1.2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1.2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1.2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1.2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1.2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1.2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1.2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1.2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1.2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1.2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1.2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1.2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1.2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1.2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1.2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1.2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1.2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1.2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1.2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1.2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1.2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1.2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1.2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1.2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1.2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1.2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1.2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1.2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1.2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1.2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1.2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1.2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1.2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1.2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1.2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1.2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1.2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1.2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1.2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1.2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1.2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1.2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1.2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1.2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1.2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1.2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1.2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1.2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1.2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1.2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1.2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1.2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1.2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1.2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1.2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1.2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1.2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1.2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1.2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1.2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1.2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1.2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1.2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1.2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1.2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1.2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1.2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1.2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1.2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1.2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1.2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1.2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1.2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1.2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1.2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1.2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1.2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1.2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1.2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1.2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1.2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1.2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1.2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1.2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1.2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1.2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1.2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1.2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1.2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1.2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1.2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1.2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1.2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1.2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1.2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1.2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1.2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1.2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1.2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1.2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1.2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1.2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1.2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1.2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1.2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1.2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1.2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1.2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1.2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1.2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1.2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1.2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1.2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1.2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1.2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1.2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1.2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1.2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1.2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1.2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1.2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1.2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1.2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1.2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1.2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1.2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1.2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1.2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1.2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1.2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1.2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1.2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1.2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1.2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1.2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1.2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1.2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1.2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1.2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1.2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1.2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1.2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1.2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1.2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1.2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1.2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1.2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1.2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1.2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1.2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1.2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1.2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1.2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1.2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1.2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1.2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1.2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1.2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1.2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1.2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1.2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1.2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1.2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1.2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1.2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1.2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1.2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1.2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1.2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1.2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1.2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1.2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1.2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1.2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1.2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1.2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1.2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1.2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1.2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1.2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1.2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1.2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1.2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1.2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1.2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1.2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1.2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1.2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1.2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1.2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1.2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1.2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1.2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1.2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1.2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1.2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1.2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1.2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1.2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1.2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1.2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1.2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1.2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1.2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1.2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1.2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1.2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1.2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1.2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1.2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1.2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1.2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1.2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1.2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1.2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1.2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1.2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1.2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1.2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1.2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1.2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1.2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1.2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1.2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1.2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1.2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1.2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1.2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1.2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1.2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1.2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1.2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1.2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1.2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1.2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1.2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1.2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1.2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1.2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1.2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1.2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1.2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1.2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1.2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1.2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1.2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1.2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1.2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1.2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1.2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1.2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1.2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1.2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1.2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1.2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1.2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1.2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1.2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1.2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1.2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1.2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1.2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1.2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1.2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1.2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1.2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1.2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1.2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1.2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1.2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1.2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1.2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1.2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1.2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1.2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1.2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1.2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1.2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1.2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1.2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1.2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1.2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1.2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1.2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1.2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1.2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1.2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1.2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1.2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1.2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1.2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1.2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1.2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1.2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1.2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1.2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1.2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1.2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1.2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1.2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1.2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1.2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1.2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1.2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1.2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1.2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1.2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1.2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1.2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1.2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1.2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1.2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1.2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1.2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1.2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1.2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1.2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1.2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1.2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1.2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1.2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1.2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1.2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1.2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1.2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1.2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1.2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1.2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1.2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1.2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1.2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1.2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1.2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1.2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1.2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1.2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1.2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1.2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1.2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1.2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1.2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1.2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1.2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1.2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1.2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1.2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1.2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1.2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1.2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1.2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1.25" customHeight="1" x14ac:dyDescent="0.2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  <row r="1001" spans="1:37" ht="11.25" customHeight="1" x14ac:dyDescent="0.2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  <c r="AC1001" s="29"/>
      <c r="AD1001" s="29"/>
      <c r="AE1001" s="29"/>
      <c r="AF1001" s="29"/>
      <c r="AG1001" s="29"/>
      <c r="AH1001" s="29"/>
      <c r="AI1001" s="29"/>
      <c r="AJ1001" s="29"/>
      <c r="AK1001" s="29"/>
    </row>
    <row r="1002" spans="1:37" ht="11.25" customHeight="1" x14ac:dyDescent="0.2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29"/>
      <c r="AE1002" s="29"/>
      <c r="AF1002" s="29"/>
      <c r="AG1002" s="29"/>
      <c r="AH1002" s="29"/>
      <c r="AI1002" s="29"/>
      <c r="AJ1002" s="29"/>
      <c r="AK1002" s="29"/>
    </row>
    <row r="1003" spans="1:37" ht="11.25" customHeight="1" x14ac:dyDescent="0.2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  <c r="AC1003" s="29"/>
      <c r="AD1003" s="29"/>
      <c r="AE1003" s="29"/>
      <c r="AF1003" s="29"/>
      <c r="AG1003" s="29"/>
      <c r="AH1003" s="29"/>
      <c r="AI1003" s="29"/>
      <c r="AJ1003" s="29"/>
      <c r="AK1003" s="29"/>
    </row>
    <row r="1004" spans="1:37" ht="11.25" customHeight="1" x14ac:dyDescent="0.2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</row>
    <row r="1005" spans="1:37" ht="11.25" customHeight="1" x14ac:dyDescent="0.2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  <c r="AC1005" s="29"/>
      <c r="AD1005" s="29"/>
      <c r="AE1005" s="29"/>
      <c r="AF1005" s="29"/>
      <c r="AG1005" s="29"/>
      <c r="AH1005" s="29"/>
      <c r="AI1005" s="29"/>
      <c r="AJ1005" s="29"/>
      <c r="AK1005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2022-11-10T08:39:50Z</dcterms:modified>
</cp:coreProperties>
</file>