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A Advani Realty\Downloads\"/>
    </mc:Choice>
  </mc:AlternateContent>
  <xr:revisionPtr revIDLastSave="0" documentId="13_ncr:1_{BFAD762F-6002-4110-BC26-3E85B0EB5A0A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Ground Floor" sheetId="2" r:id="rId1"/>
    <sheet name="1st Floor" sheetId="3" r:id="rId2"/>
    <sheet name="2nd Floor" sheetId="4" r:id="rId3"/>
    <sheet name="5th Floor" sheetId="5" r:id="rId4"/>
    <sheet name="6th Floor" sheetId="6" r:id="rId5"/>
    <sheet name="7th Floor" sheetId="7" r:id="rId6"/>
    <sheet name="8th Floor" sheetId="8" r:id="rId7"/>
    <sheet name="9th Floor" sheetId="9" r:id="rId8"/>
    <sheet name="10th Floor" sheetId="10" r:id="rId9"/>
    <sheet name="11th Floor" sheetId="11" r:id="rId10"/>
    <sheet name="12th Floor" sheetId="12" r:id="rId11"/>
    <sheet name="13th Floor" sheetId="13" r:id="rId12"/>
    <sheet name="14th Floor" sheetId="14" r:id="rId13"/>
    <sheet name="15th Floor" sheetId="15" r:id="rId14"/>
    <sheet name="16th floor" sheetId="16" r:id="rId1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20" roundtripDataSignature="AMtx7mjrFa9oShtx2plQMtH7x2FvPUw7tQ=="/>
    </ext>
  </extLst>
</workbook>
</file>

<file path=xl/calcChain.xml><?xml version="1.0" encoding="utf-8"?>
<calcChain xmlns="http://schemas.openxmlformats.org/spreadsheetml/2006/main">
  <c r="L20" i="16" l="1"/>
  <c r="K20" i="16"/>
  <c r="G20" i="16"/>
  <c r="C20" i="16"/>
  <c r="D20" i="16" s="1"/>
  <c r="E20" i="16" s="1"/>
  <c r="H20" i="16" s="1"/>
  <c r="I20" i="16" s="1"/>
  <c r="L19" i="16"/>
  <c r="G19" i="16"/>
  <c r="D19" i="16"/>
  <c r="E19" i="16" s="1"/>
  <c r="H19" i="16" s="1"/>
  <c r="I19" i="16" s="1"/>
  <c r="C19" i="16"/>
  <c r="L18" i="16"/>
  <c r="G18" i="16"/>
  <c r="D18" i="16"/>
  <c r="E18" i="16" s="1"/>
  <c r="H18" i="16" s="1"/>
  <c r="I18" i="16" s="1"/>
  <c r="C18" i="16"/>
  <c r="L17" i="16"/>
  <c r="K17" i="16"/>
  <c r="G17" i="16"/>
  <c r="C17" i="16"/>
  <c r="D17" i="16" s="1"/>
  <c r="E17" i="16" s="1"/>
  <c r="H17" i="16" s="1"/>
  <c r="I17" i="16" s="1"/>
  <c r="L16" i="16"/>
  <c r="K16" i="16"/>
  <c r="G16" i="16"/>
  <c r="D16" i="16"/>
  <c r="E16" i="16" s="1"/>
  <c r="H16" i="16" s="1"/>
  <c r="I16" i="16" s="1"/>
  <c r="C16" i="16"/>
  <c r="L15" i="16"/>
  <c r="K15" i="16"/>
  <c r="G15" i="16"/>
  <c r="C15" i="16"/>
  <c r="D15" i="16" s="1"/>
  <c r="E15" i="16" s="1"/>
  <c r="H15" i="16" s="1"/>
  <c r="I15" i="16" s="1"/>
  <c r="L14" i="16"/>
  <c r="K14" i="16"/>
  <c r="G14" i="16"/>
  <c r="D14" i="16"/>
  <c r="E14" i="16" s="1"/>
  <c r="H14" i="16" s="1"/>
  <c r="I14" i="16" s="1"/>
  <c r="C14" i="16"/>
  <c r="L13" i="16"/>
  <c r="K13" i="16"/>
  <c r="G13" i="16"/>
  <c r="C13" i="16"/>
  <c r="D13" i="16" s="1"/>
  <c r="E13" i="16" s="1"/>
  <c r="H13" i="16" s="1"/>
  <c r="I13" i="16" s="1"/>
  <c r="L12" i="16"/>
  <c r="K12" i="16"/>
  <c r="G12" i="16"/>
  <c r="D12" i="16"/>
  <c r="E12" i="16" s="1"/>
  <c r="H12" i="16" s="1"/>
  <c r="I12" i="16" s="1"/>
  <c r="C12" i="16"/>
  <c r="L11" i="16"/>
  <c r="K11" i="16"/>
  <c r="G11" i="16"/>
  <c r="C11" i="16"/>
  <c r="D11" i="16" s="1"/>
  <c r="E11" i="16" s="1"/>
  <c r="H11" i="16" s="1"/>
  <c r="I11" i="16" s="1"/>
  <c r="L10" i="16"/>
  <c r="K10" i="16"/>
  <c r="G10" i="16"/>
  <c r="D10" i="16"/>
  <c r="E10" i="16" s="1"/>
  <c r="H10" i="16" s="1"/>
  <c r="I10" i="16" s="1"/>
  <c r="C10" i="16"/>
  <c r="L9" i="16"/>
  <c r="K9" i="16"/>
  <c r="G9" i="16"/>
  <c r="C9" i="16"/>
  <c r="D9" i="16" s="1"/>
  <c r="E9" i="16" s="1"/>
  <c r="L8" i="16"/>
  <c r="K8" i="16"/>
  <c r="G8" i="16"/>
  <c r="D8" i="16"/>
  <c r="E8" i="16" s="1"/>
  <c r="C8" i="16"/>
  <c r="L7" i="16"/>
  <c r="K7" i="16"/>
  <c r="G7" i="16"/>
  <c r="C7" i="16"/>
  <c r="D7" i="16" s="1"/>
  <c r="E7" i="16" s="1"/>
  <c r="L6" i="16"/>
  <c r="K6" i="16"/>
  <c r="K19" i="16" s="1"/>
  <c r="G6" i="16"/>
  <c r="D6" i="16"/>
  <c r="E6" i="16" s="1"/>
  <c r="C6" i="16"/>
  <c r="L5" i="16"/>
  <c r="K5" i="16"/>
  <c r="K18" i="16" s="1"/>
  <c r="G5" i="16"/>
  <c r="C5" i="16"/>
  <c r="D5" i="16" s="1"/>
  <c r="E5" i="16" s="1"/>
  <c r="L4" i="16"/>
  <c r="K4" i="16"/>
  <c r="G4" i="16"/>
  <c r="C4" i="16"/>
  <c r="D4" i="16" s="1"/>
  <c r="E4" i="16" s="1"/>
  <c r="H4" i="16" s="1"/>
  <c r="I4" i="16" s="1"/>
  <c r="L20" i="15"/>
  <c r="K20" i="15"/>
  <c r="G20" i="15"/>
  <c r="C20" i="15"/>
  <c r="D20" i="15" s="1"/>
  <c r="E20" i="15" s="1"/>
  <c r="H20" i="15" s="1"/>
  <c r="I20" i="15" s="1"/>
  <c r="L19" i="15"/>
  <c r="G19" i="15"/>
  <c r="C19" i="15"/>
  <c r="D19" i="15" s="1"/>
  <c r="E19" i="15" s="1"/>
  <c r="H19" i="15" s="1"/>
  <c r="I19" i="15" s="1"/>
  <c r="L18" i="15"/>
  <c r="G18" i="15"/>
  <c r="C18" i="15"/>
  <c r="D18" i="15" s="1"/>
  <c r="E18" i="15" s="1"/>
  <c r="H18" i="15" s="1"/>
  <c r="I18" i="15" s="1"/>
  <c r="L17" i="15"/>
  <c r="K17" i="15"/>
  <c r="G17" i="15"/>
  <c r="D17" i="15"/>
  <c r="E17" i="15" s="1"/>
  <c r="H17" i="15" s="1"/>
  <c r="I17" i="15" s="1"/>
  <c r="C17" i="15"/>
  <c r="L16" i="15"/>
  <c r="K16" i="15"/>
  <c r="G16" i="15"/>
  <c r="C16" i="15"/>
  <c r="D16" i="15" s="1"/>
  <c r="E16" i="15" s="1"/>
  <c r="H16" i="15" s="1"/>
  <c r="I16" i="15" s="1"/>
  <c r="L15" i="15"/>
  <c r="K15" i="15"/>
  <c r="G15" i="15"/>
  <c r="D15" i="15"/>
  <c r="E15" i="15" s="1"/>
  <c r="H15" i="15" s="1"/>
  <c r="I15" i="15" s="1"/>
  <c r="C15" i="15"/>
  <c r="L14" i="15"/>
  <c r="K14" i="15"/>
  <c r="G14" i="15"/>
  <c r="C14" i="15"/>
  <c r="D14" i="15" s="1"/>
  <c r="E14" i="15" s="1"/>
  <c r="H14" i="15" s="1"/>
  <c r="I14" i="15" s="1"/>
  <c r="L13" i="15"/>
  <c r="K13" i="15"/>
  <c r="G13" i="15"/>
  <c r="D13" i="15"/>
  <c r="E13" i="15" s="1"/>
  <c r="H13" i="15" s="1"/>
  <c r="I13" i="15" s="1"/>
  <c r="C13" i="15"/>
  <c r="L12" i="15"/>
  <c r="K12" i="15"/>
  <c r="G12" i="15"/>
  <c r="C12" i="15"/>
  <c r="D12" i="15" s="1"/>
  <c r="E12" i="15" s="1"/>
  <c r="H12" i="15" s="1"/>
  <c r="I12" i="15" s="1"/>
  <c r="L11" i="15"/>
  <c r="K11" i="15"/>
  <c r="G11" i="15"/>
  <c r="D11" i="15"/>
  <c r="E11" i="15" s="1"/>
  <c r="H11" i="15" s="1"/>
  <c r="I11" i="15" s="1"/>
  <c r="C11" i="15"/>
  <c r="L10" i="15"/>
  <c r="K10" i="15"/>
  <c r="G10" i="15"/>
  <c r="C10" i="15"/>
  <c r="D10" i="15" s="1"/>
  <c r="E10" i="15" s="1"/>
  <c r="H10" i="15" s="1"/>
  <c r="I10" i="15" s="1"/>
  <c r="L9" i="15"/>
  <c r="K9" i="15"/>
  <c r="G9" i="15"/>
  <c r="D9" i="15"/>
  <c r="E9" i="15" s="1"/>
  <c r="H9" i="15" s="1"/>
  <c r="I9" i="15" s="1"/>
  <c r="C9" i="15"/>
  <c r="O8" i="15"/>
  <c r="N8" i="15"/>
  <c r="H8" i="15"/>
  <c r="I8" i="15" s="1"/>
  <c r="G8" i="15"/>
  <c r="D8" i="15"/>
  <c r="L7" i="15"/>
  <c r="K7" i="15"/>
  <c r="G7" i="15"/>
  <c r="C7" i="15"/>
  <c r="D7" i="15" s="1"/>
  <c r="E7" i="15" s="1"/>
  <c r="H7" i="15" s="1"/>
  <c r="I7" i="15" s="1"/>
  <c r="L6" i="15"/>
  <c r="K6" i="15"/>
  <c r="K19" i="15" s="1"/>
  <c r="G6" i="15"/>
  <c r="C6" i="15"/>
  <c r="D6" i="15" s="1"/>
  <c r="E6" i="15" s="1"/>
  <c r="H6" i="15" s="1"/>
  <c r="I6" i="15" s="1"/>
  <c r="L5" i="15"/>
  <c r="K5" i="15"/>
  <c r="K18" i="15" s="1"/>
  <c r="G5" i="15"/>
  <c r="C5" i="15"/>
  <c r="D5" i="15" s="1"/>
  <c r="E5" i="15" s="1"/>
  <c r="H5" i="15" s="1"/>
  <c r="I5" i="15" s="1"/>
  <c r="L4" i="15"/>
  <c r="K4" i="15"/>
  <c r="G4" i="15"/>
  <c r="C4" i="15"/>
  <c r="D4" i="15" s="1"/>
  <c r="E4" i="15" s="1"/>
  <c r="H4" i="15" s="1"/>
  <c r="I4" i="15" s="1"/>
  <c r="L20" i="14"/>
  <c r="K20" i="14"/>
  <c r="G20" i="14"/>
  <c r="C20" i="14"/>
  <c r="D20" i="14" s="1"/>
  <c r="E20" i="14" s="1"/>
  <c r="L19" i="14"/>
  <c r="G19" i="14"/>
  <c r="C19" i="14"/>
  <c r="D19" i="14" s="1"/>
  <c r="E19" i="14" s="1"/>
  <c r="H19" i="14" s="1"/>
  <c r="I19" i="14" s="1"/>
  <c r="L18" i="14"/>
  <c r="G18" i="14"/>
  <c r="C18" i="14"/>
  <c r="D18" i="14" s="1"/>
  <c r="E18" i="14" s="1"/>
  <c r="L17" i="14"/>
  <c r="K17" i="14"/>
  <c r="G17" i="14"/>
  <c r="C17" i="14"/>
  <c r="D17" i="14" s="1"/>
  <c r="E17" i="14" s="1"/>
  <c r="L16" i="14"/>
  <c r="K16" i="14"/>
  <c r="G16" i="14"/>
  <c r="C16" i="14"/>
  <c r="D16" i="14" s="1"/>
  <c r="E16" i="14" s="1"/>
  <c r="L15" i="14"/>
  <c r="K15" i="14"/>
  <c r="G15" i="14"/>
  <c r="C15" i="14"/>
  <c r="D15" i="14" s="1"/>
  <c r="E15" i="14" s="1"/>
  <c r="L14" i="14"/>
  <c r="K14" i="14"/>
  <c r="G14" i="14"/>
  <c r="C14" i="14"/>
  <c r="D14" i="14" s="1"/>
  <c r="E14" i="14" s="1"/>
  <c r="L13" i="14"/>
  <c r="K13" i="14"/>
  <c r="G13" i="14"/>
  <c r="C13" i="14"/>
  <c r="D13" i="14" s="1"/>
  <c r="E13" i="14" s="1"/>
  <c r="L12" i="14"/>
  <c r="K12" i="14"/>
  <c r="G12" i="14"/>
  <c r="C12" i="14"/>
  <c r="D12" i="14" s="1"/>
  <c r="E12" i="14" s="1"/>
  <c r="L11" i="14"/>
  <c r="K11" i="14"/>
  <c r="G11" i="14"/>
  <c r="C11" i="14"/>
  <c r="D11" i="14" s="1"/>
  <c r="E11" i="14" s="1"/>
  <c r="L10" i="14"/>
  <c r="K10" i="14"/>
  <c r="G10" i="14"/>
  <c r="C10" i="14"/>
  <c r="D10" i="14" s="1"/>
  <c r="E10" i="14" s="1"/>
  <c r="L9" i="14"/>
  <c r="K9" i="14"/>
  <c r="G9" i="14"/>
  <c r="C9" i="14"/>
  <c r="D9" i="14" s="1"/>
  <c r="E9" i="14" s="1"/>
  <c r="L8" i="14"/>
  <c r="K8" i="14"/>
  <c r="G8" i="14"/>
  <c r="C8" i="14"/>
  <c r="D8" i="14" s="1"/>
  <c r="E8" i="14" s="1"/>
  <c r="L7" i="14"/>
  <c r="K7" i="14"/>
  <c r="G7" i="14"/>
  <c r="C7" i="14"/>
  <c r="D7" i="14" s="1"/>
  <c r="E7" i="14" s="1"/>
  <c r="L6" i="14"/>
  <c r="K6" i="14"/>
  <c r="K19" i="14" s="1"/>
  <c r="G6" i="14"/>
  <c r="C6" i="14"/>
  <c r="D6" i="14" s="1"/>
  <c r="E6" i="14" s="1"/>
  <c r="L5" i="14"/>
  <c r="K5" i="14"/>
  <c r="K18" i="14" s="1"/>
  <c r="G5" i="14"/>
  <c r="C5" i="14"/>
  <c r="D5" i="14" s="1"/>
  <c r="E5" i="14" s="1"/>
  <c r="L4" i="14"/>
  <c r="K4" i="14"/>
  <c r="G4" i="14"/>
  <c r="C4" i="14"/>
  <c r="D4" i="14" s="1"/>
  <c r="E4" i="14" s="1"/>
  <c r="L20" i="13"/>
  <c r="K20" i="13"/>
  <c r="G20" i="13"/>
  <c r="D20" i="13"/>
  <c r="E20" i="13" s="1"/>
  <c r="H20" i="13" s="1"/>
  <c r="I20" i="13" s="1"/>
  <c r="C20" i="13"/>
  <c r="L19" i="13"/>
  <c r="G19" i="13"/>
  <c r="D19" i="13"/>
  <c r="E19" i="13" s="1"/>
  <c r="H19" i="13" s="1"/>
  <c r="I19" i="13" s="1"/>
  <c r="C19" i="13"/>
  <c r="L18" i="13"/>
  <c r="G18" i="13"/>
  <c r="D18" i="13"/>
  <c r="E18" i="13" s="1"/>
  <c r="H18" i="13" s="1"/>
  <c r="I18" i="13" s="1"/>
  <c r="C18" i="13"/>
  <c r="L17" i="13"/>
  <c r="K17" i="13"/>
  <c r="G17" i="13"/>
  <c r="C17" i="13"/>
  <c r="D17" i="13" s="1"/>
  <c r="E17" i="13" s="1"/>
  <c r="L16" i="13"/>
  <c r="K16" i="13"/>
  <c r="G16" i="13"/>
  <c r="C16" i="13"/>
  <c r="D16" i="13" s="1"/>
  <c r="E16" i="13" s="1"/>
  <c r="L15" i="13"/>
  <c r="K15" i="13"/>
  <c r="G15" i="13"/>
  <c r="C15" i="13"/>
  <c r="D15" i="13" s="1"/>
  <c r="E15" i="13" s="1"/>
  <c r="L14" i="13"/>
  <c r="K14" i="13"/>
  <c r="G14" i="13"/>
  <c r="C14" i="13"/>
  <c r="D14" i="13" s="1"/>
  <c r="E14" i="13" s="1"/>
  <c r="L13" i="13"/>
  <c r="K13" i="13"/>
  <c r="G13" i="13"/>
  <c r="C13" i="13"/>
  <c r="D13" i="13" s="1"/>
  <c r="E13" i="13" s="1"/>
  <c r="L12" i="13"/>
  <c r="K12" i="13"/>
  <c r="G12" i="13"/>
  <c r="C12" i="13"/>
  <c r="D12" i="13" s="1"/>
  <c r="E12" i="13" s="1"/>
  <c r="L11" i="13"/>
  <c r="K11" i="13"/>
  <c r="G11" i="13"/>
  <c r="C11" i="13"/>
  <c r="D11" i="13" s="1"/>
  <c r="E11" i="13" s="1"/>
  <c r="L10" i="13"/>
  <c r="K10" i="13"/>
  <c r="G10" i="13"/>
  <c r="C10" i="13"/>
  <c r="D10" i="13" s="1"/>
  <c r="E10" i="13" s="1"/>
  <c r="L9" i="13"/>
  <c r="K9" i="13"/>
  <c r="G9" i="13"/>
  <c r="C9" i="13"/>
  <c r="D9" i="13" s="1"/>
  <c r="E9" i="13" s="1"/>
  <c r="L8" i="13"/>
  <c r="K8" i="13"/>
  <c r="G8" i="13"/>
  <c r="C8" i="13"/>
  <c r="D8" i="13" s="1"/>
  <c r="E8" i="13" s="1"/>
  <c r="L7" i="13"/>
  <c r="K7" i="13"/>
  <c r="G7" i="13"/>
  <c r="C7" i="13"/>
  <c r="D7" i="13" s="1"/>
  <c r="E7" i="13" s="1"/>
  <c r="L6" i="13"/>
  <c r="K6" i="13"/>
  <c r="K19" i="13" s="1"/>
  <c r="G6" i="13"/>
  <c r="C6" i="13"/>
  <c r="D6" i="13" s="1"/>
  <c r="E6" i="13" s="1"/>
  <c r="L5" i="13"/>
  <c r="K5" i="13"/>
  <c r="K18" i="13" s="1"/>
  <c r="G5" i="13"/>
  <c r="C5" i="13"/>
  <c r="D5" i="13" s="1"/>
  <c r="E5" i="13" s="1"/>
  <c r="L4" i="13"/>
  <c r="K4" i="13"/>
  <c r="G4" i="13"/>
  <c r="C4" i="13"/>
  <c r="D4" i="13" s="1"/>
  <c r="E4" i="13" s="1"/>
  <c r="L20" i="12"/>
  <c r="K20" i="12"/>
  <c r="G20" i="12"/>
  <c r="D20" i="12"/>
  <c r="E20" i="12" s="1"/>
  <c r="H20" i="12" s="1"/>
  <c r="I20" i="12" s="1"/>
  <c r="C20" i="12"/>
  <c r="L19" i="12"/>
  <c r="G19" i="12"/>
  <c r="D19" i="12"/>
  <c r="E19" i="12" s="1"/>
  <c r="H19" i="12" s="1"/>
  <c r="I19" i="12" s="1"/>
  <c r="C19" i="12"/>
  <c r="L18" i="12"/>
  <c r="G18" i="12"/>
  <c r="D18" i="12"/>
  <c r="E18" i="12" s="1"/>
  <c r="H18" i="12" s="1"/>
  <c r="I18" i="12" s="1"/>
  <c r="C18" i="12"/>
  <c r="L17" i="12"/>
  <c r="K17" i="12"/>
  <c r="G17" i="12"/>
  <c r="C17" i="12"/>
  <c r="D17" i="12" s="1"/>
  <c r="E17" i="12" s="1"/>
  <c r="H17" i="12" s="1"/>
  <c r="I17" i="12" s="1"/>
  <c r="L16" i="12"/>
  <c r="K16" i="12"/>
  <c r="G16" i="12"/>
  <c r="D16" i="12"/>
  <c r="E16" i="12" s="1"/>
  <c r="H16" i="12" s="1"/>
  <c r="I16" i="12" s="1"/>
  <c r="C16" i="12"/>
  <c r="L15" i="12"/>
  <c r="K15" i="12"/>
  <c r="G15" i="12"/>
  <c r="C15" i="12"/>
  <c r="D15" i="12" s="1"/>
  <c r="E15" i="12" s="1"/>
  <c r="H15" i="12" s="1"/>
  <c r="I15" i="12" s="1"/>
  <c r="L14" i="12"/>
  <c r="K14" i="12"/>
  <c r="G14" i="12"/>
  <c r="D14" i="12"/>
  <c r="E14" i="12" s="1"/>
  <c r="H14" i="12" s="1"/>
  <c r="I14" i="12" s="1"/>
  <c r="C14" i="12"/>
  <c r="L13" i="12"/>
  <c r="K13" i="12"/>
  <c r="G13" i="12"/>
  <c r="C13" i="12"/>
  <c r="D13" i="12" s="1"/>
  <c r="E13" i="12" s="1"/>
  <c r="H13" i="12" s="1"/>
  <c r="I13" i="12" s="1"/>
  <c r="L12" i="12"/>
  <c r="K12" i="12"/>
  <c r="G12" i="12"/>
  <c r="D12" i="12"/>
  <c r="E12" i="12" s="1"/>
  <c r="H12" i="12" s="1"/>
  <c r="I12" i="12" s="1"/>
  <c r="C12" i="12"/>
  <c r="L11" i="12"/>
  <c r="K11" i="12"/>
  <c r="G11" i="12"/>
  <c r="C11" i="12"/>
  <c r="D11" i="12" s="1"/>
  <c r="E11" i="12" s="1"/>
  <c r="H11" i="12" s="1"/>
  <c r="I11" i="12" s="1"/>
  <c r="L10" i="12"/>
  <c r="K10" i="12"/>
  <c r="G10" i="12"/>
  <c r="D10" i="12"/>
  <c r="E10" i="12" s="1"/>
  <c r="H10" i="12" s="1"/>
  <c r="I10" i="12" s="1"/>
  <c r="C10" i="12"/>
  <c r="L9" i="12"/>
  <c r="K9" i="12"/>
  <c r="G9" i="12"/>
  <c r="C9" i="12"/>
  <c r="D9" i="12" s="1"/>
  <c r="E9" i="12" s="1"/>
  <c r="L8" i="12"/>
  <c r="K8" i="12"/>
  <c r="G8" i="12"/>
  <c r="C8" i="12"/>
  <c r="D8" i="12" s="1"/>
  <c r="E8" i="12" s="1"/>
  <c r="L7" i="12"/>
  <c r="K7" i="12"/>
  <c r="G7" i="12"/>
  <c r="C7" i="12"/>
  <c r="D7" i="12" s="1"/>
  <c r="E7" i="12" s="1"/>
  <c r="L6" i="12"/>
  <c r="K6" i="12"/>
  <c r="K19" i="12" s="1"/>
  <c r="G6" i="12"/>
  <c r="C6" i="12"/>
  <c r="D6" i="12" s="1"/>
  <c r="E6" i="12" s="1"/>
  <c r="H6" i="12" s="1"/>
  <c r="I6" i="12" s="1"/>
  <c r="L5" i="12"/>
  <c r="K5" i="12"/>
  <c r="K18" i="12" s="1"/>
  <c r="G5" i="12"/>
  <c r="D5" i="12"/>
  <c r="E5" i="12" s="1"/>
  <c r="H5" i="12" s="1"/>
  <c r="I5" i="12" s="1"/>
  <c r="C5" i="12"/>
  <c r="L4" i="12"/>
  <c r="K4" i="12"/>
  <c r="G4" i="12"/>
  <c r="C4" i="12"/>
  <c r="D4" i="12" s="1"/>
  <c r="E4" i="12" s="1"/>
  <c r="H4" i="12" s="1"/>
  <c r="I4" i="12" s="1"/>
  <c r="L20" i="11"/>
  <c r="K20" i="11"/>
  <c r="G20" i="11"/>
  <c r="C20" i="11"/>
  <c r="D20" i="11" s="1"/>
  <c r="E20" i="11" s="1"/>
  <c r="L19" i="11"/>
  <c r="G19" i="11"/>
  <c r="C19" i="11"/>
  <c r="D19" i="11" s="1"/>
  <c r="E19" i="11" s="1"/>
  <c r="H19" i="11" s="1"/>
  <c r="I19" i="11" s="1"/>
  <c r="L18" i="11"/>
  <c r="G18" i="11"/>
  <c r="C18" i="11"/>
  <c r="D18" i="11" s="1"/>
  <c r="E18" i="11" s="1"/>
  <c r="L17" i="11"/>
  <c r="K17" i="11"/>
  <c r="G17" i="11"/>
  <c r="C17" i="11"/>
  <c r="D17" i="11" s="1"/>
  <c r="E17" i="11" s="1"/>
  <c r="L16" i="11"/>
  <c r="K16" i="11"/>
  <c r="G16" i="11"/>
  <c r="C16" i="11"/>
  <c r="D16" i="11" s="1"/>
  <c r="E16" i="11" s="1"/>
  <c r="H16" i="11" s="1"/>
  <c r="I16" i="11" s="1"/>
  <c r="L15" i="11"/>
  <c r="K15" i="11"/>
  <c r="G15" i="11"/>
  <c r="D15" i="11"/>
  <c r="E15" i="11" s="1"/>
  <c r="H15" i="11" s="1"/>
  <c r="I15" i="11" s="1"/>
  <c r="C15" i="11"/>
  <c r="L14" i="11"/>
  <c r="K14" i="11"/>
  <c r="G14" i="11"/>
  <c r="C14" i="11"/>
  <c r="D14" i="11" s="1"/>
  <c r="E14" i="11" s="1"/>
  <c r="H14" i="11" s="1"/>
  <c r="I14" i="11" s="1"/>
  <c r="L13" i="11"/>
  <c r="K13" i="11"/>
  <c r="G13" i="11"/>
  <c r="D13" i="11"/>
  <c r="E13" i="11" s="1"/>
  <c r="H13" i="11" s="1"/>
  <c r="I13" i="11" s="1"/>
  <c r="C13" i="11"/>
  <c r="L12" i="11"/>
  <c r="K12" i="11"/>
  <c r="G12" i="11"/>
  <c r="C12" i="11"/>
  <c r="D12" i="11" s="1"/>
  <c r="E12" i="11" s="1"/>
  <c r="H12" i="11" s="1"/>
  <c r="I12" i="11" s="1"/>
  <c r="L11" i="11"/>
  <c r="K11" i="11"/>
  <c r="G11" i="11"/>
  <c r="D11" i="11"/>
  <c r="E11" i="11" s="1"/>
  <c r="H11" i="11" s="1"/>
  <c r="I11" i="11" s="1"/>
  <c r="C11" i="11"/>
  <c r="L10" i="11"/>
  <c r="K10" i="11"/>
  <c r="G10" i="11"/>
  <c r="C10" i="11"/>
  <c r="D10" i="11" s="1"/>
  <c r="E10" i="11" s="1"/>
  <c r="H10" i="11" s="1"/>
  <c r="I10" i="11" s="1"/>
  <c r="L9" i="11"/>
  <c r="K9" i="11"/>
  <c r="G9" i="11"/>
  <c r="D9" i="11"/>
  <c r="E9" i="11" s="1"/>
  <c r="H9" i="11" s="1"/>
  <c r="I9" i="11" s="1"/>
  <c r="C9" i="11"/>
  <c r="N8" i="11"/>
  <c r="O8" i="11" s="1"/>
  <c r="G8" i="11"/>
  <c r="H8" i="11" s="1"/>
  <c r="I8" i="11" s="1"/>
  <c r="D8" i="11"/>
  <c r="L7" i="11"/>
  <c r="K7" i="11"/>
  <c r="G7" i="11"/>
  <c r="D7" i="11"/>
  <c r="E7" i="11" s="1"/>
  <c r="H7" i="11" s="1"/>
  <c r="I7" i="11" s="1"/>
  <c r="C7" i="11"/>
  <c r="L6" i="11"/>
  <c r="K6" i="11"/>
  <c r="K19" i="11" s="1"/>
  <c r="G6" i="11"/>
  <c r="C6" i="11"/>
  <c r="D6" i="11" s="1"/>
  <c r="E6" i="11" s="1"/>
  <c r="H6" i="11" s="1"/>
  <c r="I6" i="11" s="1"/>
  <c r="L5" i="11"/>
  <c r="K5" i="11"/>
  <c r="K18" i="11" s="1"/>
  <c r="G5" i="11"/>
  <c r="D5" i="11"/>
  <c r="E5" i="11" s="1"/>
  <c r="H5" i="11" s="1"/>
  <c r="I5" i="11" s="1"/>
  <c r="C5" i="11"/>
  <c r="L4" i="11"/>
  <c r="K4" i="11"/>
  <c r="G4" i="11"/>
  <c r="C4" i="11"/>
  <c r="D4" i="11" s="1"/>
  <c r="E4" i="11" s="1"/>
  <c r="H4" i="11" s="1"/>
  <c r="I4" i="11" s="1"/>
  <c r="L20" i="10"/>
  <c r="K20" i="10"/>
  <c r="G20" i="10"/>
  <c r="C20" i="10"/>
  <c r="D20" i="10" s="1"/>
  <c r="E20" i="10" s="1"/>
  <c r="L19" i="10"/>
  <c r="G19" i="10"/>
  <c r="C19" i="10"/>
  <c r="D19" i="10" s="1"/>
  <c r="E19" i="10" s="1"/>
  <c r="H19" i="10" s="1"/>
  <c r="I19" i="10" s="1"/>
  <c r="L18" i="10"/>
  <c r="G18" i="10"/>
  <c r="C18" i="10"/>
  <c r="D18" i="10" s="1"/>
  <c r="E18" i="10" s="1"/>
  <c r="L17" i="10"/>
  <c r="K17" i="10"/>
  <c r="G17" i="10"/>
  <c r="C17" i="10"/>
  <c r="D17" i="10" s="1"/>
  <c r="E17" i="10" s="1"/>
  <c r="L16" i="10"/>
  <c r="K16" i="10"/>
  <c r="G16" i="10"/>
  <c r="C16" i="10"/>
  <c r="D16" i="10" s="1"/>
  <c r="E16" i="10" s="1"/>
  <c r="L15" i="10"/>
  <c r="K15" i="10"/>
  <c r="G15" i="10"/>
  <c r="C15" i="10"/>
  <c r="D15" i="10" s="1"/>
  <c r="E15" i="10" s="1"/>
  <c r="L14" i="10"/>
  <c r="K14" i="10"/>
  <c r="G14" i="10"/>
  <c r="C14" i="10"/>
  <c r="D14" i="10" s="1"/>
  <c r="E14" i="10" s="1"/>
  <c r="L13" i="10"/>
  <c r="K13" i="10"/>
  <c r="G13" i="10"/>
  <c r="C13" i="10"/>
  <c r="D13" i="10" s="1"/>
  <c r="E13" i="10" s="1"/>
  <c r="L12" i="10"/>
  <c r="K12" i="10"/>
  <c r="G12" i="10"/>
  <c r="C12" i="10"/>
  <c r="D12" i="10" s="1"/>
  <c r="E12" i="10" s="1"/>
  <c r="L11" i="10"/>
  <c r="K11" i="10"/>
  <c r="G11" i="10"/>
  <c r="C11" i="10"/>
  <c r="D11" i="10" s="1"/>
  <c r="E11" i="10" s="1"/>
  <c r="L10" i="10"/>
  <c r="K10" i="10"/>
  <c r="G10" i="10"/>
  <c r="C10" i="10"/>
  <c r="D10" i="10" s="1"/>
  <c r="E10" i="10" s="1"/>
  <c r="L9" i="10"/>
  <c r="K9" i="10"/>
  <c r="G9" i="10"/>
  <c r="C9" i="10"/>
  <c r="D9" i="10" s="1"/>
  <c r="E9" i="10" s="1"/>
  <c r="L8" i="10"/>
  <c r="K8" i="10"/>
  <c r="G8" i="10"/>
  <c r="C8" i="10"/>
  <c r="D8" i="10" s="1"/>
  <c r="E8" i="10" s="1"/>
  <c r="L7" i="10"/>
  <c r="K7" i="10"/>
  <c r="G7" i="10"/>
  <c r="C7" i="10"/>
  <c r="D7" i="10" s="1"/>
  <c r="E7" i="10" s="1"/>
  <c r="L6" i="10"/>
  <c r="K6" i="10"/>
  <c r="K19" i="10" s="1"/>
  <c r="G6" i="10"/>
  <c r="C6" i="10"/>
  <c r="D6" i="10" s="1"/>
  <c r="E6" i="10" s="1"/>
  <c r="L5" i="10"/>
  <c r="K5" i="10"/>
  <c r="K18" i="10" s="1"/>
  <c r="G5" i="10"/>
  <c r="C5" i="10"/>
  <c r="D5" i="10" s="1"/>
  <c r="E5" i="10" s="1"/>
  <c r="L4" i="10"/>
  <c r="K4" i="10"/>
  <c r="G4" i="10"/>
  <c r="C4" i="10"/>
  <c r="D4" i="10" s="1"/>
  <c r="E4" i="10" s="1"/>
  <c r="L20" i="9"/>
  <c r="K20" i="9"/>
  <c r="G20" i="9"/>
  <c r="C20" i="9"/>
  <c r="D20" i="9" s="1"/>
  <c r="E20" i="9" s="1"/>
  <c r="H20" i="9" s="1"/>
  <c r="I20" i="9" s="1"/>
  <c r="L19" i="9"/>
  <c r="G19" i="9"/>
  <c r="D19" i="9"/>
  <c r="E19" i="9" s="1"/>
  <c r="H19" i="9" s="1"/>
  <c r="I19" i="9" s="1"/>
  <c r="C19" i="9"/>
  <c r="L18" i="9"/>
  <c r="G18" i="9"/>
  <c r="D18" i="9"/>
  <c r="E18" i="9" s="1"/>
  <c r="H18" i="9" s="1"/>
  <c r="I18" i="9" s="1"/>
  <c r="C18" i="9"/>
  <c r="L17" i="9"/>
  <c r="K17" i="9"/>
  <c r="G17" i="9"/>
  <c r="C17" i="9"/>
  <c r="D17" i="9" s="1"/>
  <c r="E17" i="9" s="1"/>
  <c r="H17" i="9" s="1"/>
  <c r="I17" i="9" s="1"/>
  <c r="L16" i="9"/>
  <c r="K16" i="9"/>
  <c r="G16" i="9"/>
  <c r="D16" i="9"/>
  <c r="E16" i="9" s="1"/>
  <c r="H16" i="9" s="1"/>
  <c r="I16" i="9" s="1"/>
  <c r="C16" i="9"/>
  <c r="L15" i="9"/>
  <c r="K15" i="9"/>
  <c r="G15" i="9"/>
  <c r="C15" i="9"/>
  <c r="D15" i="9" s="1"/>
  <c r="E15" i="9" s="1"/>
  <c r="H15" i="9" s="1"/>
  <c r="I15" i="9" s="1"/>
  <c r="L14" i="9"/>
  <c r="K14" i="9"/>
  <c r="G14" i="9"/>
  <c r="D14" i="9"/>
  <c r="E14" i="9" s="1"/>
  <c r="H14" i="9" s="1"/>
  <c r="I14" i="9" s="1"/>
  <c r="C14" i="9"/>
  <c r="L13" i="9"/>
  <c r="K13" i="9"/>
  <c r="G13" i="9"/>
  <c r="C13" i="9"/>
  <c r="D13" i="9" s="1"/>
  <c r="E13" i="9" s="1"/>
  <c r="H13" i="9" s="1"/>
  <c r="I13" i="9" s="1"/>
  <c r="L12" i="9"/>
  <c r="K12" i="9"/>
  <c r="G12" i="9"/>
  <c r="D12" i="9"/>
  <c r="E12" i="9" s="1"/>
  <c r="H12" i="9" s="1"/>
  <c r="I12" i="9" s="1"/>
  <c r="C12" i="9"/>
  <c r="L11" i="9"/>
  <c r="K11" i="9"/>
  <c r="G11" i="9"/>
  <c r="C11" i="9"/>
  <c r="D11" i="9" s="1"/>
  <c r="E11" i="9" s="1"/>
  <c r="H11" i="9" s="1"/>
  <c r="I11" i="9" s="1"/>
  <c r="L10" i="9"/>
  <c r="K10" i="9"/>
  <c r="G10" i="9"/>
  <c r="D10" i="9"/>
  <c r="E10" i="9" s="1"/>
  <c r="H10" i="9" s="1"/>
  <c r="I10" i="9" s="1"/>
  <c r="C10" i="9"/>
  <c r="L9" i="9"/>
  <c r="K9" i="9"/>
  <c r="G9" i="9"/>
  <c r="C9" i="9"/>
  <c r="D9" i="9" s="1"/>
  <c r="E9" i="9" s="1"/>
  <c r="H9" i="9" s="1"/>
  <c r="I9" i="9" s="1"/>
  <c r="L8" i="9"/>
  <c r="K8" i="9"/>
  <c r="G8" i="9"/>
  <c r="D8" i="9"/>
  <c r="E8" i="9" s="1"/>
  <c r="H8" i="9" s="1"/>
  <c r="I8" i="9" s="1"/>
  <c r="C8" i="9"/>
  <c r="L7" i="9"/>
  <c r="K7" i="9"/>
  <c r="G7" i="9"/>
  <c r="C7" i="9"/>
  <c r="D7" i="9" s="1"/>
  <c r="E7" i="9" s="1"/>
  <c r="H7" i="9" s="1"/>
  <c r="I7" i="9" s="1"/>
  <c r="L6" i="9"/>
  <c r="K6" i="9"/>
  <c r="K19" i="9" s="1"/>
  <c r="G6" i="9"/>
  <c r="D6" i="9"/>
  <c r="E6" i="9" s="1"/>
  <c r="H6" i="9" s="1"/>
  <c r="I6" i="9" s="1"/>
  <c r="C6" i="9"/>
  <c r="L5" i="9"/>
  <c r="K5" i="9"/>
  <c r="K18" i="9" s="1"/>
  <c r="G5" i="9"/>
  <c r="C5" i="9"/>
  <c r="D5" i="9" s="1"/>
  <c r="E5" i="9" s="1"/>
  <c r="H5" i="9" s="1"/>
  <c r="I5" i="9" s="1"/>
  <c r="L4" i="9"/>
  <c r="K4" i="9"/>
  <c r="G4" i="9"/>
  <c r="D4" i="9"/>
  <c r="E4" i="9" s="1"/>
  <c r="H4" i="9" s="1"/>
  <c r="I4" i="9" s="1"/>
  <c r="C4" i="9"/>
  <c r="L20" i="8"/>
  <c r="K20" i="8"/>
  <c r="G20" i="8"/>
  <c r="C20" i="8"/>
  <c r="D20" i="8" s="1"/>
  <c r="E20" i="8" s="1"/>
  <c r="H20" i="8" s="1"/>
  <c r="I20" i="8" s="1"/>
  <c r="L19" i="8"/>
  <c r="G19" i="8"/>
  <c r="C19" i="8"/>
  <c r="D19" i="8" s="1"/>
  <c r="E19" i="8" s="1"/>
  <c r="L18" i="8"/>
  <c r="G18" i="8"/>
  <c r="C18" i="8"/>
  <c r="D18" i="8" s="1"/>
  <c r="E18" i="8" s="1"/>
  <c r="H18" i="8" s="1"/>
  <c r="I18" i="8" s="1"/>
  <c r="L17" i="8"/>
  <c r="G17" i="8"/>
  <c r="C17" i="8"/>
  <c r="D17" i="8" s="1"/>
  <c r="E17" i="8" s="1"/>
  <c r="L16" i="8"/>
  <c r="K16" i="8"/>
  <c r="G16" i="8"/>
  <c r="C16" i="8"/>
  <c r="D16" i="8" s="1"/>
  <c r="E16" i="8" s="1"/>
  <c r="L15" i="8"/>
  <c r="K15" i="8"/>
  <c r="G15" i="8"/>
  <c r="C15" i="8"/>
  <c r="D15" i="8" s="1"/>
  <c r="E15" i="8" s="1"/>
  <c r="L14" i="8"/>
  <c r="K14" i="8"/>
  <c r="G14" i="8"/>
  <c r="C14" i="8"/>
  <c r="D14" i="8" s="1"/>
  <c r="E14" i="8" s="1"/>
  <c r="L13" i="8"/>
  <c r="K13" i="8"/>
  <c r="G13" i="8"/>
  <c r="C13" i="8"/>
  <c r="D13" i="8" s="1"/>
  <c r="E13" i="8" s="1"/>
  <c r="L12" i="8"/>
  <c r="K12" i="8"/>
  <c r="G12" i="8"/>
  <c r="C12" i="8"/>
  <c r="D12" i="8" s="1"/>
  <c r="E12" i="8" s="1"/>
  <c r="L11" i="8"/>
  <c r="K11" i="8"/>
  <c r="G11" i="8"/>
  <c r="C11" i="8"/>
  <c r="D11" i="8" s="1"/>
  <c r="E11" i="8" s="1"/>
  <c r="L10" i="8"/>
  <c r="K10" i="8"/>
  <c r="G10" i="8"/>
  <c r="C10" i="8"/>
  <c r="D10" i="8" s="1"/>
  <c r="E10" i="8" s="1"/>
  <c r="H10" i="8" s="1"/>
  <c r="I10" i="8" s="1"/>
  <c r="L9" i="8"/>
  <c r="K9" i="8"/>
  <c r="G9" i="8"/>
  <c r="C9" i="8"/>
  <c r="D9" i="8" s="1"/>
  <c r="E9" i="8" s="1"/>
  <c r="H9" i="8" s="1"/>
  <c r="I9" i="8" s="1"/>
  <c r="L8" i="8"/>
  <c r="K8" i="8"/>
  <c r="G8" i="8"/>
  <c r="C8" i="8"/>
  <c r="D8" i="8" s="1"/>
  <c r="E8" i="8" s="1"/>
  <c r="H8" i="8" s="1"/>
  <c r="I8" i="8" s="1"/>
  <c r="L7" i="8"/>
  <c r="K7" i="8"/>
  <c r="G7" i="8"/>
  <c r="C7" i="8"/>
  <c r="D7" i="8" s="1"/>
  <c r="E7" i="8" s="1"/>
  <c r="H7" i="8" s="1"/>
  <c r="I7" i="8" s="1"/>
  <c r="L6" i="8"/>
  <c r="K6" i="8"/>
  <c r="K19" i="8" s="1"/>
  <c r="G6" i="8"/>
  <c r="D6" i="8"/>
  <c r="E6" i="8" s="1"/>
  <c r="H6" i="8" s="1"/>
  <c r="I6" i="8" s="1"/>
  <c r="C6" i="8"/>
  <c r="L5" i="8"/>
  <c r="K5" i="8"/>
  <c r="K18" i="8" s="1"/>
  <c r="G5" i="8"/>
  <c r="C5" i="8"/>
  <c r="D5" i="8" s="1"/>
  <c r="E5" i="8" s="1"/>
  <c r="H5" i="8" s="1"/>
  <c r="I5" i="8" s="1"/>
  <c r="L4" i="8"/>
  <c r="K4" i="8"/>
  <c r="G4" i="8"/>
  <c r="D4" i="8"/>
  <c r="E4" i="8" s="1"/>
  <c r="H4" i="8" s="1"/>
  <c r="I4" i="8" s="1"/>
  <c r="C4" i="8"/>
  <c r="L20" i="7"/>
  <c r="K20" i="7"/>
  <c r="G20" i="7"/>
  <c r="C20" i="7"/>
  <c r="D20" i="7" s="1"/>
  <c r="E20" i="7" s="1"/>
  <c r="H20" i="7" s="1"/>
  <c r="I20" i="7" s="1"/>
  <c r="L19" i="7"/>
  <c r="G19" i="7"/>
  <c r="C19" i="7"/>
  <c r="D19" i="7" s="1"/>
  <c r="E19" i="7" s="1"/>
  <c r="L18" i="7"/>
  <c r="G18" i="7"/>
  <c r="C18" i="7"/>
  <c r="D18" i="7" s="1"/>
  <c r="E18" i="7" s="1"/>
  <c r="H18" i="7" s="1"/>
  <c r="I18" i="7" s="1"/>
  <c r="L17" i="7"/>
  <c r="G17" i="7"/>
  <c r="C17" i="7"/>
  <c r="D17" i="7" s="1"/>
  <c r="E17" i="7" s="1"/>
  <c r="L16" i="7"/>
  <c r="K16" i="7"/>
  <c r="G16" i="7"/>
  <c r="C16" i="7"/>
  <c r="D16" i="7" s="1"/>
  <c r="E16" i="7" s="1"/>
  <c r="L15" i="7"/>
  <c r="K15" i="7"/>
  <c r="G15" i="7"/>
  <c r="C15" i="7"/>
  <c r="D15" i="7" s="1"/>
  <c r="E15" i="7" s="1"/>
  <c r="L14" i="7"/>
  <c r="K14" i="7"/>
  <c r="G14" i="7"/>
  <c r="C14" i="7"/>
  <c r="D14" i="7" s="1"/>
  <c r="E14" i="7" s="1"/>
  <c r="L13" i="7"/>
  <c r="K13" i="7"/>
  <c r="G13" i="7"/>
  <c r="C13" i="7"/>
  <c r="D13" i="7" s="1"/>
  <c r="E13" i="7" s="1"/>
  <c r="L12" i="7"/>
  <c r="K12" i="7"/>
  <c r="G12" i="7"/>
  <c r="C12" i="7"/>
  <c r="D12" i="7" s="1"/>
  <c r="E12" i="7" s="1"/>
  <c r="L11" i="7"/>
  <c r="K11" i="7"/>
  <c r="G11" i="7"/>
  <c r="C11" i="7"/>
  <c r="D11" i="7" s="1"/>
  <c r="E11" i="7" s="1"/>
  <c r="L10" i="7"/>
  <c r="K10" i="7"/>
  <c r="G10" i="7"/>
  <c r="C10" i="7"/>
  <c r="D10" i="7" s="1"/>
  <c r="E10" i="7" s="1"/>
  <c r="L9" i="7"/>
  <c r="K9" i="7"/>
  <c r="G9" i="7"/>
  <c r="C9" i="7"/>
  <c r="D9" i="7" s="1"/>
  <c r="E9" i="7" s="1"/>
  <c r="N8" i="7"/>
  <c r="O8" i="7" s="1"/>
  <c r="G8" i="7"/>
  <c r="H8" i="7" s="1"/>
  <c r="I8" i="7" s="1"/>
  <c r="L7" i="7"/>
  <c r="K7" i="7"/>
  <c r="G7" i="7"/>
  <c r="C7" i="7"/>
  <c r="D7" i="7" s="1"/>
  <c r="E7" i="7" s="1"/>
  <c r="L6" i="7"/>
  <c r="K6" i="7"/>
  <c r="K19" i="7" s="1"/>
  <c r="G6" i="7"/>
  <c r="C6" i="7"/>
  <c r="D6" i="7" s="1"/>
  <c r="E6" i="7" s="1"/>
  <c r="L5" i="7"/>
  <c r="K5" i="7"/>
  <c r="K18" i="7" s="1"/>
  <c r="G5" i="7"/>
  <c r="C5" i="7"/>
  <c r="D5" i="7" s="1"/>
  <c r="E5" i="7" s="1"/>
  <c r="L4" i="7"/>
  <c r="K4" i="7"/>
  <c r="G4" i="7"/>
  <c r="C4" i="7"/>
  <c r="D4" i="7" s="1"/>
  <c r="E4" i="7" s="1"/>
  <c r="L20" i="6"/>
  <c r="K20" i="6"/>
  <c r="G20" i="6"/>
  <c r="C20" i="6"/>
  <c r="D20" i="6" s="1"/>
  <c r="E20" i="6" s="1"/>
  <c r="H20" i="6" s="1"/>
  <c r="I20" i="6" s="1"/>
  <c r="L19" i="6"/>
  <c r="G19" i="6"/>
  <c r="C19" i="6"/>
  <c r="D19" i="6" s="1"/>
  <c r="E19" i="6" s="1"/>
  <c r="H19" i="6" s="1"/>
  <c r="I19" i="6" s="1"/>
  <c r="L18" i="6"/>
  <c r="G18" i="6"/>
  <c r="C18" i="6"/>
  <c r="D18" i="6" s="1"/>
  <c r="E18" i="6" s="1"/>
  <c r="H18" i="6" s="1"/>
  <c r="I18" i="6" s="1"/>
  <c r="L17" i="6"/>
  <c r="G17" i="6"/>
  <c r="C17" i="6"/>
  <c r="D17" i="6" s="1"/>
  <c r="E17" i="6" s="1"/>
  <c r="H17" i="6" s="1"/>
  <c r="I17" i="6" s="1"/>
  <c r="L16" i="6"/>
  <c r="K16" i="6"/>
  <c r="G16" i="6"/>
  <c r="D16" i="6"/>
  <c r="E16" i="6" s="1"/>
  <c r="H16" i="6" s="1"/>
  <c r="I16" i="6" s="1"/>
  <c r="C16" i="6"/>
  <c r="L15" i="6"/>
  <c r="K15" i="6"/>
  <c r="G15" i="6"/>
  <c r="C15" i="6"/>
  <c r="D15" i="6" s="1"/>
  <c r="E15" i="6" s="1"/>
  <c r="H15" i="6" s="1"/>
  <c r="I15" i="6" s="1"/>
  <c r="L14" i="6"/>
  <c r="K14" i="6"/>
  <c r="G14" i="6"/>
  <c r="D14" i="6"/>
  <c r="E14" i="6" s="1"/>
  <c r="H14" i="6" s="1"/>
  <c r="I14" i="6" s="1"/>
  <c r="C14" i="6"/>
  <c r="L13" i="6"/>
  <c r="K13" i="6"/>
  <c r="G13" i="6"/>
  <c r="C13" i="6"/>
  <c r="D13" i="6" s="1"/>
  <c r="E13" i="6" s="1"/>
  <c r="H13" i="6" s="1"/>
  <c r="I13" i="6" s="1"/>
  <c r="L12" i="6"/>
  <c r="K12" i="6"/>
  <c r="G12" i="6"/>
  <c r="D12" i="6"/>
  <c r="E12" i="6" s="1"/>
  <c r="H12" i="6" s="1"/>
  <c r="I12" i="6" s="1"/>
  <c r="C12" i="6"/>
  <c r="L11" i="6"/>
  <c r="K11" i="6"/>
  <c r="G11" i="6"/>
  <c r="C11" i="6"/>
  <c r="D11" i="6" s="1"/>
  <c r="E11" i="6" s="1"/>
  <c r="H11" i="6" s="1"/>
  <c r="I11" i="6" s="1"/>
  <c r="L10" i="6"/>
  <c r="K10" i="6"/>
  <c r="G10" i="6"/>
  <c r="D10" i="6"/>
  <c r="E10" i="6" s="1"/>
  <c r="H10" i="6" s="1"/>
  <c r="I10" i="6" s="1"/>
  <c r="C10" i="6"/>
  <c r="L9" i="6"/>
  <c r="K9" i="6"/>
  <c r="G9" i="6"/>
  <c r="C9" i="6"/>
  <c r="D9" i="6" s="1"/>
  <c r="E9" i="6" s="1"/>
  <c r="H9" i="6" s="1"/>
  <c r="I9" i="6" s="1"/>
  <c r="L8" i="6"/>
  <c r="K8" i="6"/>
  <c r="G8" i="6"/>
  <c r="D8" i="6"/>
  <c r="E8" i="6" s="1"/>
  <c r="H8" i="6" s="1"/>
  <c r="I8" i="6" s="1"/>
  <c r="C8" i="6"/>
  <c r="L7" i="6"/>
  <c r="K7" i="6"/>
  <c r="G7" i="6"/>
  <c r="C7" i="6"/>
  <c r="D7" i="6" s="1"/>
  <c r="E7" i="6" s="1"/>
  <c r="H7" i="6" s="1"/>
  <c r="I7" i="6" s="1"/>
  <c r="L6" i="6"/>
  <c r="K6" i="6"/>
  <c r="K19" i="6" s="1"/>
  <c r="G6" i="6"/>
  <c r="D6" i="6"/>
  <c r="E6" i="6" s="1"/>
  <c r="H6" i="6" s="1"/>
  <c r="I6" i="6" s="1"/>
  <c r="C6" i="6"/>
  <c r="L5" i="6"/>
  <c r="K5" i="6"/>
  <c r="K18" i="6" s="1"/>
  <c r="G5" i="6"/>
  <c r="C5" i="6"/>
  <c r="D5" i="6" s="1"/>
  <c r="E5" i="6" s="1"/>
  <c r="H5" i="6" s="1"/>
  <c r="I5" i="6" s="1"/>
  <c r="L4" i="6"/>
  <c r="K4" i="6"/>
  <c r="G4" i="6"/>
  <c r="D4" i="6"/>
  <c r="E4" i="6" s="1"/>
  <c r="H4" i="6" s="1"/>
  <c r="I4" i="6" s="1"/>
  <c r="C4" i="6"/>
  <c r="L18" i="5"/>
  <c r="G18" i="5"/>
  <c r="C18" i="5"/>
  <c r="D18" i="5" s="1"/>
  <c r="E18" i="5" s="1"/>
  <c r="H18" i="5" s="1"/>
  <c r="I18" i="5" s="1"/>
  <c r="L17" i="5"/>
  <c r="G17" i="5"/>
  <c r="C17" i="5"/>
  <c r="D17" i="5" s="1"/>
  <c r="E17" i="5" s="1"/>
  <c r="L16" i="5"/>
  <c r="K16" i="5"/>
  <c r="G16" i="5"/>
  <c r="C16" i="5"/>
  <c r="D16" i="5" s="1"/>
  <c r="E16" i="5" s="1"/>
  <c r="L15" i="5"/>
  <c r="K15" i="5"/>
  <c r="G15" i="5"/>
  <c r="C15" i="5"/>
  <c r="D15" i="5" s="1"/>
  <c r="E15" i="5" s="1"/>
  <c r="L14" i="5"/>
  <c r="K14" i="5"/>
  <c r="G14" i="5"/>
  <c r="C14" i="5"/>
  <c r="D14" i="5" s="1"/>
  <c r="E14" i="5" s="1"/>
  <c r="L13" i="5"/>
  <c r="K13" i="5"/>
  <c r="G13" i="5"/>
  <c r="C13" i="5"/>
  <c r="D13" i="5" s="1"/>
  <c r="E13" i="5" s="1"/>
  <c r="L12" i="5"/>
  <c r="K12" i="5"/>
  <c r="G12" i="5"/>
  <c r="C12" i="5"/>
  <c r="D12" i="5" s="1"/>
  <c r="E12" i="5" s="1"/>
  <c r="L11" i="5"/>
  <c r="K11" i="5"/>
  <c r="G11" i="5"/>
  <c r="C11" i="5"/>
  <c r="D11" i="5" s="1"/>
  <c r="E11" i="5" s="1"/>
  <c r="L10" i="5"/>
  <c r="K10" i="5"/>
  <c r="G10" i="5"/>
  <c r="C10" i="5"/>
  <c r="D10" i="5" s="1"/>
  <c r="E10" i="5" s="1"/>
  <c r="L9" i="5"/>
  <c r="K9" i="5"/>
  <c r="G9" i="5"/>
  <c r="C9" i="5"/>
  <c r="D9" i="5" s="1"/>
  <c r="E9" i="5" s="1"/>
  <c r="L8" i="5"/>
  <c r="K8" i="5"/>
  <c r="G8" i="5"/>
  <c r="C8" i="5"/>
  <c r="D8" i="5" s="1"/>
  <c r="E8" i="5" s="1"/>
  <c r="L7" i="5"/>
  <c r="K7" i="5"/>
  <c r="G7" i="5"/>
  <c r="C7" i="5"/>
  <c r="D7" i="5" s="1"/>
  <c r="E7" i="5" s="1"/>
  <c r="L6" i="5"/>
  <c r="K6" i="5"/>
  <c r="G6" i="5"/>
  <c r="C6" i="5"/>
  <c r="D6" i="5" s="1"/>
  <c r="E6" i="5" s="1"/>
  <c r="L5" i="5"/>
  <c r="K5" i="5"/>
  <c r="K18" i="5" s="1"/>
  <c r="G5" i="5"/>
  <c r="C5" i="5"/>
  <c r="D5" i="5" s="1"/>
  <c r="E5" i="5" s="1"/>
  <c r="L4" i="5"/>
  <c r="K4" i="5"/>
  <c r="G4" i="5"/>
  <c r="C4" i="5"/>
  <c r="D4" i="5" s="1"/>
  <c r="E4" i="5" s="1"/>
  <c r="L16" i="4"/>
  <c r="K16" i="4"/>
  <c r="G16" i="4"/>
  <c r="D16" i="4"/>
  <c r="E16" i="4" s="1"/>
  <c r="H16" i="4" s="1"/>
  <c r="I16" i="4" s="1"/>
  <c r="C16" i="4"/>
  <c r="L15" i="4"/>
  <c r="K15" i="4"/>
  <c r="G15" i="4"/>
  <c r="C15" i="4"/>
  <c r="D15" i="4" s="1"/>
  <c r="E15" i="4" s="1"/>
  <c r="H15" i="4" s="1"/>
  <c r="I15" i="4" s="1"/>
  <c r="L14" i="4"/>
  <c r="G14" i="4"/>
  <c r="C14" i="4"/>
  <c r="D14" i="4" s="1"/>
  <c r="E14" i="4" s="1"/>
  <c r="L13" i="4"/>
  <c r="K13" i="4"/>
  <c r="G13" i="4"/>
  <c r="C13" i="4"/>
  <c r="D13" i="4" s="1"/>
  <c r="E13" i="4" s="1"/>
  <c r="L12" i="4"/>
  <c r="K12" i="4"/>
  <c r="G12" i="4"/>
  <c r="C12" i="4"/>
  <c r="D12" i="4" s="1"/>
  <c r="E12" i="4" s="1"/>
  <c r="L11" i="4"/>
  <c r="K11" i="4"/>
  <c r="G11" i="4"/>
  <c r="C11" i="4"/>
  <c r="D11" i="4" s="1"/>
  <c r="E11" i="4" s="1"/>
  <c r="L10" i="4"/>
  <c r="K10" i="4"/>
  <c r="G10" i="4"/>
  <c r="C10" i="4"/>
  <c r="D10" i="4" s="1"/>
  <c r="E10" i="4" s="1"/>
  <c r="L9" i="4"/>
  <c r="K9" i="4"/>
  <c r="G9" i="4"/>
  <c r="C9" i="4"/>
  <c r="D9" i="4" s="1"/>
  <c r="E9" i="4" s="1"/>
  <c r="L8" i="4"/>
  <c r="K8" i="4"/>
  <c r="G8" i="4"/>
  <c r="C8" i="4"/>
  <c r="D8" i="4" s="1"/>
  <c r="E8" i="4" s="1"/>
  <c r="L7" i="4"/>
  <c r="K7" i="4"/>
  <c r="G7" i="4"/>
  <c r="C7" i="4"/>
  <c r="D7" i="4" s="1"/>
  <c r="E7" i="4" s="1"/>
  <c r="L6" i="4"/>
  <c r="K6" i="4"/>
  <c r="G6" i="4"/>
  <c r="C6" i="4"/>
  <c r="D6" i="4" s="1"/>
  <c r="E6" i="4" s="1"/>
  <c r="L5" i="4"/>
  <c r="K5" i="4"/>
  <c r="G5" i="4"/>
  <c r="C5" i="4"/>
  <c r="D5" i="4" s="1"/>
  <c r="E5" i="4" s="1"/>
  <c r="L4" i="4"/>
  <c r="K4" i="4"/>
  <c r="G4" i="4"/>
  <c r="C4" i="4"/>
  <c r="D4" i="4" s="1"/>
  <c r="E4" i="4" s="1"/>
  <c r="L15" i="3"/>
  <c r="K15" i="3"/>
  <c r="G15" i="3"/>
  <c r="C15" i="3"/>
  <c r="D15" i="3" s="1"/>
  <c r="E15" i="3" s="1"/>
  <c r="H15" i="3" s="1"/>
  <c r="I15" i="3" s="1"/>
  <c r="L14" i="3"/>
  <c r="K14" i="3"/>
  <c r="G14" i="3"/>
  <c r="D14" i="3"/>
  <c r="E14" i="3" s="1"/>
  <c r="H14" i="3" s="1"/>
  <c r="I14" i="3" s="1"/>
  <c r="C14" i="3"/>
  <c r="L13" i="3"/>
  <c r="K13" i="3"/>
  <c r="G13" i="3"/>
  <c r="C13" i="3"/>
  <c r="D13" i="3" s="1"/>
  <c r="E13" i="3" s="1"/>
  <c r="H13" i="3" s="1"/>
  <c r="I13" i="3" s="1"/>
  <c r="L12" i="3"/>
  <c r="K12" i="3"/>
  <c r="G12" i="3"/>
  <c r="D12" i="3"/>
  <c r="E12" i="3" s="1"/>
  <c r="H12" i="3" s="1"/>
  <c r="I12" i="3" s="1"/>
  <c r="C12" i="3"/>
  <c r="L11" i="3"/>
  <c r="K11" i="3"/>
  <c r="G11" i="3"/>
  <c r="C11" i="3"/>
  <c r="D11" i="3" s="1"/>
  <c r="E11" i="3" s="1"/>
  <c r="H11" i="3" s="1"/>
  <c r="I11" i="3" s="1"/>
  <c r="L10" i="3"/>
  <c r="K10" i="3"/>
  <c r="G10" i="3"/>
  <c r="D10" i="3"/>
  <c r="E10" i="3" s="1"/>
  <c r="H10" i="3" s="1"/>
  <c r="I10" i="3" s="1"/>
  <c r="C10" i="3"/>
  <c r="L9" i="3"/>
  <c r="K9" i="3"/>
  <c r="G9" i="3"/>
  <c r="C9" i="3"/>
  <c r="D9" i="3" s="1"/>
  <c r="E9" i="3" s="1"/>
  <c r="L8" i="3"/>
  <c r="K8" i="3"/>
  <c r="G8" i="3"/>
  <c r="D8" i="3"/>
  <c r="E8" i="3" s="1"/>
  <c r="C8" i="3"/>
  <c r="L7" i="3"/>
  <c r="K7" i="3"/>
  <c r="G7" i="3"/>
  <c r="C7" i="3"/>
  <c r="D7" i="3" s="1"/>
  <c r="E7" i="3" s="1"/>
  <c r="H7" i="3" s="1"/>
  <c r="I7" i="3" s="1"/>
  <c r="L6" i="3"/>
  <c r="K6" i="3"/>
  <c r="G6" i="3"/>
  <c r="D6" i="3"/>
  <c r="E6" i="3" s="1"/>
  <c r="H6" i="3" s="1"/>
  <c r="I6" i="3" s="1"/>
  <c r="C6" i="3"/>
  <c r="L5" i="3"/>
  <c r="K5" i="3"/>
  <c r="G5" i="3"/>
  <c r="C5" i="3"/>
  <c r="D5" i="3" s="1"/>
  <c r="E5" i="3" s="1"/>
  <c r="H5" i="3" s="1"/>
  <c r="I5" i="3" s="1"/>
  <c r="L4" i="3"/>
  <c r="K4" i="3"/>
  <c r="G4" i="3"/>
  <c r="D4" i="3"/>
  <c r="E4" i="3" s="1"/>
  <c r="H4" i="3" s="1"/>
  <c r="I4" i="3" s="1"/>
  <c r="C4" i="3"/>
  <c r="L12" i="2"/>
  <c r="K12" i="2"/>
  <c r="G12" i="2"/>
  <c r="C12" i="2"/>
  <c r="D12" i="2" s="1"/>
  <c r="E12" i="2" s="1"/>
  <c r="L10" i="2"/>
  <c r="K10" i="2"/>
  <c r="G10" i="2"/>
  <c r="C10" i="2"/>
  <c r="D10" i="2" s="1"/>
  <c r="E10" i="2" s="1"/>
  <c r="L8" i="2"/>
  <c r="K8" i="2"/>
  <c r="G8" i="2"/>
  <c r="C8" i="2"/>
  <c r="D8" i="2" s="1"/>
  <c r="E8" i="2" s="1"/>
  <c r="L6" i="2"/>
  <c r="K6" i="2"/>
  <c r="G6" i="2"/>
  <c r="C6" i="2"/>
  <c r="D6" i="2" s="1"/>
  <c r="E6" i="2" s="1"/>
  <c r="L4" i="2"/>
  <c r="K4" i="2"/>
  <c r="G4" i="2"/>
  <c r="C4" i="2"/>
  <c r="D4" i="2" s="1"/>
  <c r="E4" i="2" s="1"/>
  <c r="H6" i="2" l="1"/>
  <c r="I6" i="2" s="1"/>
  <c r="H8" i="2"/>
  <c r="I8" i="2" s="1"/>
  <c r="R8" i="2" s="1"/>
  <c r="H10" i="2"/>
  <c r="I10" i="2" s="1"/>
  <c r="H12" i="2"/>
  <c r="I12" i="2" s="1"/>
  <c r="R12" i="2" s="1"/>
  <c r="H4" i="14"/>
  <c r="I4" i="14" s="1"/>
  <c r="H5" i="14"/>
  <c r="I5" i="14" s="1"/>
  <c r="P5" i="14" s="1"/>
  <c r="H6" i="14"/>
  <c r="I6" i="14" s="1"/>
  <c r="H7" i="14"/>
  <c r="I7" i="14" s="1"/>
  <c r="P7" i="14" s="1"/>
  <c r="H8" i="14"/>
  <c r="I8" i="14" s="1"/>
  <c r="H9" i="14"/>
  <c r="I9" i="14" s="1"/>
  <c r="P9" i="14" s="1"/>
  <c r="H10" i="14"/>
  <c r="I10" i="14" s="1"/>
  <c r="H11" i="14"/>
  <c r="I11" i="14" s="1"/>
  <c r="P11" i="14" s="1"/>
  <c r="H12" i="14"/>
  <c r="I12" i="14" s="1"/>
  <c r="H13" i="14"/>
  <c r="I13" i="14" s="1"/>
  <c r="P13" i="14" s="1"/>
  <c r="H14" i="14"/>
  <c r="I14" i="14" s="1"/>
  <c r="H15" i="14"/>
  <c r="I15" i="14" s="1"/>
  <c r="P15" i="14" s="1"/>
  <c r="H16" i="14"/>
  <c r="I16" i="14" s="1"/>
  <c r="H17" i="14"/>
  <c r="I17" i="14" s="1"/>
  <c r="P17" i="14" s="1"/>
  <c r="H18" i="14"/>
  <c r="I18" i="14" s="1"/>
  <c r="H20" i="14"/>
  <c r="I20" i="14" s="1"/>
  <c r="P20" i="14" s="1"/>
  <c r="H4" i="13"/>
  <c r="I4" i="13" s="1"/>
  <c r="H5" i="13"/>
  <c r="I5" i="13" s="1"/>
  <c r="R5" i="13" s="1"/>
  <c r="H6" i="13"/>
  <c r="I6" i="13" s="1"/>
  <c r="H7" i="13"/>
  <c r="I7" i="13" s="1"/>
  <c r="R7" i="13" s="1"/>
  <c r="H8" i="13"/>
  <c r="I8" i="13" s="1"/>
  <c r="H9" i="13"/>
  <c r="I9" i="13" s="1"/>
  <c r="R9" i="13" s="1"/>
  <c r="H10" i="13"/>
  <c r="I10" i="13" s="1"/>
  <c r="H11" i="13"/>
  <c r="I11" i="13" s="1"/>
  <c r="R11" i="13" s="1"/>
  <c r="H12" i="13"/>
  <c r="I12" i="13" s="1"/>
  <c r="H13" i="13"/>
  <c r="I13" i="13" s="1"/>
  <c r="R13" i="13" s="1"/>
  <c r="H14" i="13"/>
  <c r="I14" i="13" s="1"/>
  <c r="H15" i="13"/>
  <c r="I15" i="13" s="1"/>
  <c r="R15" i="13" s="1"/>
  <c r="H16" i="13"/>
  <c r="I16" i="13" s="1"/>
  <c r="H17" i="13"/>
  <c r="I17" i="13" s="1"/>
  <c r="R17" i="13" s="1"/>
  <c r="H7" i="12"/>
  <c r="I7" i="12" s="1"/>
  <c r="H8" i="12"/>
  <c r="I8" i="12" s="1"/>
  <c r="H9" i="12"/>
  <c r="I9" i="12" s="1"/>
  <c r="H17" i="11"/>
  <c r="I17" i="11" s="1"/>
  <c r="H18" i="11"/>
  <c r="I18" i="11" s="1"/>
  <c r="H20" i="11"/>
  <c r="I20" i="11" s="1"/>
  <c r="H4" i="10"/>
  <c r="I4" i="10" s="1"/>
  <c r="H5" i="10"/>
  <c r="I5" i="10" s="1"/>
  <c r="Q5" i="10" s="1"/>
  <c r="H6" i="10"/>
  <c r="I6" i="10" s="1"/>
  <c r="H7" i="10"/>
  <c r="I7" i="10" s="1"/>
  <c r="Q7" i="10" s="1"/>
  <c r="H8" i="10"/>
  <c r="I8" i="10" s="1"/>
  <c r="H9" i="10"/>
  <c r="I9" i="10" s="1"/>
  <c r="Q9" i="10" s="1"/>
  <c r="H10" i="10"/>
  <c r="I10" i="10" s="1"/>
  <c r="H11" i="10"/>
  <c r="I11" i="10" s="1"/>
  <c r="Q11" i="10" s="1"/>
  <c r="H12" i="10"/>
  <c r="I12" i="10" s="1"/>
  <c r="H13" i="10"/>
  <c r="I13" i="10" s="1"/>
  <c r="Q13" i="10" s="1"/>
  <c r="H14" i="10"/>
  <c r="I14" i="10" s="1"/>
  <c r="H15" i="10"/>
  <c r="I15" i="10" s="1"/>
  <c r="Q15" i="10" s="1"/>
  <c r="H16" i="10"/>
  <c r="I16" i="10" s="1"/>
  <c r="H17" i="10"/>
  <c r="I17" i="10" s="1"/>
  <c r="Q17" i="10" s="1"/>
  <c r="H18" i="10"/>
  <c r="I18" i="10" s="1"/>
  <c r="H20" i="10"/>
  <c r="I20" i="10" s="1"/>
  <c r="Q20" i="10" s="1"/>
  <c r="H11" i="8"/>
  <c r="I11" i="8" s="1"/>
  <c r="H12" i="8"/>
  <c r="I12" i="8" s="1"/>
  <c r="H13" i="8"/>
  <c r="I13" i="8" s="1"/>
  <c r="H14" i="8"/>
  <c r="I14" i="8" s="1"/>
  <c r="H15" i="8"/>
  <c r="I15" i="8" s="1"/>
  <c r="H16" i="8"/>
  <c r="I16" i="8" s="1"/>
  <c r="H17" i="8"/>
  <c r="I17" i="8" s="1"/>
  <c r="H19" i="8"/>
  <c r="I19" i="8" s="1"/>
  <c r="H4" i="7"/>
  <c r="I4" i="7" s="1"/>
  <c r="H5" i="7"/>
  <c r="I5" i="7" s="1"/>
  <c r="R5" i="7" s="1"/>
  <c r="H6" i="7"/>
  <c r="I6" i="7" s="1"/>
  <c r="H7" i="7"/>
  <c r="I7" i="7" s="1"/>
  <c r="R7" i="7" s="1"/>
  <c r="H9" i="7"/>
  <c r="I9" i="7" s="1"/>
  <c r="H10" i="7"/>
  <c r="I10" i="7" s="1"/>
  <c r="R10" i="7" s="1"/>
  <c r="H11" i="7"/>
  <c r="I11" i="7" s="1"/>
  <c r="H12" i="7"/>
  <c r="I12" i="7" s="1"/>
  <c r="R12" i="7" s="1"/>
  <c r="H13" i="7"/>
  <c r="I13" i="7" s="1"/>
  <c r="H14" i="7"/>
  <c r="I14" i="7" s="1"/>
  <c r="R14" i="7" s="1"/>
  <c r="H15" i="7"/>
  <c r="I15" i="7" s="1"/>
  <c r="H16" i="7"/>
  <c r="I16" i="7" s="1"/>
  <c r="R16" i="7" s="1"/>
  <c r="H17" i="7"/>
  <c r="I17" i="7" s="1"/>
  <c r="H19" i="7"/>
  <c r="I19" i="7" s="1"/>
  <c r="R19" i="7" s="1"/>
  <c r="H4" i="5"/>
  <c r="I4" i="5" s="1"/>
  <c r="H5" i="5"/>
  <c r="I5" i="5" s="1"/>
  <c r="R5" i="5" s="1"/>
  <c r="H6" i="5"/>
  <c r="I6" i="5" s="1"/>
  <c r="H7" i="5"/>
  <c r="I7" i="5" s="1"/>
  <c r="R7" i="5" s="1"/>
  <c r="H8" i="5"/>
  <c r="I8" i="5" s="1"/>
  <c r="H9" i="5"/>
  <c r="I9" i="5" s="1"/>
  <c r="R9" i="5" s="1"/>
  <c r="H10" i="5"/>
  <c r="I10" i="5" s="1"/>
  <c r="H11" i="5"/>
  <c r="I11" i="5" s="1"/>
  <c r="R11" i="5" s="1"/>
  <c r="H12" i="5"/>
  <c r="I12" i="5" s="1"/>
  <c r="H13" i="5"/>
  <c r="I13" i="5" s="1"/>
  <c r="R13" i="5" s="1"/>
  <c r="H14" i="5"/>
  <c r="I14" i="5" s="1"/>
  <c r="H15" i="5"/>
  <c r="I15" i="5" s="1"/>
  <c r="R15" i="5" s="1"/>
  <c r="H16" i="5"/>
  <c r="I16" i="5" s="1"/>
  <c r="H17" i="5"/>
  <c r="I17" i="5" s="1"/>
  <c r="R17" i="5" s="1"/>
  <c r="H4" i="4"/>
  <c r="I4" i="4" s="1"/>
  <c r="H5" i="4"/>
  <c r="I5" i="4" s="1"/>
  <c r="R5" i="4" s="1"/>
  <c r="H6" i="4"/>
  <c r="I6" i="4" s="1"/>
  <c r="H7" i="4"/>
  <c r="I7" i="4" s="1"/>
  <c r="R7" i="4" s="1"/>
  <c r="H8" i="4"/>
  <c r="I8" i="4" s="1"/>
  <c r="H9" i="4"/>
  <c r="I9" i="4" s="1"/>
  <c r="R9" i="4" s="1"/>
  <c r="H10" i="4"/>
  <c r="I10" i="4" s="1"/>
  <c r="H11" i="4"/>
  <c r="I11" i="4" s="1"/>
  <c r="R11" i="4" s="1"/>
  <c r="H12" i="4"/>
  <c r="I12" i="4" s="1"/>
  <c r="H13" i="4"/>
  <c r="I13" i="4" s="1"/>
  <c r="R13" i="4" s="1"/>
  <c r="H14" i="4"/>
  <c r="I14" i="4" s="1"/>
  <c r="H4" i="2"/>
  <c r="I4" i="2" s="1"/>
  <c r="R4" i="2" s="1"/>
  <c r="R6" i="2"/>
  <c r="P6" i="2"/>
  <c r="J6" i="2"/>
  <c r="Q6" i="2"/>
  <c r="R10" i="2"/>
  <c r="P10" i="2"/>
  <c r="J10" i="2"/>
  <c r="M10" i="2" s="1"/>
  <c r="Q10" i="2"/>
  <c r="R4" i="3"/>
  <c r="P4" i="3"/>
  <c r="J4" i="3"/>
  <c r="M4" i="3" s="1"/>
  <c r="Q4" i="3"/>
  <c r="R6" i="3"/>
  <c r="P6" i="3"/>
  <c r="J6" i="3"/>
  <c r="M6" i="3" s="1"/>
  <c r="Q6" i="3"/>
  <c r="R5" i="3"/>
  <c r="P5" i="3"/>
  <c r="J5" i="3"/>
  <c r="M5" i="3" s="1"/>
  <c r="Q5" i="3"/>
  <c r="R7" i="3"/>
  <c r="P7" i="3"/>
  <c r="J7" i="3"/>
  <c r="M7" i="3" s="1"/>
  <c r="Q7" i="3"/>
  <c r="Q10" i="3"/>
  <c r="R10" i="3"/>
  <c r="P10" i="3"/>
  <c r="W10" i="3" s="1"/>
  <c r="J10" i="3"/>
  <c r="M10" i="3" s="1"/>
  <c r="Q12" i="3"/>
  <c r="R12" i="3"/>
  <c r="P12" i="3"/>
  <c r="W12" i="3" s="1"/>
  <c r="J12" i="3"/>
  <c r="M12" i="3" s="1"/>
  <c r="Q14" i="3"/>
  <c r="R14" i="3"/>
  <c r="P14" i="3"/>
  <c r="W14" i="3" s="1"/>
  <c r="J14" i="3"/>
  <c r="M14" i="3" s="1"/>
  <c r="Q16" i="4"/>
  <c r="R16" i="4"/>
  <c r="P16" i="4"/>
  <c r="J16" i="4"/>
  <c r="M16" i="4" s="1"/>
  <c r="R4" i="5"/>
  <c r="P4" i="5"/>
  <c r="J4" i="5"/>
  <c r="M4" i="5" s="1"/>
  <c r="Q4" i="5"/>
  <c r="P5" i="5"/>
  <c r="Q5" i="5"/>
  <c r="R6" i="5"/>
  <c r="P6" i="5"/>
  <c r="J6" i="5"/>
  <c r="M6" i="5" s="1"/>
  <c r="Q6" i="5"/>
  <c r="P7" i="5"/>
  <c r="Q7" i="5"/>
  <c r="R8" i="5"/>
  <c r="P8" i="5"/>
  <c r="J8" i="5"/>
  <c r="M8" i="5" s="1"/>
  <c r="Q8" i="5"/>
  <c r="P9" i="5"/>
  <c r="Q9" i="5"/>
  <c r="R10" i="5"/>
  <c r="P10" i="5"/>
  <c r="J10" i="5"/>
  <c r="M10" i="5" s="1"/>
  <c r="Q10" i="5"/>
  <c r="P11" i="5"/>
  <c r="Q11" i="5"/>
  <c r="R12" i="5"/>
  <c r="P12" i="5"/>
  <c r="J12" i="5"/>
  <c r="M12" i="5" s="1"/>
  <c r="Q12" i="5"/>
  <c r="P13" i="5"/>
  <c r="Q13" i="5"/>
  <c r="R14" i="5"/>
  <c r="P14" i="5"/>
  <c r="J14" i="5"/>
  <c r="M14" i="5" s="1"/>
  <c r="Q14" i="5"/>
  <c r="P15" i="5"/>
  <c r="Q15" i="5"/>
  <c r="R16" i="5"/>
  <c r="P16" i="5"/>
  <c r="J16" i="5"/>
  <c r="M16" i="5" s="1"/>
  <c r="Q16" i="5"/>
  <c r="P17" i="5"/>
  <c r="Q17" i="5"/>
  <c r="Q4" i="6"/>
  <c r="R4" i="6"/>
  <c r="P4" i="6"/>
  <c r="J4" i="6"/>
  <c r="M4" i="6" s="1"/>
  <c r="Q6" i="6"/>
  <c r="R6" i="6"/>
  <c r="P6" i="6"/>
  <c r="J6" i="6"/>
  <c r="M6" i="6" s="1"/>
  <c r="Q8" i="6"/>
  <c r="R8" i="6"/>
  <c r="P8" i="6"/>
  <c r="J8" i="6"/>
  <c r="M8" i="6" s="1"/>
  <c r="Q10" i="6"/>
  <c r="R10" i="6"/>
  <c r="P10" i="6"/>
  <c r="J10" i="6"/>
  <c r="M10" i="6" s="1"/>
  <c r="Q12" i="6"/>
  <c r="R12" i="6"/>
  <c r="P12" i="6"/>
  <c r="J12" i="6"/>
  <c r="M12" i="6" s="1"/>
  <c r="Q14" i="6"/>
  <c r="R14" i="6"/>
  <c r="P14" i="6"/>
  <c r="J14" i="6"/>
  <c r="M14" i="6" s="1"/>
  <c r="Q16" i="6"/>
  <c r="R16" i="6"/>
  <c r="P16" i="6"/>
  <c r="J16" i="6"/>
  <c r="M16" i="6" s="1"/>
  <c r="Q20" i="6"/>
  <c r="R20" i="6"/>
  <c r="P20" i="6"/>
  <c r="J20" i="6"/>
  <c r="M20" i="6" s="1"/>
  <c r="R4" i="7"/>
  <c r="P4" i="7"/>
  <c r="J4" i="7"/>
  <c r="M4" i="7" s="1"/>
  <c r="Q4" i="7"/>
  <c r="P5" i="7"/>
  <c r="Q5" i="7"/>
  <c r="R6" i="7"/>
  <c r="P6" i="7"/>
  <c r="J6" i="7"/>
  <c r="M6" i="7" s="1"/>
  <c r="Q6" i="7"/>
  <c r="P7" i="7"/>
  <c r="Q7" i="7"/>
  <c r="R8" i="7"/>
  <c r="P8" i="7"/>
  <c r="T8" i="7" s="1"/>
  <c r="Q8" i="7"/>
  <c r="J8" i="7"/>
  <c r="R9" i="7"/>
  <c r="P9" i="7"/>
  <c r="J9" i="7"/>
  <c r="M9" i="7" s="1"/>
  <c r="Q9" i="7"/>
  <c r="P10" i="7"/>
  <c r="Q10" i="7"/>
  <c r="R11" i="7"/>
  <c r="P11" i="7"/>
  <c r="J11" i="7"/>
  <c r="M11" i="7" s="1"/>
  <c r="Q11" i="7"/>
  <c r="P12" i="7"/>
  <c r="Q12" i="7"/>
  <c r="R13" i="7"/>
  <c r="P13" i="7"/>
  <c r="J13" i="7"/>
  <c r="M13" i="7" s="1"/>
  <c r="Q13" i="7"/>
  <c r="P14" i="7"/>
  <c r="Q14" i="7"/>
  <c r="R15" i="7"/>
  <c r="P15" i="7"/>
  <c r="J15" i="7"/>
  <c r="M15" i="7" s="1"/>
  <c r="Q15" i="7"/>
  <c r="P16" i="7"/>
  <c r="Q16" i="7"/>
  <c r="R17" i="7"/>
  <c r="P17" i="7"/>
  <c r="J17" i="7"/>
  <c r="Q17" i="7"/>
  <c r="P19" i="7"/>
  <c r="Q19" i="7"/>
  <c r="Q5" i="8"/>
  <c r="R5" i="8"/>
  <c r="P5" i="8"/>
  <c r="J5" i="8"/>
  <c r="M5" i="8" s="1"/>
  <c r="Q10" i="8"/>
  <c r="R10" i="8"/>
  <c r="P10" i="8"/>
  <c r="J10" i="8"/>
  <c r="M10" i="8" s="1"/>
  <c r="Q11" i="8"/>
  <c r="R11" i="8"/>
  <c r="P11" i="8"/>
  <c r="J11" i="8"/>
  <c r="M11" i="8" s="1"/>
  <c r="Q12" i="8"/>
  <c r="R12" i="8"/>
  <c r="P12" i="8"/>
  <c r="J12" i="8"/>
  <c r="M12" i="8" s="1"/>
  <c r="Q13" i="8"/>
  <c r="R13" i="8"/>
  <c r="P13" i="8"/>
  <c r="J13" i="8"/>
  <c r="M13" i="8" s="1"/>
  <c r="Q14" i="8"/>
  <c r="R14" i="8"/>
  <c r="P14" i="8"/>
  <c r="J14" i="8"/>
  <c r="M14" i="8" s="1"/>
  <c r="Q15" i="8"/>
  <c r="R15" i="8"/>
  <c r="P15" i="8"/>
  <c r="J15" i="8"/>
  <c r="M15" i="8" s="1"/>
  <c r="Q16" i="8"/>
  <c r="R16" i="8"/>
  <c r="P16" i="8"/>
  <c r="J16" i="8"/>
  <c r="M16" i="8" s="1"/>
  <c r="H8" i="3"/>
  <c r="I8" i="3" s="1"/>
  <c r="H9" i="3"/>
  <c r="I9" i="3" s="1"/>
  <c r="Q11" i="3"/>
  <c r="R11" i="3"/>
  <c r="P11" i="3"/>
  <c r="W11" i="3" s="1"/>
  <c r="J11" i="3"/>
  <c r="M11" i="3" s="1"/>
  <c r="Q13" i="3"/>
  <c r="R13" i="3"/>
  <c r="P13" i="3"/>
  <c r="W13" i="3" s="1"/>
  <c r="J13" i="3"/>
  <c r="M13" i="3" s="1"/>
  <c r="Q15" i="3"/>
  <c r="R15" i="3"/>
  <c r="P15" i="3"/>
  <c r="W15" i="3" s="1"/>
  <c r="J15" i="3"/>
  <c r="M15" i="3" s="1"/>
  <c r="R4" i="4"/>
  <c r="P4" i="4"/>
  <c r="J4" i="4"/>
  <c r="M4" i="4" s="1"/>
  <c r="Q4" i="4"/>
  <c r="P5" i="4"/>
  <c r="Q5" i="4"/>
  <c r="R6" i="4"/>
  <c r="P6" i="4"/>
  <c r="J6" i="4"/>
  <c r="M6" i="4" s="1"/>
  <c r="Q6" i="4"/>
  <c r="P7" i="4"/>
  <c r="Q7" i="4"/>
  <c r="R8" i="4"/>
  <c r="P8" i="4"/>
  <c r="J8" i="4"/>
  <c r="M8" i="4" s="1"/>
  <c r="Q8" i="4"/>
  <c r="P9" i="4"/>
  <c r="Q9" i="4"/>
  <c r="R10" i="4"/>
  <c r="P10" i="4"/>
  <c r="J10" i="4"/>
  <c r="M10" i="4" s="1"/>
  <c r="Q10" i="4"/>
  <c r="P11" i="4"/>
  <c r="Q11" i="4"/>
  <c r="R12" i="4"/>
  <c r="P12" i="4"/>
  <c r="J12" i="4"/>
  <c r="M12" i="4" s="1"/>
  <c r="Q12" i="4"/>
  <c r="P13" i="4"/>
  <c r="Q13" i="4"/>
  <c r="Q14" i="4"/>
  <c r="J14" i="4"/>
  <c r="M14" i="4" s="1"/>
  <c r="R14" i="4"/>
  <c r="P14" i="4"/>
  <c r="Q15" i="4"/>
  <c r="R15" i="4"/>
  <c r="P15" i="4"/>
  <c r="J15" i="4"/>
  <c r="M15" i="4" s="1"/>
  <c r="R18" i="5"/>
  <c r="P18" i="5"/>
  <c r="J18" i="5"/>
  <c r="M18" i="5" s="1"/>
  <c r="Q18" i="5"/>
  <c r="Q5" i="6"/>
  <c r="R5" i="6"/>
  <c r="P5" i="6"/>
  <c r="J5" i="6"/>
  <c r="M5" i="6" s="1"/>
  <c r="Q7" i="6"/>
  <c r="R7" i="6"/>
  <c r="P7" i="6"/>
  <c r="W7" i="6" s="1"/>
  <c r="J7" i="6"/>
  <c r="M7" i="6" s="1"/>
  <c r="Q9" i="6"/>
  <c r="R9" i="6"/>
  <c r="P9" i="6"/>
  <c r="W9" i="6" s="1"/>
  <c r="J9" i="6"/>
  <c r="M9" i="6" s="1"/>
  <c r="Q11" i="6"/>
  <c r="R11" i="6"/>
  <c r="P11" i="6"/>
  <c r="W11" i="6" s="1"/>
  <c r="J11" i="6"/>
  <c r="M11" i="6" s="1"/>
  <c r="Q13" i="6"/>
  <c r="R13" i="6"/>
  <c r="P13" i="6"/>
  <c r="W13" i="6" s="1"/>
  <c r="J13" i="6"/>
  <c r="M13" i="6" s="1"/>
  <c r="Q15" i="6"/>
  <c r="R15" i="6"/>
  <c r="P15" i="6"/>
  <c r="W15" i="6" s="1"/>
  <c r="J15" i="6"/>
  <c r="M15" i="6" s="1"/>
  <c r="Q17" i="6"/>
  <c r="R17" i="6"/>
  <c r="P17" i="6"/>
  <c r="W17" i="6" s="1"/>
  <c r="J17" i="6"/>
  <c r="Q18" i="6"/>
  <c r="R18" i="6"/>
  <c r="P18" i="6"/>
  <c r="W18" i="6" s="1"/>
  <c r="J18" i="6"/>
  <c r="M18" i="6" s="1"/>
  <c r="Q19" i="6"/>
  <c r="R19" i="6"/>
  <c r="P19" i="6"/>
  <c r="W19" i="6" s="1"/>
  <c r="J19" i="6"/>
  <c r="M19" i="6" s="1"/>
  <c r="X8" i="7"/>
  <c r="V8" i="7"/>
  <c r="R18" i="7"/>
  <c r="P18" i="7"/>
  <c r="J18" i="7"/>
  <c r="M18" i="7" s="1"/>
  <c r="Q18" i="7"/>
  <c r="R20" i="7"/>
  <c r="P20" i="7"/>
  <c r="J20" i="7"/>
  <c r="M20" i="7" s="1"/>
  <c r="Q20" i="7"/>
  <c r="Q4" i="8"/>
  <c r="R4" i="8"/>
  <c r="P4" i="8"/>
  <c r="J4" i="8"/>
  <c r="M4" i="8" s="1"/>
  <c r="Q6" i="8"/>
  <c r="R6" i="8"/>
  <c r="P6" i="8"/>
  <c r="J6" i="8"/>
  <c r="M6" i="8" s="1"/>
  <c r="Q7" i="8"/>
  <c r="R7" i="8"/>
  <c r="P7" i="8"/>
  <c r="J7" i="8"/>
  <c r="M7" i="8" s="1"/>
  <c r="Q8" i="8"/>
  <c r="R8" i="8"/>
  <c r="P8" i="8"/>
  <c r="J8" i="8"/>
  <c r="M8" i="8" s="1"/>
  <c r="Q9" i="8"/>
  <c r="R9" i="8"/>
  <c r="P9" i="8"/>
  <c r="J9" i="8"/>
  <c r="M9" i="8" s="1"/>
  <c r="K17" i="5"/>
  <c r="K17" i="7"/>
  <c r="Q17" i="8"/>
  <c r="R17" i="8"/>
  <c r="P17" i="8"/>
  <c r="J17" i="8"/>
  <c r="Q19" i="8"/>
  <c r="R19" i="8"/>
  <c r="P19" i="8"/>
  <c r="J19" i="8"/>
  <c r="M19" i="8" s="1"/>
  <c r="R5" i="9"/>
  <c r="P5" i="9"/>
  <c r="J5" i="9"/>
  <c r="M5" i="9" s="1"/>
  <c r="Q5" i="9"/>
  <c r="R7" i="9"/>
  <c r="P7" i="9"/>
  <c r="J7" i="9"/>
  <c r="M7" i="9" s="1"/>
  <c r="Q7" i="9"/>
  <c r="R9" i="9"/>
  <c r="P9" i="9"/>
  <c r="J9" i="9"/>
  <c r="M9" i="9" s="1"/>
  <c r="Q9" i="9"/>
  <c r="R11" i="9"/>
  <c r="P11" i="9"/>
  <c r="J11" i="9"/>
  <c r="M11" i="9" s="1"/>
  <c r="Q11" i="9"/>
  <c r="R13" i="9"/>
  <c r="P13" i="9"/>
  <c r="J13" i="9"/>
  <c r="M13" i="9" s="1"/>
  <c r="Q13" i="9"/>
  <c r="R15" i="9"/>
  <c r="P15" i="9"/>
  <c r="J15" i="9"/>
  <c r="M15" i="9" s="1"/>
  <c r="Q15" i="9"/>
  <c r="R17" i="9"/>
  <c r="P17" i="9"/>
  <c r="J17" i="9"/>
  <c r="M17" i="9" s="1"/>
  <c r="Q17" i="9"/>
  <c r="Q4" i="10"/>
  <c r="R4" i="10"/>
  <c r="P4" i="10"/>
  <c r="J4" i="10"/>
  <c r="M4" i="10" s="1"/>
  <c r="R5" i="10"/>
  <c r="J5" i="10"/>
  <c r="M5" i="10" s="1"/>
  <c r="Q6" i="10"/>
  <c r="R6" i="10"/>
  <c r="P6" i="10"/>
  <c r="J6" i="10"/>
  <c r="M6" i="10" s="1"/>
  <c r="R7" i="10"/>
  <c r="J7" i="10"/>
  <c r="M7" i="10" s="1"/>
  <c r="Q8" i="10"/>
  <c r="R8" i="10"/>
  <c r="P8" i="10"/>
  <c r="J8" i="10"/>
  <c r="M8" i="10" s="1"/>
  <c r="R9" i="10"/>
  <c r="J9" i="10"/>
  <c r="M9" i="10" s="1"/>
  <c r="Q10" i="10"/>
  <c r="R10" i="10"/>
  <c r="P10" i="10"/>
  <c r="J10" i="10"/>
  <c r="M10" i="10" s="1"/>
  <c r="R11" i="10"/>
  <c r="J11" i="10"/>
  <c r="M11" i="10" s="1"/>
  <c r="Q12" i="10"/>
  <c r="R12" i="10"/>
  <c r="P12" i="10"/>
  <c r="J12" i="10"/>
  <c r="M12" i="10" s="1"/>
  <c r="R13" i="10"/>
  <c r="J13" i="10"/>
  <c r="M13" i="10" s="1"/>
  <c r="Q14" i="10"/>
  <c r="R14" i="10"/>
  <c r="P14" i="10"/>
  <c r="J14" i="10"/>
  <c r="M14" i="10" s="1"/>
  <c r="R15" i="10"/>
  <c r="J15" i="10"/>
  <c r="M15" i="10" s="1"/>
  <c r="Q16" i="10"/>
  <c r="R16" i="10"/>
  <c r="P16" i="10"/>
  <c r="J16" i="10"/>
  <c r="M16" i="10" s="1"/>
  <c r="R17" i="10"/>
  <c r="J17" i="10"/>
  <c r="M17" i="10" s="1"/>
  <c r="Q18" i="10"/>
  <c r="R18" i="10"/>
  <c r="P18" i="10"/>
  <c r="J18" i="10"/>
  <c r="M18" i="10" s="1"/>
  <c r="R20" i="10"/>
  <c r="J20" i="10"/>
  <c r="M20" i="10" s="1"/>
  <c r="R4" i="11"/>
  <c r="P4" i="11"/>
  <c r="J4" i="11"/>
  <c r="M4" i="11" s="1"/>
  <c r="Q4" i="11"/>
  <c r="R6" i="11"/>
  <c r="P6" i="11"/>
  <c r="J6" i="11"/>
  <c r="M6" i="11" s="1"/>
  <c r="Q6" i="11"/>
  <c r="Q8" i="11"/>
  <c r="J8" i="11"/>
  <c r="R8" i="11"/>
  <c r="P8" i="11"/>
  <c r="W8" i="11" s="1"/>
  <c r="K17" i="6"/>
  <c r="K17" i="8"/>
  <c r="Q18" i="8"/>
  <c r="R18" i="8"/>
  <c r="P18" i="8"/>
  <c r="J18" i="8"/>
  <c r="M18" i="8" s="1"/>
  <c r="Q20" i="8"/>
  <c r="R20" i="8"/>
  <c r="P20" i="8"/>
  <c r="J20" i="8"/>
  <c r="M20" i="8" s="1"/>
  <c r="R4" i="9"/>
  <c r="P4" i="9"/>
  <c r="J4" i="9"/>
  <c r="M4" i="9" s="1"/>
  <c r="Q4" i="9"/>
  <c r="R6" i="9"/>
  <c r="P6" i="9"/>
  <c r="J6" i="9"/>
  <c r="M6" i="9" s="1"/>
  <c r="Q6" i="9"/>
  <c r="R8" i="9"/>
  <c r="P8" i="9"/>
  <c r="J8" i="9"/>
  <c r="M8" i="9" s="1"/>
  <c r="Q8" i="9"/>
  <c r="R10" i="9"/>
  <c r="P10" i="9"/>
  <c r="J10" i="9"/>
  <c r="M10" i="9" s="1"/>
  <c r="Q10" i="9"/>
  <c r="R12" i="9"/>
  <c r="P12" i="9"/>
  <c r="J12" i="9"/>
  <c r="M12" i="9" s="1"/>
  <c r="Q12" i="9"/>
  <c r="R14" i="9"/>
  <c r="P14" i="9"/>
  <c r="J14" i="9"/>
  <c r="M14" i="9" s="1"/>
  <c r="Q14" i="9"/>
  <c r="R16" i="9"/>
  <c r="P16" i="9"/>
  <c r="J16" i="9"/>
  <c r="M16" i="9" s="1"/>
  <c r="Q16" i="9"/>
  <c r="R18" i="9"/>
  <c r="P18" i="9"/>
  <c r="J18" i="9"/>
  <c r="M18" i="9" s="1"/>
  <c r="Q18" i="9"/>
  <c r="R19" i="9"/>
  <c r="P19" i="9"/>
  <c r="J19" i="9"/>
  <c r="M19" i="9" s="1"/>
  <c r="Q19" i="9"/>
  <c r="R20" i="9"/>
  <c r="P20" i="9"/>
  <c r="J20" i="9"/>
  <c r="M20" i="9" s="1"/>
  <c r="Q20" i="9"/>
  <c r="Q19" i="10"/>
  <c r="R19" i="10"/>
  <c r="P19" i="10"/>
  <c r="J19" i="10"/>
  <c r="M19" i="10" s="1"/>
  <c r="R5" i="11"/>
  <c r="P5" i="11"/>
  <c r="J5" i="11"/>
  <c r="M5" i="11" s="1"/>
  <c r="Q5" i="11"/>
  <c r="R7" i="11"/>
  <c r="P7" i="11"/>
  <c r="J7" i="11"/>
  <c r="M7" i="11" s="1"/>
  <c r="Q7" i="11"/>
  <c r="X8" i="11"/>
  <c r="T8" i="11"/>
  <c r="V8" i="11"/>
  <c r="Q9" i="11"/>
  <c r="R9" i="11"/>
  <c r="P9" i="11"/>
  <c r="J9" i="11"/>
  <c r="M9" i="11" s="1"/>
  <c r="Q10" i="11"/>
  <c r="R10" i="11"/>
  <c r="P10" i="11"/>
  <c r="J10" i="11"/>
  <c r="M10" i="11" s="1"/>
  <c r="Q12" i="11"/>
  <c r="R12" i="11"/>
  <c r="P12" i="11"/>
  <c r="J12" i="11"/>
  <c r="M12" i="11" s="1"/>
  <c r="Q14" i="11"/>
  <c r="R14" i="11"/>
  <c r="P14" i="11"/>
  <c r="J14" i="11"/>
  <c r="M14" i="11" s="1"/>
  <c r="Q16" i="11"/>
  <c r="R16" i="11"/>
  <c r="P16" i="11"/>
  <c r="J16" i="11"/>
  <c r="M16" i="11" s="1"/>
  <c r="Q17" i="11"/>
  <c r="R17" i="11"/>
  <c r="P17" i="11"/>
  <c r="J17" i="11"/>
  <c r="M17" i="11" s="1"/>
  <c r="Q18" i="11"/>
  <c r="R18" i="11"/>
  <c r="P18" i="11"/>
  <c r="J18" i="11"/>
  <c r="M18" i="11" s="1"/>
  <c r="Q20" i="11"/>
  <c r="R20" i="11"/>
  <c r="P20" i="11"/>
  <c r="J20" i="11"/>
  <c r="M20" i="11" s="1"/>
  <c r="R4" i="12"/>
  <c r="P4" i="12"/>
  <c r="J4" i="12"/>
  <c r="M4" i="12" s="1"/>
  <c r="Q4" i="12"/>
  <c r="R6" i="12"/>
  <c r="P6" i="12"/>
  <c r="J6" i="12"/>
  <c r="M6" i="12" s="1"/>
  <c r="Q6" i="12"/>
  <c r="R7" i="12"/>
  <c r="P7" i="12"/>
  <c r="J7" i="12"/>
  <c r="M7" i="12" s="1"/>
  <c r="Q7" i="12"/>
  <c r="R8" i="12"/>
  <c r="P8" i="12"/>
  <c r="J8" i="12"/>
  <c r="M8" i="12" s="1"/>
  <c r="Q8" i="12"/>
  <c r="R9" i="12"/>
  <c r="P9" i="12"/>
  <c r="J9" i="12"/>
  <c r="M9" i="12" s="1"/>
  <c r="Q9" i="12"/>
  <c r="R11" i="12"/>
  <c r="P11" i="12"/>
  <c r="J11" i="12"/>
  <c r="M11" i="12" s="1"/>
  <c r="Q11" i="12"/>
  <c r="R13" i="12"/>
  <c r="P13" i="12"/>
  <c r="J13" i="12"/>
  <c r="M13" i="12" s="1"/>
  <c r="Q13" i="12"/>
  <c r="R15" i="12"/>
  <c r="P15" i="12"/>
  <c r="J15" i="12"/>
  <c r="M15" i="12" s="1"/>
  <c r="Q15" i="12"/>
  <c r="R17" i="12"/>
  <c r="P17" i="12"/>
  <c r="J17" i="12"/>
  <c r="M17" i="12" s="1"/>
  <c r="Q17" i="12"/>
  <c r="Q4" i="13"/>
  <c r="R4" i="13"/>
  <c r="P4" i="13"/>
  <c r="W4" i="13" s="1"/>
  <c r="J4" i="13"/>
  <c r="M4" i="13" s="1"/>
  <c r="Q5" i="13"/>
  <c r="P5" i="13"/>
  <c r="Q6" i="13"/>
  <c r="R6" i="13"/>
  <c r="P6" i="13"/>
  <c r="W6" i="13" s="1"/>
  <c r="J6" i="13"/>
  <c r="M6" i="13" s="1"/>
  <c r="Q7" i="13"/>
  <c r="P7" i="13"/>
  <c r="Q8" i="13"/>
  <c r="R8" i="13"/>
  <c r="P8" i="13"/>
  <c r="W8" i="13" s="1"/>
  <c r="J8" i="13"/>
  <c r="M8" i="13" s="1"/>
  <c r="Q9" i="13"/>
  <c r="P9" i="13"/>
  <c r="Q10" i="13"/>
  <c r="R10" i="13"/>
  <c r="P10" i="13"/>
  <c r="W10" i="13" s="1"/>
  <c r="J10" i="13"/>
  <c r="M10" i="13" s="1"/>
  <c r="Q11" i="13"/>
  <c r="P11" i="13"/>
  <c r="Q12" i="13"/>
  <c r="R12" i="13"/>
  <c r="P12" i="13"/>
  <c r="W12" i="13" s="1"/>
  <c r="J12" i="13"/>
  <c r="M12" i="13" s="1"/>
  <c r="Q13" i="13"/>
  <c r="P13" i="13"/>
  <c r="Q14" i="13"/>
  <c r="R14" i="13"/>
  <c r="P14" i="13"/>
  <c r="W14" i="13" s="1"/>
  <c r="J14" i="13"/>
  <c r="M14" i="13" s="1"/>
  <c r="Q15" i="13"/>
  <c r="P15" i="13"/>
  <c r="Q16" i="13"/>
  <c r="R16" i="13"/>
  <c r="P16" i="13"/>
  <c r="W16" i="13" s="1"/>
  <c r="J16" i="13"/>
  <c r="M16" i="13" s="1"/>
  <c r="Q17" i="13"/>
  <c r="P17" i="13"/>
  <c r="Q11" i="11"/>
  <c r="R11" i="11"/>
  <c r="P11" i="11"/>
  <c r="J11" i="11"/>
  <c r="M11" i="11" s="1"/>
  <c r="Q13" i="11"/>
  <c r="R13" i="11"/>
  <c r="P13" i="11"/>
  <c r="J13" i="11"/>
  <c r="M13" i="11" s="1"/>
  <c r="Q15" i="11"/>
  <c r="R15" i="11"/>
  <c r="P15" i="11"/>
  <c r="J15" i="11"/>
  <c r="M15" i="11" s="1"/>
  <c r="Q19" i="11"/>
  <c r="R19" i="11"/>
  <c r="P19" i="11"/>
  <c r="J19" i="11"/>
  <c r="M19" i="11" s="1"/>
  <c r="R5" i="12"/>
  <c r="P5" i="12"/>
  <c r="J5" i="12"/>
  <c r="M5" i="12" s="1"/>
  <c r="Q5" i="12"/>
  <c r="R10" i="12"/>
  <c r="P10" i="12"/>
  <c r="J10" i="12"/>
  <c r="M10" i="12" s="1"/>
  <c r="Q10" i="12"/>
  <c r="R12" i="12"/>
  <c r="P12" i="12"/>
  <c r="J12" i="12"/>
  <c r="M12" i="12" s="1"/>
  <c r="Q12" i="12"/>
  <c r="R14" i="12"/>
  <c r="P14" i="12"/>
  <c r="J14" i="12"/>
  <c r="M14" i="12" s="1"/>
  <c r="Q14" i="12"/>
  <c r="R16" i="12"/>
  <c r="P16" i="12"/>
  <c r="J16" i="12"/>
  <c r="M16" i="12" s="1"/>
  <c r="Q16" i="12"/>
  <c r="R18" i="12"/>
  <c r="P18" i="12"/>
  <c r="J18" i="12"/>
  <c r="M18" i="12" s="1"/>
  <c r="Q18" i="12"/>
  <c r="R19" i="12"/>
  <c r="P19" i="12"/>
  <c r="J19" i="12"/>
  <c r="M19" i="12" s="1"/>
  <c r="Q19" i="12"/>
  <c r="R20" i="12"/>
  <c r="P20" i="12"/>
  <c r="J20" i="12"/>
  <c r="M20" i="12" s="1"/>
  <c r="Q20" i="12"/>
  <c r="Q18" i="13"/>
  <c r="R18" i="13"/>
  <c r="P18" i="13"/>
  <c r="W18" i="13" s="1"/>
  <c r="J18" i="13"/>
  <c r="M18" i="13" s="1"/>
  <c r="R4" i="14"/>
  <c r="P4" i="14"/>
  <c r="J4" i="14"/>
  <c r="M4" i="14" s="1"/>
  <c r="Q4" i="14"/>
  <c r="R5" i="14"/>
  <c r="J5" i="14"/>
  <c r="M5" i="14" s="1"/>
  <c r="R6" i="14"/>
  <c r="P6" i="14"/>
  <c r="J6" i="14"/>
  <c r="M6" i="14" s="1"/>
  <c r="Q6" i="14"/>
  <c r="R7" i="14"/>
  <c r="J7" i="14"/>
  <c r="M7" i="14" s="1"/>
  <c r="R8" i="14"/>
  <c r="P8" i="14"/>
  <c r="J8" i="14"/>
  <c r="M8" i="14" s="1"/>
  <c r="Q8" i="14"/>
  <c r="R9" i="14"/>
  <c r="J9" i="14"/>
  <c r="M9" i="14" s="1"/>
  <c r="R10" i="14"/>
  <c r="P10" i="14"/>
  <c r="J10" i="14"/>
  <c r="M10" i="14" s="1"/>
  <c r="Q10" i="14"/>
  <c r="R11" i="14"/>
  <c r="J11" i="14"/>
  <c r="M11" i="14" s="1"/>
  <c r="R12" i="14"/>
  <c r="P12" i="14"/>
  <c r="J12" i="14"/>
  <c r="M12" i="14" s="1"/>
  <c r="Q12" i="14"/>
  <c r="R13" i="14"/>
  <c r="J13" i="14"/>
  <c r="M13" i="14" s="1"/>
  <c r="R14" i="14"/>
  <c r="P14" i="14"/>
  <c r="J14" i="14"/>
  <c r="M14" i="14" s="1"/>
  <c r="Q14" i="14"/>
  <c r="R15" i="14"/>
  <c r="J15" i="14"/>
  <c r="M15" i="14" s="1"/>
  <c r="R16" i="14"/>
  <c r="P16" i="14"/>
  <c r="J16" i="14"/>
  <c r="M16" i="14" s="1"/>
  <c r="Q16" i="14"/>
  <c r="R17" i="14"/>
  <c r="J17" i="14"/>
  <c r="M17" i="14" s="1"/>
  <c r="R18" i="14"/>
  <c r="P18" i="14"/>
  <c r="J18" i="14"/>
  <c r="M18" i="14" s="1"/>
  <c r="Q18" i="14"/>
  <c r="R20" i="14"/>
  <c r="J20" i="14"/>
  <c r="M20" i="14" s="1"/>
  <c r="Q19" i="13"/>
  <c r="R19" i="13"/>
  <c r="P19" i="13"/>
  <c r="J19" i="13"/>
  <c r="M19" i="13" s="1"/>
  <c r="Q20" i="13"/>
  <c r="R20" i="13"/>
  <c r="P20" i="13"/>
  <c r="J20" i="13"/>
  <c r="M20" i="13" s="1"/>
  <c r="R19" i="14"/>
  <c r="P19" i="14"/>
  <c r="J19" i="14"/>
  <c r="M19" i="14" s="1"/>
  <c r="Q19" i="14"/>
  <c r="Q4" i="15"/>
  <c r="P4" i="15"/>
  <c r="J4" i="15"/>
  <c r="M4" i="15" s="1"/>
  <c r="R4" i="15"/>
  <c r="Q5" i="15"/>
  <c r="P5" i="15"/>
  <c r="J5" i="15"/>
  <c r="M5" i="15" s="1"/>
  <c r="R5" i="15"/>
  <c r="Q6" i="15"/>
  <c r="P6" i="15"/>
  <c r="J6" i="15"/>
  <c r="M6" i="15" s="1"/>
  <c r="R6" i="15"/>
  <c r="Q7" i="15"/>
  <c r="P7" i="15"/>
  <c r="J7" i="15"/>
  <c r="M7" i="15" s="1"/>
  <c r="R7" i="15"/>
  <c r="Q10" i="15"/>
  <c r="R10" i="15"/>
  <c r="P10" i="15"/>
  <c r="W10" i="15" s="1"/>
  <c r="J10" i="15"/>
  <c r="M10" i="15" s="1"/>
  <c r="Q12" i="15"/>
  <c r="R12" i="15"/>
  <c r="P12" i="15"/>
  <c r="W12" i="15" s="1"/>
  <c r="J12" i="15"/>
  <c r="M12" i="15" s="1"/>
  <c r="Q14" i="15"/>
  <c r="R14" i="15"/>
  <c r="P14" i="15"/>
  <c r="W14" i="15" s="1"/>
  <c r="J14" i="15"/>
  <c r="M14" i="15" s="1"/>
  <c r="Q16" i="15"/>
  <c r="R16" i="15"/>
  <c r="P16" i="15"/>
  <c r="W16" i="15" s="1"/>
  <c r="J16" i="15"/>
  <c r="M16" i="15" s="1"/>
  <c r="Q18" i="15"/>
  <c r="R18" i="15"/>
  <c r="P18" i="15"/>
  <c r="W18" i="15" s="1"/>
  <c r="J18" i="15"/>
  <c r="M18" i="15" s="1"/>
  <c r="Q19" i="15"/>
  <c r="R19" i="15"/>
  <c r="P19" i="15"/>
  <c r="W19" i="15" s="1"/>
  <c r="J19" i="15"/>
  <c r="M19" i="15" s="1"/>
  <c r="Q20" i="15"/>
  <c r="R20" i="15"/>
  <c r="P20" i="15"/>
  <c r="W20" i="15" s="1"/>
  <c r="J20" i="15"/>
  <c r="M20" i="15" s="1"/>
  <c r="Q8" i="15"/>
  <c r="J8" i="15"/>
  <c r="R8" i="15"/>
  <c r="P8" i="15"/>
  <c r="T8" i="15"/>
  <c r="Q9" i="15"/>
  <c r="R9" i="15"/>
  <c r="P9" i="15"/>
  <c r="J9" i="15"/>
  <c r="M9" i="15" s="1"/>
  <c r="Q11" i="15"/>
  <c r="R11" i="15"/>
  <c r="P11" i="15"/>
  <c r="J11" i="15"/>
  <c r="M11" i="15" s="1"/>
  <c r="Q13" i="15"/>
  <c r="R13" i="15"/>
  <c r="P13" i="15"/>
  <c r="J13" i="15"/>
  <c r="M13" i="15" s="1"/>
  <c r="Q15" i="15"/>
  <c r="R15" i="15"/>
  <c r="P15" i="15"/>
  <c r="J15" i="15"/>
  <c r="M15" i="15" s="1"/>
  <c r="Q17" i="15"/>
  <c r="R17" i="15"/>
  <c r="P17" i="15"/>
  <c r="J17" i="15"/>
  <c r="M17" i="15" s="1"/>
  <c r="R4" i="16"/>
  <c r="P4" i="16"/>
  <c r="J4" i="16"/>
  <c r="M4" i="16" s="1"/>
  <c r="Q4" i="16"/>
  <c r="V8" i="15"/>
  <c r="X8" i="15"/>
  <c r="H5" i="16"/>
  <c r="I5" i="16" s="1"/>
  <c r="H6" i="16"/>
  <c r="I6" i="16" s="1"/>
  <c r="H7" i="16"/>
  <c r="I7" i="16" s="1"/>
  <c r="H8" i="16"/>
  <c r="I8" i="16" s="1"/>
  <c r="H9" i="16"/>
  <c r="I9" i="16" s="1"/>
  <c r="R11" i="16"/>
  <c r="P11" i="16"/>
  <c r="J11" i="16"/>
  <c r="M11" i="16" s="1"/>
  <c r="Q11" i="16"/>
  <c r="R13" i="16"/>
  <c r="P13" i="16"/>
  <c r="J13" i="16"/>
  <c r="M13" i="16" s="1"/>
  <c r="Q13" i="16"/>
  <c r="R15" i="16"/>
  <c r="P15" i="16"/>
  <c r="J15" i="16"/>
  <c r="M15" i="16" s="1"/>
  <c r="Q15" i="16"/>
  <c r="R17" i="16"/>
  <c r="P17" i="16"/>
  <c r="J17" i="16"/>
  <c r="M17" i="16" s="1"/>
  <c r="Q17" i="16"/>
  <c r="R10" i="16"/>
  <c r="P10" i="16"/>
  <c r="Q10" i="16"/>
  <c r="J10" i="16"/>
  <c r="M10" i="16" s="1"/>
  <c r="R12" i="16"/>
  <c r="P12" i="16"/>
  <c r="J12" i="16"/>
  <c r="M12" i="16" s="1"/>
  <c r="Q12" i="16"/>
  <c r="R14" i="16"/>
  <c r="P14" i="16"/>
  <c r="J14" i="16"/>
  <c r="M14" i="16" s="1"/>
  <c r="Q14" i="16"/>
  <c r="R16" i="16"/>
  <c r="P16" i="16"/>
  <c r="J16" i="16"/>
  <c r="M16" i="16" s="1"/>
  <c r="Q16" i="16"/>
  <c r="R18" i="16"/>
  <c r="P18" i="16"/>
  <c r="J18" i="16"/>
  <c r="M18" i="16" s="1"/>
  <c r="Q18" i="16"/>
  <c r="R19" i="16"/>
  <c r="P19" i="16"/>
  <c r="J19" i="16"/>
  <c r="M19" i="16" s="1"/>
  <c r="Q19" i="16"/>
  <c r="R20" i="16"/>
  <c r="P20" i="16"/>
  <c r="J20" i="16"/>
  <c r="M20" i="16" s="1"/>
  <c r="Q20" i="16"/>
  <c r="P12" i="2" l="1"/>
  <c r="P8" i="2"/>
  <c r="Q12" i="2"/>
  <c r="Q8" i="2"/>
  <c r="Q4" i="2"/>
  <c r="J12" i="2"/>
  <c r="M12" i="2" s="1"/>
  <c r="N12" i="2" s="1"/>
  <c r="O12" i="2" s="1"/>
  <c r="J8" i="2"/>
  <c r="M8" i="2" s="1"/>
  <c r="N8" i="2" s="1"/>
  <c r="P4" i="2"/>
  <c r="J4" i="2"/>
  <c r="M4" i="2" s="1"/>
  <c r="N4" i="2" s="1"/>
  <c r="O4" i="2" s="1"/>
  <c r="W7" i="15"/>
  <c r="W4" i="15"/>
  <c r="Q20" i="14"/>
  <c r="W20" i="14" s="1"/>
  <c r="Q17" i="14"/>
  <c r="Q15" i="14"/>
  <c r="W15" i="14" s="1"/>
  <c r="Q13" i="14"/>
  <c r="Q11" i="14"/>
  <c r="W11" i="14" s="1"/>
  <c r="Q9" i="14"/>
  <c r="Q7" i="14"/>
  <c r="W7" i="14" s="1"/>
  <c r="Q5" i="14"/>
  <c r="W17" i="13"/>
  <c r="W15" i="13"/>
  <c r="W13" i="13"/>
  <c r="W11" i="13"/>
  <c r="W9" i="13"/>
  <c r="W7" i="13"/>
  <c r="W5" i="13"/>
  <c r="J17" i="13"/>
  <c r="M17" i="13" s="1"/>
  <c r="N17" i="13" s="1"/>
  <c r="O17" i="13" s="1"/>
  <c r="J15" i="13"/>
  <c r="M15" i="13" s="1"/>
  <c r="J13" i="13"/>
  <c r="M13" i="13" s="1"/>
  <c r="N13" i="13" s="1"/>
  <c r="O13" i="13" s="1"/>
  <c r="J11" i="13"/>
  <c r="M11" i="13" s="1"/>
  <c r="J9" i="13"/>
  <c r="M9" i="13" s="1"/>
  <c r="N9" i="13" s="1"/>
  <c r="O9" i="13" s="1"/>
  <c r="J7" i="13"/>
  <c r="M7" i="13" s="1"/>
  <c r="J5" i="13"/>
  <c r="M5" i="13" s="1"/>
  <c r="N5" i="13" s="1"/>
  <c r="O5" i="13" s="1"/>
  <c r="W19" i="11"/>
  <c r="W15" i="11"/>
  <c r="W13" i="11"/>
  <c r="W11" i="11"/>
  <c r="W20" i="11"/>
  <c r="W18" i="11"/>
  <c r="W17" i="11"/>
  <c r="W16" i="11"/>
  <c r="W14" i="11"/>
  <c r="W12" i="11"/>
  <c r="W10" i="11"/>
  <c r="W9" i="11"/>
  <c r="Z8" i="11"/>
  <c r="P20" i="10"/>
  <c r="P17" i="10"/>
  <c r="P15" i="10"/>
  <c r="P13" i="10"/>
  <c r="P11" i="10"/>
  <c r="P9" i="10"/>
  <c r="P7" i="10"/>
  <c r="P5" i="10"/>
  <c r="W20" i="8"/>
  <c r="W18" i="8"/>
  <c r="W16" i="8"/>
  <c r="W15" i="8"/>
  <c r="W14" i="8"/>
  <c r="W13" i="8"/>
  <c r="W12" i="8"/>
  <c r="W11" i="8"/>
  <c r="W10" i="8"/>
  <c r="W5" i="8"/>
  <c r="J19" i="7"/>
  <c r="M19" i="7" s="1"/>
  <c r="J16" i="7"/>
  <c r="M16" i="7" s="1"/>
  <c r="N16" i="7" s="1"/>
  <c r="O16" i="7" s="1"/>
  <c r="J14" i="7"/>
  <c r="M14" i="7" s="1"/>
  <c r="J12" i="7"/>
  <c r="M12" i="7" s="1"/>
  <c r="N12" i="7" s="1"/>
  <c r="O12" i="7" s="1"/>
  <c r="J10" i="7"/>
  <c r="M10" i="7" s="1"/>
  <c r="J7" i="7"/>
  <c r="M7" i="7" s="1"/>
  <c r="N7" i="7" s="1"/>
  <c r="O7" i="7" s="1"/>
  <c r="J5" i="7"/>
  <c r="M5" i="7" s="1"/>
  <c r="W5" i="6"/>
  <c r="J17" i="5"/>
  <c r="J15" i="5"/>
  <c r="M15" i="5" s="1"/>
  <c r="J13" i="5"/>
  <c r="M13" i="5" s="1"/>
  <c r="J11" i="5"/>
  <c r="M11" i="5" s="1"/>
  <c r="J9" i="5"/>
  <c r="M9" i="5" s="1"/>
  <c r="J7" i="5"/>
  <c r="M7" i="5" s="1"/>
  <c r="J5" i="5"/>
  <c r="M5" i="5" s="1"/>
  <c r="W15" i="4"/>
  <c r="J13" i="4"/>
  <c r="M13" i="4" s="1"/>
  <c r="J11" i="4"/>
  <c r="M11" i="4" s="1"/>
  <c r="J9" i="4"/>
  <c r="M9" i="4" s="1"/>
  <c r="J7" i="4"/>
  <c r="M7" i="4" s="1"/>
  <c r="J5" i="4"/>
  <c r="M5" i="4" s="1"/>
  <c r="W16" i="4"/>
  <c r="N20" i="16"/>
  <c r="O20" i="16" s="1"/>
  <c r="N19" i="16"/>
  <c r="O19" i="16" s="1"/>
  <c r="N14" i="16"/>
  <c r="O14" i="16" s="1"/>
  <c r="N11" i="16"/>
  <c r="O11" i="16" s="1"/>
  <c r="R8" i="16"/>
  <c r="P8" i="16"/>
  <c r="J8" i="16"/>
  <c r="M8" i="16" s="1"/>
  <c r="Q8" i="16"/>
  <c r="R6" i="16"/>
  <c r="P6" i="16"/>
  <c r="J6" i="16"/>
  <c r="M6" i="16" s="1"/>
  <c r="Q6" i="16"/>
  <c r="W4" i="16"/>
  <c r="N15" i="15"/>
  <c r="O15" i="15" s="1"/>
  <c r="N11" i="15"/>
  <c r="O11" i="15" s="1"/>
  <c r="W19" i="14"/>
  <c r="N18" i="14"/>
  <c r="O18" i="14"/>
  <c r="N15" i="14"/>
  <c r="O15" i="14"/>
  <c r="N14" i="14"/>
  <c r="O14" i="14"/>
  <c r="N10" i="14"/>
  <c r="O10" i="14"/>
  <c r="N7" i="14"/>
  <c r="O7" i="14"/>
  <c r="N5" i="14"/>
  <c r="O5" i="14"/>
  <c r="N4" i="14"/>
  <c r="O4" i="14"/>
  <c r="N20" i="12"/>
  <c r="O20" i="12" s="1"/>
  <c r="N19" i="12"/>
  <c r="O19" i="12" s="1"/>
  <c r="N18" i="12"/>
  <c r="O18" i="12" s="1"/>
  <c r="N14" i="12"/>
  <c r="O14" i="12" s="1"/>
  <c r="N12" i="12"/>
  <c r="O12" i="12"/>
  <c r="N10" i="12"/>
  <c r="O10" i="12"/>
  <c r="N17" i="12"/>
  <c r="O17" i="12"/>
  <c r="N15" i="12"/>
  <c r="O15" i="12"/>
  <c r="N13" i="12"/>
  <c r="O13" i="12"/>
  <c r="N11" i="12"/>
  <c r="O11" i="12"/>
  <c r="N9" i="12"/>
  <c r="O9" i="12"/>
  <c r="N8" i="12"/>
  <c r="O8" i="12"/>
  <c r="N7" i="12"/>
  <c r="O7" i="12"/>
  <c r="N6" i="12"/>
  <c r="O6" i="12"/>
  <c r="N4" i="12"/>
  <c r="O4" i="12"/>
  <c r="W7" i="11"/>
  <c r="W5" i="11"/>
  <c r="N19" i="10"/>
  <c r="O19" i="10" s="1"/>
  <c r="W20" i="9"/>
  <c r="W19" i="9"/>
  <c r="W18" i="9"/>
  <c r="W16" i="9"/>
  <c r="W14" i="9"/>
  <c r="W12" i="9"/>
  <c r="W10" i="9"/>
  <c r="W8" i="9"/>
  <c r="W6" i="9"/>
  <c r="N4" i="9"/>
  <c r="O4" i="9" s="1"/>
  <c r="W6" i="11"/>
  <c r="W4" i="11"/>
  <c r="O20" i="10"/>
  <c r="N20" i="10"/>
  <c r="O18" i="10"/>
  <c r="N18" i="10"/>
  <c r="O17" i="10"/>
  <c r="N17" i="10"/>
  <c r="O16" i="10"/>
  <c r="N16" i="10"/>
  <c r="O15" i="10"/>
  <c r="N15" i="10"/>
  <c r="O14" i="10"/>
  <c r="N14" i="10"/>
  <c r="O13" i="10"/>
  <c r="N13" i="10"/>
  <c r="O12" i="10"/>
  <c r="N12" i="10"/>
  <c r="O11" i="10"/>
  <c r="N11" i="10"/>
  <c r="O10" i="10"/>
  <c r="N10" i="10"/>
  <c r="O9" i="10"/>
  <c r="N9" i="10"/>
  <c r="O8" i="10"/>
  <c r="N8" i="10"/>
  <c r="O7" i="10"/>
  <c r="N7" i="10"/>
  <c r="O6" i="10"/>
  <c r="N6" i="10"/>
  <c r="O5" i="10"/>
  <c r="N5" i="10"/>
  <c r="O4" i="10"/>
  <c r="N4" i="10"/>
  <c r="W17" i="9"/>
  <c r="W15" i="9"/>
  <c r="W13" i="9"/>
  <c r="W11" i="9"/>
  <c r="W9" i="9"/>
  <c r="W7" i="9"/>
  <c r="W5" i="9"/>
  <c r="N19" i="8"/>
  <c r="O19" i="8" s="1"/>
  <c r="M17" i="8"/>
  <c r="N9" i="8"/>
  <c r="O9" i="8" s="1"/>
  <c r="N8" i="8"/>
  <c r="O8" i="8" s="1"/>
  <c r="N7" i="8"/>
  <c r="O7" i="8" s="1"/>
  <c r="N6" i="8"/>
  <c r="O6" i="8" s="1"/>
  <c r="N4" i="8"/>
  <c r="O4" i="8" s="1"/>
  <c r="W20" i="7"/>
  <c r="W18" i="7"/>
  <c r="N18" i="5"/>
  <c r="O18" i="5" s="1"/>
  <c r="N13" i="4"/>
  <c r="O13" i="4"/>
  <c r="N12" i="4"/>
  <c r="O12" i="4"/>
  <c r="N11" i="4"/>
  <c r="O11" i="4"/>
  <c r="N10" i="4"/>
  <c r="O10" i="4"/>
  <c r="N9" i="4"/>
  <c r="O9" i="4"/>
  <c r="N8" i="4"/>
  <c r="O8" i="4"/>
  <c r="N7" i="4"/>
  <c r="O7" i="4"/>
  <c r="N6" i="4"/>
  <c r="O6" i="4"/>
  <c r="N5" i="4"/>
  <c r="O5" i="4"/>
  <c r="N4" i="4"/>
  <c r="O4" i="4"/>
  <c r="R8" i="3"/>
  <c r="P8" i="3"/>
  <c r="J8" i="3"/>
  <c r="M8" i="3" s="1"/>
  <c r="Q8" i="3"/>
  <c r="N19" i="7"/>
  <c r="O19" i="7" s="1"/>
  <c r="M17" i="7"/>
  <c r="N15" i="7"/>
  <c r="O15" i="7" s="1"/>
  <c r="N14" i="7"/>
  <c r="O14" i="7" s="1"/>
  <c r="N13" i="7"/>
  <c r="O13" i="7" s="1"/>
  <c r="N11" i="7"/>
  <c r="O11" i="7" s="1"/>
  <c r="N10" i="7"/>
  <c r="O10" i="7" s="1"/>
  <c r="N9" i="7"/>
  <c r="O9" i="7" s="1"/>
  <c r="N6" i="7"/>
  <c r="O6" i="7" s="1"/>
  <c r="N5" i="7"/>
  <c r="O5" i="7" s="1"/>
  <c r="W4" i="7"/>
  <c r="N20" i="6"/>
  <c r="O20" i="6" s="1"/>
  <c r="N16" i="6"/>
  <c r="O16" i="6" s="1"/>
  <c r="N14" i="6"/>
  <c r="O14" i="6" s="1"/>
  <c r="N12" i="6"/>
  <c r="O12" i="6" s="1"/>
  <c r="N10" i="6"/>
  <c r="O10" i="6" s="1"/>
  <c r="N8" i="6"/>
  <c r="O8" i="6" s="1"/>
  <c r="N6" i="6"/>
  <c r="O6" i="6" s="1"/>
  <c r="W4" i="6"/>
  <c r="W17" i="5"/>
  <c r="W16" i="5"/>
  <c r="W15" i="5"/>
  <c r="W14" i="5"/>
  <c r="W13" i="5"/>
  <c r="W12" i="5"/>
  <c r="W11" i="5"/>
  <c r="W10" i="5"/>
  <c r="W9" i="5"/>
  <c r="W8" i="5"/>
  <c r="W7" i="5"/>
  <c r="W6" i="5"/>
  <c r="W5" i="5"/>
  <c r="N4" i="5"/>
  <c r="O4" i="5"/>
  <c r="O16" i="4"/>
  <c r="N16" i="4"/>
  <c r="O14" i="3"/>
  <c r="N14" i="3"/>
  <c r="O12" i="3"/>
  <c r="N12" i="3"/>
  <c r="O10" i="3"/>
  <c r="N10" i="3"/>
  <c r="W7" i="3"/>
  <c r="W5" i="3"/>
  <c r="W12" i="2"/>
  <c r="W8" i="2"/>
  <c r="W6" i="3"/>
  <c r="W4" i="3"/>
  <c r="W10" i="2"/>
  <c r="W6" i="2"/>
  <c r="N18" i="16"/>
  <c r="O18" i="16" s="1"/>
  <c r="N16" i="16"/>
  <c r="O16" i="16" s="1"/>
  <c r="N12" i="16"/>
  <c r="O12" i="16" s="1"/>
  <c r="N17" i="16"/>
  <c r="O17" i="16" s="1"/>
  <c r="N15" i="16"/>
  <c r="O15" i="16" s="1"/>
  <c r="N13" i="16"/>
  <c r="O13" i="16" s="1"/>
  <c r="N17" i="15"/>
  <c r="O17" i="15" s="1"/>
  <c r="N13" i="15"/>
  <c r="O13" i="15" s="1"/>
  <c r="N9" i="15"/>
  <c r="O9" i="15" s="1"/>
  <c r="W6" i="15"/>
  <c r="W5" i="15"/>
  <c r="N20" i="13"/>
  <c r="O20" i="13" s="1"/>
  <c r="N19" i="13"/>
  <c r="O19" i="13" s="1"/>
  <c r="N20" i="14"/>
  <c r="O20" i="14"/>
  <c r="N17" i="14"/>
  <c r="O17" i="14"/>
  <c r="N16" i="14"/>
  <c r="O16" i="14"/>
  <c r="N13" i="14"/>
  <c r="O13" i="14"/>
  <c r="N12" i="14"/>
  <c r="O12" i="14"/>
  <c r="N11" i="14"/>
  <c r="O11" i="14"/>
  <c r="N9" i="14"/>
  <c r="O9" i="14"/>
  <c r="N8" i="14"/>
  <c r="O8" i="14"/>
  <c r="N6" i="14"/>
  <c r="O6" i="14"/>
  <c r="N16" i="12"/>
  <c r="O16" i="12"/>
  <c r="N5" i="12"/>
  <c r="O5" i="12"/>
  <c r="W20" i="16"/>
  <c r="W19" i="16"/>
  <c r="W18" i="16"/>
  <c r="W16" i="16"/>
  <c r="W14" i="16"/>
  <c r="W12" i="16"/>
  <c r="N10" i="16"/>
  <c r="O10" i="16" s="1"/>
  <c r="W10" i="16"/>
  <c r="W17" i="16"/>
  <c r="W15" i="16"/>
  <c r="W13" i="16"/>
  <c r="W11" i="16"/>
  <c r="R9" i="16"/>
  <c r="P9" i="16"/>
  <c r="J9" i="16"/>
  <c r="M9" i="16" s="1"/>
  <c r="Q9" i="16"/>
  <c r="R7" i="16"/>
  <c r="P7" i="16"/>
  <c r="J7" i="16"/>
  <c r="M7" i="16" s="1"/>
  <c r="Q7" i="16"/>
  <c r="R5" i="16"/>
  <c r="P5" i="16"/>
  <c r="J5" i="16"/>
  <c r="M5" i="16" s="1"/>
  <c r="Q5" i="16"/>
  <c r="N4" i="16"/>
  <c r="O4" i="16" s="1"/>
  <c r="W17" i="15"/>
  <c r="W15" i="15"/>
  <c r="W13" i="15"/>
  <c r="W11" i="15"/>
  <c r="W9" i="15"/>
  <c r="W8" i="15"/>
  <c r="Z8" i="15" s="1"/>
  <c r="O20" i="15"/>
  <c r="N20" i="15"/>
  <c r="O19" i="15"/>
  <c r="N19" i="15"/>
  <c r="O18" i="15"/>
  <c r="N18" i="15"/>
  <c r="O16" i="15"/>
  <c r="N16" i="15"/>
  <c r="O14" i="15"/>
  <c r="N14" i="15"/>
  <c r="O12" i="15"/>
  <c r="N12" i="15"/>
  <c r="O10" i="15"/>
  <c r="N10" i="15"/>
  <c r="O7" i="15"/>
  <c r="N7" i="15"/>
  <c r="O6" i="15"/>
  <c r="N6" i="15"/>
  <c r="O5" i="15"/>
  <c r="N5" i="15"/>
  <c r="O4" i="15"/>
  <c r="N4" i="15"/>
  <c r="N19" i="14"/>
  <c r="O19" i="14" s="1"/>
  <c r="W20" i="13"/>
  <c r="W19" i="13"/>
  <c r="W18" i="14"/>
  <c r="W17" i="14"/>
  <c r="W16" i="14"/>
  <c r="W14" i="14"/>
  <c r="W13" i="14"/>
  <c r="W12" i="14"/>
  <c r="W10" i="14"/>
  <c r="W9" i="14"/>
  <c r="W8" i="14"/>
  <c r="W6" i="14"/>
  <c r="W5" i="14"/>
  <c r="W4" i="14"/>
  <c r="O18" i="13"/>
  <c r="N18" i="13"/>
  <c r="W20" i="12"/>
  <c r="W19" i="12"/>
  <c r="W18" i="12"/>
  <c r="W16" i="12"/>
  <c r="W14" i="12"/>
  <c r="W12" i="12"/>
  <c r="W10" i="12"/>
  <c r="W5" i="12"/>
  <c r="O19" i="11"/>
  <c r="N19" i="11"/>
  <c r="O15" i="11"/>
  <c r="N15" i="11"/>
  <c r="O13" i="11"/>
  <c r="N13" i="11"/>
  <c r="O11" i="11"/>
  <c r="N11" i="11"/>
  <c r="O16" i="13"/>
  <c r="N16" i="13"/>
  <c r="O15" i="13"/>
  <c r="N15" i="13"/>
  <c r="O14" i="13"/>
  <c r="N14" i="13"/>
  <c r="O12" i="13"/>
  <c r="N12" i="13"/>
  <c r="O11" i="13"/>
  <c r="N11" i="13"/>
  <c r="O10" i="13"/>
  <c r="N10" i="13"/>
  <c r="O8" i="13"/>
  <c r="N8" i="13"/>
  <c r="O7" i="13"/>
  <c r="N7" i="13"/>
  <c r="O6" i="13"/>
  <c r="N6" i="13"/>
  <c r="O4" i="13"/>
  <c r="N4" i="13"/>
  <c r="W17" i="12"/>
  <c r="W15" i="12"/>
  <c r="W13" i="12"/>
  <c r="W11" i="12"/>
  <c r="W9" i="12"/>
  <c r="W8" i="12"/>
  <c r="W7" i="12"/>
  <c r="W6" i="12"/>
  <c r="W4" i="12"/>
  <c r="N20" i="11"/>
  <c r="O20" i="11" s="1"/>
  <c r="N18" i="11"/>
  <c r="O18" i="11" s="1"/>
  <c r="N17" i="11"/>
  <c r="O17" i="11" s="1"/>
  <c r="N16" i="11"/>
  <c r="O16" i="11" s="1"/>
  <c r="N14" i="11"/>
  <c r="O14" i="11" s="1"/>
  <c r="N12" i="11"/>
  <c r="O12" i="11" s="1"/>
  <c r="N10" i="11"/>
  <c r="O10" i="11" s="1"/>
  <c r="N9" i="11"/>
  <c r="O9" i="11" s="1"/>
  <c r="N7" i="11"/>
  <c r="O7" i="11" s="1"/>
  <c r="N5" i="11"/>
  <c r="O5" i="11" s="1"/>
  <c r="W19" i="10"/>
  <c r="N20" i="9"/>
  <c r="O20" i="9" s="1"/>
  <c r="N19" i="9"/>
  <c r="O19" i="9" s="1"/>
  <c r="N18" i="9"/>
  <c r="O18" i="9" s="1"/>
  <c r="N16" i="9"/>
  <c r="O16" i="9" s="1"/>
  <c r="N14" i="9"/>
  <c r="O14" i="9" s="1"/>
  <c r="N12" i="9"/>
  <c r="O12" i="9" s="1"/>
  <c r="N10" i="9"/>
  <c r="O10" i="9" s="1"/>
  <c r="N8" i="9"/>
  <c r="O8" i="9" s="1"/>
  <c r="N6" i="9"/>
  <c r="O6" i="9" s="1"/>
  <c r="W4" i="9"/>
  <c r="N20" i="8"/>
  <c r="O20" i="8" s="1"/>
  <c r="N18" i="8"/>
  <c r="O18" i="8" s="1"/>
  <c r="N6" i="11"/>
  <c r="O6" i="11"/>
  <c r="N4" i="11"/>
  <c r="O4" i="11"/>
  <c r="W20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N17" i="9"/>
  <c r="O17" i="9"/>
  <c r="N15" i="9"/>
  <c r="O15" i="9"/>
  <c r="N13" i="9"/>
  <c r="O13" i="9"/>
  <c r="N11" i="9"/>
  <c r="O11" i="9"/>
  <c r="N9" i="9"/>
  <c r="O9" i="9"/>
  <c r="N7" i="9"/>
  <c r="O7" i="9"/>
  <c r="N5" i="9"/>
  <c r="O5" i="9"/>
  <c r="W19" i="8"/>
  <c r="W17" i="8"/>
  <c r="W9" i="8"/>
  <c r="W8" i="8"/>
  <c r="W7" i="8"/>
  <c r="W6" i="8"/>
  <c r="W4" i="8"/>
  <c r="N20" i="7"/>
  <c r="O20" i="7" s="1"/>
  <c r="N18" i="7"/>
  <c r="O18" i="7" s="1"/>
  <c r="O19" i="6"/>
  <c r="N19" i="6"/>
  <c r="O18" i="6"/>
  <c r="N18" i="6"/>
  <c r="M17" i="6"/>
  <c r="N15" i="6"/>
  <c r="O15" i="6" s="1"/>
  <c r="N13" i="6"/>
  <c r="O13" i="6" s="1"/>
  <c r="N11" i="6"/>
  <c r="O11" i="6" s="1"/>
  <c r="N9" i="6"/>
  <c r="O9" i="6" s="1"/>
  <c r="N7" i="6"/>
  <c r="O7" i="6" s="1"/>
  <c r="N5" i="6"/>
  <c r="O5" i="6" s="1"/>
  <c r="W18" i="5"/>
  <c r="O15" i="4"/>
  <c r="N15" i="4"/>
  <c r="W14" i="4"/>
  <c r="N14" i="4"/>
  <c r="O14" i="4" s="1"/>
  <c r="W13" i="4"/>
  <c r="W12" i="4"/>
  <c r="W11" i="4"/>
  <c r="W10" i="4"/>
  <c r="W9" i="4"/>
  <c r="W8" i="4"/>
  <c r="W7" i="4"/>
  <c r="W6" i="4"/>
  <c r="W5" i="4"/>
  <c r="W4" i="4"/>
  <c r="N15" i="3"/>
  <c r="O15" i="3" s="1"/>
  <c r="N13" i="3"/>
  <c r="O13" i="3" s="1"/>
  <c r="N11" i="3"/>
  <c r="O11" i="3" s="1"/>
  <c r="R9" i="3"/>
  <c r="P9" i="3"/>
  <c r="J9" i="3"/>
  <c r="M9" i="3" s="1"/>
  <c r="Q9" i="3"/>
  <c r="N16" i="8"/>
  <c r="O16" i="8" s="1"/>
  <c r="N15" i="8"/>
  <c r="O15" i="8" s="1"/>
  <c r="N14" i="8"/>
  <c r="O14" i="8" s="1"/>
  <c r="N13" i="8"/>
  <c r="O13" i="8" s="1"/>
  <c r="N12" i="8"/>
  <c r="O12" i="8" s="1"/>
  <c r="N11" i="8"/>
  <c r="O11" i="8" s="1"/>
  <c r="N10" i="8"/>
  <c r="O10" i="8" s="1"/>
  <c r="N5" i="8"/>
  <c r="O5" i="8" s="1"/>
  <c r="W19" i="7"/>
  <c r="W17" i="7"/>
  <c r="W16" i="7"/>
  <c r="W15" i="7"/>
  <c r="W14" i="7"/>
  <c r="W13" i="7"/>
  <c r="W12" i="7"/>
  <c r="W11" i="7"/>
  <c r="W10" i="7"/>
  <c r="W9" i="7"/>
  <c r="W8" i="7"/>
  <c r="Z8" i="7" s="1"/>
  <c r="W7" i="7"/>
  <c r="W6" i="7"/>
  <c r="W5" i="7"/>
  <c r="N4" i="7"/>
  <c r="O4" i="7"/>
  <c r="W20" i="6"/>
  <c r="W16" i="6"/>
  <c r="W14" i="6"/>
  <c r="W12" i="6"/>
  <c r="W10" i="6"/>
  <c r="W8" i="6"/>
  <c r="W6" i="6"/>
  <c r="O4" i="6"/>
  <c r="N4" i="6"/>
  <c r="M17" i="5"/>
  <c r="N16" i="5"/>
  <c r="O16" i="5" s="1"/>
  <c r="N15" i="5"/>
  <c r="O15" i="5" s="1"/>
  <c r="N14" i="5"/>
  <c r="O14" i="5" s="1"/>
  <c r="N13" i="5"/>
  <c r="O13" i="5" s="1"/>
  <c r="N12" i="5"/>
  <c r="O12" i="5" s="1"/>
  <c r="N11" i="5"/>
  <c r="O11" i="5" s="1"/>
  <c r="N10" i="5"/>
  <c r="O10" i="5" s="1"/>
  <c r="N9" i="5"/>
  <c r="O9" i="5" s="1"/>
  <c r="N8" i="5"/>
  <c r="O8" i="5" s="1"/>
  <c r="N7" i="5"/>
  <c r="O7" i="5" s="1"/>
  <c r="N6" i="5"/>
  <c r="O6" i="5" s="1"/>
  <c r="N5" i="5"/>
  <c r="O5" i="5" s="1"/>
  <c r="W4" i="5"/>
  <c r="N7" i="3"/>
  <c r="O7" i="3" s="1"/>
  <c r="N5" i="3"/>
  <c r="O5" i="3"/>
  <c r="N6" i="3"/>
  <c r="O6" i="3"/>
  <c r="N4" i="3"/>
  <c r="O4" i="3"/>
  <c r="N10" i="2"/>
  <c r="O10" i="2" s="1"/>
  <c r="M6" i="2"/>
  <c r="W4" i="2" l="1"/>
  <c r="O8" i="2"/>
  <c r="T10" i="8"/>
  <c r="X10" i="8"/>
  <c r="V10" i="8"/>
  <c r="T12" i="8"/>
  <c r="X12" i="8"/>
  <c r="V12" i="8"/>
  <c r="T16" i="8"/>
  <c r="X16" i="8"/>
  <c r="V16" i="8"/>
  <c r="T13" i="3"/>
  <c r="X13" i="3"/>
  <c r="V13" i="3"/>
  <c r="T7" i="6"/>
  <c r="X7" i="6"/>
  <c r="V7" i="6"/>
  <c r="T11" i="6"/>
  <c r="X11" i="6"/>
  <c r="V11" i="6"/>
  <c r="X18" i="7"/>
  <c r="V18" i="7"/>
  <c r="T18" i="7"/>
  <c r="T20" i="8"/>
  <c r="X20" i="8"/>
  <c r="V20" i="8"/>
  <c r="X14" i="9"/>
  <c r="V14" i="9"/>
  <c r="T14" i="9"/>
  <c r="X7" i="3"/>
  <c r="V7" i="3"/>
  <c r="T7" i="3"/>
  <c r="T5" i="8"/>
  <c r="X5" i="8"/>
  <c r="V5" i="8"/>
  <c r="T11" i="8"/>
  <c r="X11" i="8"/>
  <c r="V11" i="8"/>
  <c r="T13" i="8"/>
  <c r="X13" i="8"/>
  <c r="V13" i="8"/>
  <c r="T15" i="8"/>
  <c r="X15" i="8"/>
  <c r="V15" i="8"/>
  <c r="T11" i="3"/>
  <c r="X11" i="3"/>
  <c r="V11" i="3"/>
  <c r="T15" i="3"/>
  <c r="X15" i="3"/>
  <c r="V15" i="3"/>
  <c r="T5" i="6"/>
  <c r="X5" i="6"/>
  <c r="V5" i="6"/>
  <c r="T9" i="6"/>
  <c r="X9" i="6"/>
  <c r="V9" i="6"/>
  <c r="T13" i="6"/>
  <c r="X13" i="6"/>
  <c r="V13" i="6"/>
  <c r="X20" i="7"/>
  <c r="V20" i="7"/>
  <c r="T20" i="7"/>
  <c r="T18" i="8"/>
  <c r="X18" i="8"/>
  <c r="V18" i="8"/>
  <c r="X8" i="9"/>
  <c r="V8" i="9"/>
  <c r="T8" i="9"/>
  <c r="X12" i="9"/>
  <c r="V12" i="9"/>
  <c r="T12" i="9"/>
  <c r="X16" i="9"/>
  <c r="V16" i="9"/>
  <c r="T16" i="9"/>
  <c r="X19" i="9"/>
  <c r="V19" i="9"/>
  <c r="T19" i="9"/>
  <c r="T12" i="11"/>
  <c r="X12" i="11"/>
  <c r="V12" i="11"/>
  <c r="T16" i="11"/>
  <c r="X16" i="11"/>
  <c r="V16" i="11"/>
  <c r="T18" i="11"/>
  <c r="X18" i="11"/>
  <c r="V18" i="11"/>
  <c r="X4" i="16"/>
  <c r="V4" i="16"/>
  <c r="T4" i="16"/>
  <c r="Z4" i="16" s="1"/>
  <c r="X10" i="16"/>
  <c r="V10" i="16"/>
  <c r="T10" i="16"/>
  <c r="T20" i="13"/>
  <c r="X20" i="13"/>
  <c r="V20" i="13"/>
  <c r="T13" i="15"/>
  <c r="X13" i="15"/>
  <c r="V13" i="15"/>
  <c r="T6" i="6"/>
  <c r="X6" i="6"/>
  <c r="V6" i="6"/>
  <c r="T10" i="6"/>
  <c r="X10" i="6"/>
  <c r="V10" i="6"/>
  <c r="T14" i="6"/>
  <c r="X14" i="6"/>
  <c r="V14" i="6"/>
  <c r="T20" i="6"/>
  <c r="X20" i="6"/>
  <c r="V20" i="6"/>
  <c r="X5" i="7"/>
  <c r="V5" i="7"/>
  <c r="T5" i="7"/>
  <c r="X7" i="7"/>
  <c r="V7" i="7"/>
  <c r="T7" i="7"/>
  <c r="X10" i="7"/>
  <c r="V10" i="7"/>
  <c r="T10" i="7"/>
  <c r="X12" i="7"/>
  <c r="V12" i="7"/>
  <c r="T12" i="7"/>
  <c r="X14" i="7"/>
  <c r="V14" i="7"/>
  <c r="T14" i="7"/>
  <c r="X16" i="7"/>
  <c r="V16" i="7"/>
  <c r="T16" i="7"/>
  <c r="T15" i="15"/>
  <c r="X15" i="15"/>
  <c r="V15" i="15"/>
  <c r="X11" i="16"/>
  <c r="V11" i="16"/>
  <c r="T11" i="16"/>
  <c r="X19" i="16"/>
  <c r="V19" i="16"/>
  <c r="T19" i="16"/>
  <c r="Z19" i="16" s="1"/>
  <c r="T14" i="8"/>
  <c r="X14" i="8"/>
  <c r="V14" i="8"/>
  <c r="T14" i="4"/>
  <c r="X14" i="4"/>
  <c r="V14" i="4"/>
  <c r="T15" i="6"/>
  <c r="X15" i="6"/>
  <c r="V15" i="6"/>
  <c r="X6" i="9"/>
  <c r="V6" i="9"/>
  <c r="T6" i="9"/>
  <c r="X10" i="9"/>
  <c r="V10" i="9"/>
  <c r="T10" i="9"/>
  <c r="X18" i="9"/>
  <c r="V18" i="9"/>
  <c r="T18" i="9"/>
  <c r="X20" i="9"/>
  <c r="V20" i="9"/>
  <c r="T20" i="9"/>
  <c r="T10" i="11"/>
  <c r="X10" i="11"/>
  <c r="V10" i="11"/>
  <c r="T14" i="11"/>
  <c r="X14" i="11"/>
  <c r="V14" i="11"/>
  <c r="T17" i="11"/>
  <c r="X17" i="11"/>
  <c r="V17" i="11"/>
  <c r="T20" i="11"/>
  <c r="X20" i="11"/>
  <c r="V20" i="11"/>
  <c r="X19" i="14"/>
  <c r="V19" i="14"/>
  <c r="T19" i="14"/>
  <c r="Z19" i="14" s="1"/>
  <c r="T19" i="13"/>
  <c r="X19" i="13"/>
  <c r="V19" i="13"/>
  <c r="T9" i="15"/>
  <c r="X9" i="15"/>
  <c r="V9" i="15"/>
  <c r="T17" i="15"/>
  <c r="X17" i="15"/>
  <c r="V17" i="15"/>
  <c r="T8" i="6"/>
  <c r="X8" i="6"/>
  <c r="V8" i="6"/>
  <c r="T12" i="6"/>
  <c r="X12" i="6"/>
  <c r="V12" i="6"/>
  <c r="T16" i="6"/>
  <c r="X16" i="6"/>
  <c r="V16" i="6"/>
  <c r="X6" i="7"/>
  <c r="V6" i="7"/>
  <c r="T6" i="7"/>
  <c r="X9" i="7"/>
  <c r="V9" i="7"/>
  <c r="T9" i="7"/>
  <c r="X11" i="7"/>
  <c r="V11" i="7"/>
  <c r="T11" i="7"/>
  <c r="X13" i="7"/>
  <c r="V13" i="7"/>
  <c r="T13" i="7"/>
  <c r="X15" i="7"/>
  <c r="V15" i="7"/>
  <c r="T15" i="7"/>
  <c r="T19" i="8"/>
  <c r="X19" i="8"/>
  <c r="V19" i="8"/>
  <c r="X4" i="9"/>
  <c r="V4" i="9"/>
  <c r="T4" i="9"/>
  <c r="T19" i="10"/>
  <c r="X19" i="10"/>
  <c r="V19" i="10"/>
  <c r="T11" i="15"/>
  <c r="X11" i="15"/>
  <c r="V11" i="15"/>
  <c r="X14" i="16"/>
  <c r="V14" i="16"/>
  <c r="T14" i="16"/>
  <c r="Z14" i="16" s="1"/>
  <c r="X20" i="16"/>
  <c r="V20" i="16"/>
  <c r="T20" i="16"/>
  <c r="N6" i="2"/>
  <c r="O6" i="2" s="1"/>
  <c r="X4" i="3"/>
  <c r="V4" i="3"/>
  <c r="T4" i="3"/>
  <c r="Z4" i="3" s="1"/>
  <c r="X6" i="3"/>
  <c r="V6" i="3"/>
  <c r="T6" i="3"/>
  <c r="X12" i="2"/>
  <c r="V12" i="2"/>
  <c r="T12" i="2"/>
  <c r="X5" i="5"/>
  <c r="V5" i="5"/>
  <c r="T5" i="5"/>
  <c r="X6" i="5"/>
  <c r="V6" i="5"/>
  <c r="T6" i="5"/>
  <c r="X8" i="5"/>
  <c r="V8" i="5"/>
  <c r="T8" i="5"/>
  <c r="X9" i="5"/>
  <c r="V9" i="5"/>
  <c r="T9" i="5"/>
  <c r="X11" i="5"/>
  <c r="V11" i="5"/>
  <c r="T11" i="5"/>
  <c r="X13" i="5"/>
  <c r="V13" i="5"/>
  <c r="T13" i="5"/>
  <c r="X14" i="5"/>
  <c r="V14" i="5"/>
  <c r="T14" i="5"/>
  <c r="X16" i="5"/>
  <c r="V16" i="5"/>
  <c r="T16" i="5"/>
  <c r="T4" i="6"/>
  <c r="X4" i="6"/>
  <c r="V4" i="6"/>
  <c r="X4" i="7"/>
  <c r="V4" i="7"/>
  <c r="T4" i="7"/>
  <c r="Z4" i="7" s="1"/>
  <c r="W9" i="3"/>
  <c r="N9" i="3"/>
  <c r="O9" i="3" s="1"/>
  <c r="W5" i="16"/>
  <c r="W7" i="16"/>
  <c r="W9" i="16"/>
  <c r="N17" i="7"/>
  <c r="O17" i="7" s="1"/>
  <c r="N8" i="3"/>
  <c r="O8" i="3" s="1"/>
  <c r="X4" i="4"/>
  <c r="V4" i="4"/>
  <c r="T4" i="4"/>
  <c r="N17" i="8"/>
  <c r="O17" i="8" s="1"/>
  <c r="W6" i="16"/>
  <c r="W8" i="16"/>
  <c r="X4" i="2"/>
  <c r="V4" i="2"/>
  <c r="T4" i="2"/>
  <c r="X10" i="2"/>
  <c r="V10" i="2"/>
  <c r="T10" i="2"/>
  <c r="X8" i="2"/>
  <c r="V8" i="2"/>
  <c r="T8" i="2"/>
  <c r="X5" i="3"/>
  <c r="V5" i="3"/>
  <c r="T5" i="3"/>
  <c r="X7" i="5"/>
  <c r="V7" i="5"/>
  <c r="T7" i="5"/>
  <c r="X10" i="5"/>
  <c r="V10" i="5"/>
  <c r="T10" i="5"/>
  <c r="X12" i="5"/>
  <c r="V12" i="5"/>
  <c r="T12" i="5"/>
  <c r="X15" i="5"/>
  <c r="V15" i="5"/>
  <c r="T15" i="5"/>
  <c r="N17" i="5"/>
  <c r="O17" i="5" s="1"/>
  <c r="T15" i="4"/>
  <c r="X15" i="4"/>
  <c r="V15" i="4"/>
  <c r="N17" i="6"/>
  <c r="O17" i="6" s="1"/>
  <c r="T18" i="6"/>
  <c r="X18" i="6"/>
  <c r="V18" i="6"/>
  <c r="T19" i="6"/>
  <c r="X19" i="6"/>
  <c r="V19" i="6"/>
  <c r="X5" i="9"/>
  <c r="V5" i="9"/>
  <c r="T5" i="9"/>
  <c r="X7" i="9"/>
  <c r="V7" i="9"/>
  <c r="T7" i="9"/>
  <c r="Z7" i="9" s="1"/>
  <c r="X9" i="9"/>
  <c r="V9" i="9"/>
  <c r="T9" i="9"/>
  <c r="X11" i="9"/>
  <c r="V11" i="9"/>
  <c r="T11" i="9"/>
  <c r="Z11" i="9" s="1"/>
  <c r="X13" i="9"/>
  <c r="V13" i="9"/>
  <c r="T13" i="9"/>
  <c r="X15" i="9"/>
  <c r="V15" i="9"/>
  <c r="T15" i="9"/>
  <c r="Z15" i="9" s="1"/>
  <c r="X17" i="9"/>
  <c r="V17" i="9"/>
  <c r="T17" i="9"/>
  <c r="X4" i="11"/>
  <c r="V4" i="11"/>
  <c r="T4" i="11"/>
  <c r="Z4" i="11" s="1"/>
  <c r="X6" i="11"/>
  <c r="V6" i="11"/>
  <c r="T6" i="11"/>
  <c r="X5" i="11"/>
  <c r="V5" i="11"/>
  <c r="T5" i="11"/>
  <c r="Z5" i="11" s="1"/>
  <c r="X7" i="11"/>
  <c r="V7" i="11"/>
  <c r="T7" i="11"/>
  <c r="T9" i="11"/>
  <c r="X9" i="11"/>
  <c r="V9" i="11"/>
  <c r="T4" i="13"/>
  <c r="X4" i="13"/>
  <c r="V4" i="13"/>
  <c r="T5" i="13"/>
  <c r="X5" i="13"/>
  <c r="V5" i="13"/>
  <c r="T6" i="13"/>
  <c r="X6" i="13"/>
  <c r="V6" i="13"/>
  <c r="T7" i="13"/>
  <c r="X7" i="13"/>
  <c r="V7" i="13"/>
  <c r="T8" i="13"/>
  <c r="X8" i="13"/>
  <c r="V8" i="13"/>
  <c r="T9" i="13"/>
  <c r="X9" i="13"/>
  <c r="V9" i="13"/>
  <c r="T10" i="13"/>
  <c r="X10" i="13"/>
  <c r="V10" i="13"/>
  <c r="T11" i="13"/>
  <c r="X11" i="13"/>
  <c r="V11" i="13"/>
  <c r="T12" i="13"/>
  <c r="X12" i="13"/>
  <c r="V12" i="13"/>
  <c r="T13" i="13"/>
  <c r="X13" i="13"/>
  <c r="V13" i="13"/>
  <c r="T14" i="13"/>
  <c r="X14" i="13"/>
  <c r="V14" i="13"/>
  <c r="T15" i="13"/>
  <c r="X15" i="13"/>
  <c r="V15" i="13"/>
  <c r="T16" i="13"/>
  <c r="X16" i="13"/>
  <c r="V16" i="13"/>
  <c r="X17" i="13"/>
  <c r="T17" i="13"/>
  <c r="V17" i="13"/>
  <c r="T11" i="11"/>
  <c r="X11" i="11"/>
  <c r="V11" i="11"/>
  <c r="T13" i="11"/>
  <c r="X13" i="11"/>
  <c r="V13" i="11"/>
  <c r="T15" i="11"/>
  <c r="X15" i="11"/>
  <c r="V15" i="11"/>
  <c r="T19" i="11"/>
  <c r="X19" i="11"/>
  <c r="V19" i="11"/>
  <c r="T18" i="13"/>
  <c r="X18" i="13"/>
  <c r="V18" i="13"/>
  <c r="T4" i="15"/>
  <c r="V4" i="15"/>
  <c r="X4" i="15"/>
  <c r="T5" i="15"/>
  <c r="V5" i="15"/>
  <c r="X5" i="15"/>
  <c r="T6" i="15"/>
  <c r="V6" i="15"/>
  <c r="X6" i="15"/>
  <c r="T7" i="15"/>
  <c r="V7" i="15"/>
  <c r="X7" i="15"/>
  <c r="T10" i="15"/>
  <c r="X10" i="15"/>
  <c r="V10" i="15"/>
  <c r="T12" i="15"/>
  <c r="X12" i="15"/>
  <c r="V12" i="15"/>
  <c r="T14" i="15"/>
  <c r="X14" i="15"/>
  <c r="V14" i="15"/>
  <c r="T16" i="15"/>
  <c r="X16" i="15"/>
  <c r="V16" i="15"/>
  <c r="T18" i="15"/>
  <c r="X18" i="15"/>
  <c r="V18" i="15"/>
  <c r="T19" i="15"/>
  <c r="X19" i="15"/>
  <c r="V19" i="15"/>
  <c r="T20" i="15"/>
  <c r="X20" i="15"/>
  <c r="V20" i="15"/>
  <c r="N5" i="16"/>
  <c r="O5" i="16" s="1"/>
  <c r="N7" i="16"/>
  <c r="O7" i="16"/>
  <c r="N9" i="16"/>
  <c r="O9" i="16"/>
  <c r="X5" i="12"/>
  <c r="V5" i="12"/>
  <c r="T5" i="12"/>
  <c r="X16" i="12"/>
  <c r="V16" i="12"/>
  <c r="T16" i="12"/>
  <c r="Z16" i="12" s="1"/>
  <c r="X6" i="14"/>
  <c r="V6" i="14"/>
  <c r="T6" i="14"/>
  <c r="X8" i="14"/>
  <c r="V8" i="14"/>
  <c r="T8" i="14"/>
  <c r="X9" i="14"/>
  <c r="V9" i="14"/>
  <c r="T9" i="14"/>
  <c r="X11" i="14"/>
  <c r="V11" i="14"/>
  <c r="T11" i="14"/>
  <c r="X12" i="14"/>
  <c r="V12" i="14"/>
  <c r="T12" i="14"/>
  <c r="X13" i="14"/>
  <c r="V13" i="14"/>
  <c r="T13" i="14"/>
  <c r="X16" i="14"/>
  <c r="V16" i="14"/>
  <c r="T16" i="14"/>
  <c r="X17" i="14"/>
  <c r="V17" i="14"/>
  <c r="T17" i="14"/>
  <c r="X20" i="14"/>
  <c r="V20" i="14"/>
  <c r="T20" i="14"/>
  <c r="X13" i="16"/>
  <c r="V13" i="16"/>
  <c r="T13" i="16"/>
  <c r="Z13" i="16" s="1"/>
  <c r="X15" i="16"/>
  <c r="V15" i="16"/>
  <c r="T15" i="16"/>
  <c r="X17" i="16"/>
  <c r="V17" i="16"/>
  <c r="T17" i="16"/>
  <c r="Z17" i="16" s="1"/>
  <c r="X12" i="16"/>
  <c r="V12" i="16"/>
  <c r="T12" i="16"/>
  <c r="X16" i="16"/>
  <c r="V16" i="16"/>
  <c r="T16" i="16"/>
  <c r="Z16" i="16" s="1"/>
  <c r="X18" i="16"/>
  <c r="V18" i="16"/>
  <c r="T18" i="16"/>
  <c r="T10" i="3"/>
  <c r="X10" i="3"/>
  <c r="V10" i="3"/>
  <c r="T12" i="3"/>
  <c r="X12" i="3"/>
  <c r="V12" i="3"/>
  <c r="T14" i="3"/>
  <c r="X14" i="3"/>
  <c r="V14" i="3"/>
  <c r="T16" i="4"/>
  <c r="X16" i="4"/>
  <c r="V16" i="4"/>
  <c r="X4" i="5"/>
  <c r="V4" i="5"/>
  <c r="T4" i="5"/>
  <c r="X19" i="7"/>
  <c r="V19" i="7"/>
  <c r="T19" i="7"/>
  <c r="W8" i="3"/>
  <c r="X5" i="4"/>
  <c r="V5" i="4"/>
  <c r="T5" i="4"/>
  <c r="Z5" i="4" s="1"/>
  <c r="X6" i="4"/>
  <c r="V6" i="4"/>
  <c r="T6" i="4"/>
  <c r="X7" i="4"/>
  <c r="V7" i="4"/>
  <c r="T7" i="4"/>
  <c r="Z7" i="4" s="1"/>
  <c r="X8" i="4"/>
  <c r="V8" i="4"/>
  <c r="T8" i="4"/>
  <c r="X9" i="4"/>
  <c r="V9" i="4"/>
  <c r="T9" i="4"/>
  <c r="Z9" i="4" s="1"/>
  <c r="X10" i="4"/>
  <c r="V10" i="4"/>
  <c r="T10" i="4"/>
  <c r="X11" i="4"/>
  <c r="V11" i="4"/>
  <c r="T11" i="4"/>
  <c r="Z11" i="4" s="1"/>
  <c r="X12" i="4"/>
  <c r="V12" i="4"/>
  <c r="T12" i="4"/>
  <c r="X13" i="4"/>
  <c r="V13" i="4"/>
  <c r="T13" i="4"/>
  <c r="Z13" i="4" s="1"/>
  <c r="X18" i="5"/>
  <c r="V18" i="5"/>
  <c r="T18" i="5"/>
  <c r="T4" i="8"/>
  <c r="X4" i="8"/>
  <c r="V4" i="8"/>
  <c r="T6" i="8"/>
  <c r="X6" i="8"/>
  <c r="V6" i="8"/>
  <c r="T7" i="8"/>
  <c r="X7" i="8"/>
  <c r="V7" i="8"/>
  <c r="T8" i="8"/>
  <c r="X8" i="8"/>
  <c r="V8" i="8"/>
  <c r="T9" i="8"/>
  <c r="X9" i="8"/>
  <c r="V9" i="8"/>
  <c r="T4" i="10"/>
  <c r="X4" i="10"/>
  <c r="V4" i="10"/>
  <c r="T5" i="10"/>
  <c r="X5" i="10"/>
  <c r="V5" i="10"/>
  <c r="T6" i="10"/>
  <c r="X6" i="10"/>
  <c r="V6" i="10"/>
  <c r="T7" i="10"/>
  <c r="X7" i="10"/>
  <c r="V7" i="10"/>
  <c r="T8" i="10"/>
  <c r="X8" i="10"/>
  <c r="V8" i="10"/>
  <c r="T9" i="10"/>
  <c r="X9" i="10"/>
  <c r="V9" i="10"/>
  <c r="T10" i="10"/>
  <c r="X10" i="10"/>
  <c r="V10" i="10"/>
  <c r="T11" i="10"/>
  <c r="X11" i="10"/>
  <c r="V11" i="10"/>
  <c r="T12" i="10"/>
  <c r="X12" i="10"/>
  <c r="V12" i="10"/>
  <c r="T13" i="10"/>
  <c r="X13" i="10"/>
  <c r="V13" i="10"/>
  <c r="T14" i="10"/>
  <c r="X14" i="10"/>
  <c r="V14" i="10"/>
  <c r="T15" i="10"/>
  <c r="X15" i="10"/>
  <c r="V15" i="10"/>
  <c r="T16" i="10"/>
  <c r="X16" i="10"/>
  <c r="V16" i="10"/>
  <c r="T17" i="10"/>
  <c r="X17" i="10"/>
  <c r="V17" i="10"/>
  <c r="T18" i="10"/>
  <c r="X18" i="10"/>
  <c r="V18" i="10"/>
  <c r="T20" i="10"/>
  <c r="X20" i="10"/>
  <c r="V20" i="10"/>
  <c r="X4" i="12"/>
  <c r="V4" i="12"/>
  <c r="T4" i="12"/>
  <c r="X6" i="12"/>
  <c r="V6" i="12"/>
  <c r="T6" i="12"/>
  <c r="X7" i="12"/>
  <c r="V7" i="12"/>
  <c r="T7" i="12"/>
  <c r="X8" i="12"/>
  <c r="V8" i="12"/>
  <c r="T8" i="12"/>
  <c r="Z8" i="12" s="1"/>
  <c r="X9" i="12"/>
  <c r="V9" i="12"/>
  <c r="T9" i="12"/>
  <c r="X11" i="12"/>
  <c r="V11" i="12"/>
  <c r="T11" i="12"/>
  <c r="Z11" i="12" s="1"/>
  <c r="X13" i="12"/>
  <c r="V13" i="12"/>
  <c r="T13" i="12"/>
  <c r="X15" i="12"/>
  <c r="V15" i="12"/>
  <c r="T15" i="12"/>
  <c r="Z15" i="12" s="1"/>
  <c r="X17" i="12"/>
  <c r="V17" i="12"/>
  <c r="T17" i="12"/>
  <c r="X10" i="12"/>
  <c r="V10" i="12"/>
  <c r="T10" i="12"/>
  <c r="X12" i="12"/>
  <c r="V12" i="12"/>
  <c r="T12" i="12"/>
  <c r="X14" i="12"/>
  <c r="V14" i="12"/>
  <c r="T14" i="12"/>
  <c r="Z14" i="12" s="1"/>
  <c r="X18" i="12"/>
  <c r="V18" i="12"/>
  <c r="T18" i="12"/>
  <c r="X19" i="12"/>
  <c r="V19" i="12"/>
  <c r="T19" i="12"/>
  <c r="Z19" i="12" s="1"/>
  <c r="X20" i="12"/>
  <c r="V20" i="12"/>
  <c r="T20" i="12"/>
  <c r="X4" i="14"/>
  <c r="V4" i="14"/>
  <c r="T4" i="14"/>
  <c r="Z4" i="14" s="1"/>
  <c r="X5" i="14"/>
  <c r="V5" i="14"/>
  <c r="T5" i="14"/>
  <c r="X7" i="14"/>
  <c r="V7" i="14"/>
  <c r="T7" i="14"/>
  <c r="Z7" i="14" s="1"/>
  <c r="X10" i="14"/>
  <c r="V10" i="14"/>
  <c r="T10" i="14"/>
  <c r="X14" i="14"/>
  <c r="V14" i="14"/>
  <c r="T14" i="14"/>
  <c r="Z14" i="14" s="1"/>
  <c r="X15" i="14"/>
  <c r="V15" i="14"/>
  <c r="T15" i="14"/>
  <c r="X18" i="14"/>
  <c r="V18" i="14"/>
  <c r="T18" i="14"/>
  <c r="Z18" i="14" s="1"/>
  <c r="N6" i="16"/>
  <c r="O6" i="16" s="1"/>
  <c r="N8" i="16"/>
  <c r="O8" i="16" s="1"/>
  <c r="Z12" i="2" l="1"/>
  <c r="Z17" i="14"/>
  <c r="Z13" i="14"/>
  <c r="Z11" i="14"/>
  <c r="Z8" i="14"/>
  <c r="Z6" i="12"/>
  <c r="Z18" i="9"/>
  <c r="Z6" i="9"/>
  <c r="Z19" i="9"/>
  <c r="Z12" i="9"/>
  <c r="Z14" i="9"/>
  <c r="Z19" i="7"/>
  <c r="Z13" i="7"/>
  <c r="Z9" i="7"/>
  <c r="Z14" i="7"/>
  <c r="Z10" i="7"/>
  <c r="Z5" i="7"/>
  <c r="Z18" i="7"/>
  <c r="Z12" i="5"/>
  <c r="Z7" i="5"/>
  <c r="Z16" i="5"/>
  <c r="Z13" i="5"/>
  <c r="Z9" i="5"/>
  <c r="Z6" i="5"/>
  <c r="Z8" i="2"/>
  <c r="Z4" i="2"/>
  <c r="X9" i="3"/>
  <c r="V9" i="3"/>
  <c r="T9" i="3"/>
  <c r="T17" i="6"/>
  <c r="X17" i="6"/>
  <c r="V17" i="6"/>
  <c r="X17" i="5"/>
  <c r="V17" i="5"/>
  <c r="T17" i="5"/>
  <c r="Z17" i="5" s="1"/>
  <c r="X6" i="2"/>
  <c r="V6" i="2"/>
  <c r="T6" i="2"/>
  <c r="X6" i="16"/>
  <c r="V6" i="16"/>
  <c r="T6" i="16"/>
  <c r="Z17" i="10"/>
  <c r="Z15" i="14"/>
  <c r="Z10" i="14"/>
  <c r="Z5" i="14"/>
  <c r="Z20" i="12"/>
  <c r="Z18" i="12"/>
  <c r="Z12" i="12"/>
  <c r="Z17" i="12"/>
  <c r="Z13" i="12"/>
  <c r="Z9" i="12"/>
  <c r="Z7" i="12"/>
  <c r="Z4" i="12"/>
  <c r="Z18" i="10"/>
  <c r="Z16" i="10"/>
  <c r="Z14" i="10"/>
  <c r="Z12" i="10"/>
  <c r="Z10" i="10"/>
  <c r="Z8" i="10"/>
  <c r="Z6" i="10"/>
  <c r="Z4" i="10"/>
  <c r="Z8" i="8"/>
  <c r="Z6" i="8"/>
  <c r="Z18" i="5"/>
  <c r="Z12" i="4"/>
  <c r="Z10" i="4"/>
  <c r="Z8" i="4"/>
  <c r="Z6" i="4"/>
  <c r="Z4" i="5"/>
  <c r="Z16" i="4"/>
  <c r="Z12" i="3"/>
  <c r="Z18" i="16"/>
  <c r="Z12" i="16"/>
  <c r="Z15" i="16"/>
  <c r="Z20" i="14"/>
  <c r="Z16" i="14"/>
  <c r="Z12" i="14"/>
  <c r="Z9" i="14"/>
  <c r="Z6" i="14"/>
  <c r="Z5" i="12"/>
  <c r="Z19" i="15"/>
  <c r="Z16" i="15"/>
  <c r="Z12" i="15"/>
  <c r="Z7" i="15"/>
  <c r="Z5" i="15"/>
  <c r="Z18" i="13"/>
  <c r="Z15" i="11"/>
  <c r="Z11" i="11"/>
  <c r="Z17" i="13"/>
  <c r="Z16" i="13"/>
  <c r="Z14" i="13"/>
  <c r="Z12" i="13"/>
  <c r="Z10" i="13"/>
  <c r="Z8" i="13"/>
  <c r="Z6" i="13"/>
  <c r="Z4" i="13"/>
  <c r="Z7" i="11"/>
  <c r="Z6" i="11"/>
  <c r="Z17" i="9"/>
  <c r="Z13" i="9"/>
  <c r="Z9" i="9"/>
  <c r="Z5" i="9"/>
  <c r="Z18" i="6"/>
  <c r="Z15" i="5"/>
  <c r="Z10" i="5"/>
  <c r="Z5" i="3"/>
  <c r="Z10" i="2"/>
  <c r="Z4" i="4"/>
  <c r="Z4" i="6"/>
  <c r="Z14" i="5"/>
  <c r="Z11" i="5"/>
  <c r="Z8" i="5"/>
  <c r="Z5" i="5"/>
  <c r="Z6" i="3"/>
  <c r="Z20" i="16"/>
  <c r="Z11" i="15"/>
  <c r="Z4" i="9"/>
  <c r="Z15" i="7"/>
  <c r="Z11" i="7"/>
  <c r="Z6" i="7"/>
  <c r="Z12" i="6"/>
  <c r="Z17" i="15"/>
  <c r="Z19" i="13"/>
  <c r="Z20" i="11"/>
  <c r="Z14" i="11"/>
  <c r="Z20" i="9"/>
  <c r="Z10" i="9"/>
  <c r="Z15" i="6"/>
  <c r="Z14" i="8"/>
  <c r="Z11" i="16"/>
  <c r="Z16" i="7"/>
  <c r="Z12" i="7"/>
  <c r="Z7" i="7"/>
  <c r="Z20" i="6"/>
  <c r="Z10" i="6"/>
  <c r="Z13" i="15"/>
  <c r="Z10" i="16"/>
  <c r="Z18" i="11"/>
  <c r="Z12" i="11"/>
  <c r="Z16" i="9"/>
  <c r="Z8" i="9"/>
  <c r="Z20" i="7"/>
  <c r="Z9" i="6"/>
  <c r="Z15" i="3"/>
  <c r="Z15" i="8"/>
  <c r="Z11" i="8"/>
  <c r="Z7" i="3"/>
  <c r="Z20" i="8"/>
  <c r="Z11" i="6"/>
  <c r="Z13" i="3"/>
  <c r="Z12" i="8"/>
  <c r="X8" i="16"/>
  <c r="V8" i="16"/>
  <c r="T8" i="16"/>
  <c r="Z10" i="12"/>
  <c r="Z20" i="10"/>
  <c r="Z15" i="10"/>
  <c r="Z13" i="10"/>
  <c r="Z11" i="10"/>
  <c r="Z9" i="10"/>
  <c r="Z7" i="10"/>
  <c r="Z5" i="10"/>
  <c r="Z9" i="8"/>
  <c r="Z7" i="8"/>
  <c r="Z4" i="8"/>
  <c r="Z14" i="3"/>
  <c r="Z10" i="3"/>
  <c r="T9" i="16"/>
  <c r="X9" i="16"/>
  <c r="V9" i="16"/>
  <c r="X7" i="16"/>
  <c r="V7" i="16"/>
  <c r="T7" i="16"/>
  <c r="Z7" i="16" s="1"/>
  <c r="X5" i="16"/>
  <c r="V5" i="16"/>
  <c r="T5" i="16"/>
  <c r="Z20" i="15"/>
  <c r="Z18" i="15"/>
  <c r="Z14" i="15"/>
  <c r="Z10" i="15"/>
  <c r="Z6" i="15"/>
  <c r="Z4" i="15"/>
  <c r="Z19" i="11"/>
  <c r="Z13" i="11"/>
  <c r="Z15" i="13"/>
  <c r="Z13" i="13"/>
  <c r="Z11" i="13"/>
  <c r="Z9" i="13"/>
  <c r="Z7" i="13"/>
  <c r="Z5" i="13"/>
  <c r="Z9" i="11"/>
  <c r="Z19" i="6"/>
  <c r="Z15" i="4"/>
  <c r="T17" i="8"/>
  <c r="X17" i="8"/>
  <c r="V17" i="8"/>
  <c r="X8" i="3"/>
  <c r="V8" i="3"/>
  <c r="T8" i="3"/>
  <c r="X17" i="7"/>
  <c r="V17" i="7"/>
  <c r="T17" i="7"/>
  <c r="Z19" i="10"/>
  <c r="Z19" i="8"/>
  <c r="Z16" i="6"/>
  <c r="Z8" i="6"/>
  <c r="Z9" i="15"/>
  <c r="Z17" i="11"/>
  <c r="Z10" i="11"/>
  <c r="Z14" i="4"/>
  <c r="Z15" i="15"/>
  <c r="Z14" i="6"/>
  <c r="Z6" i="6"/>
  <c r="Z20" i="13"/>
  <c r="Z16" i="11"/>
  <c r="Z18" i="8"/>
  <c r="Z13" i="6"/>
  <c r="Z5" i="6"/>
  <c r="Z11" i="3"/>
  <c r="Z13" i="8"/>
  <c r="Z5" i="8"/>
  <c r="Z7" i="6"/>
  <c r="Z16" i="8"/>
  <c r="Z10" i="8"/>
  <c r="Z6" i="2" l="1"/>
  <c r="Z8" i="3"/>
  <c r="Z9" i="3"/>
  <c r="Z17" i="7"/>
  <c r="Z17" i="8"/>
  <c r="Z5" i="16"/>
  <c r="Z9" i="16"/>
  <c r="Z8" i="16"/>
  <c r="Z6" i="16"/>
  <c r="Z17" i="6"/>
</calcChain>
</file>

<file path=xl/sharedStrings.xml><?xml version="1.0" encoding="utf-8"?>
<sst xmlns="http://schemas.openxmlformats.org/spreadsheetml/2006/main" count="870" uniqueCount="90">
  <si>
    <t xml:space="preserve"> </t>
  </si>
  <si>
    <t>Rate per car parking</t>
  </si>
  <si>
    <t>Rate per bike parking</t>
  </si>
  <si>
    <t>Rate for 4 and 5</t>
  </si>
  <si>
    <t>Rate per sq ft for 1,2,3</t>
  </si>
  <si>
    <t>UNIT</t>
  </si>
  <si>
    <t>Total Area(SQM)</t>
  </si>
  <si>
    <t>Total Area (SQM)</t>
  </si>
  <si>
    <t>Shop Area (SQM)</t>
  </si>
  <si>
    <t>SHOP AREA (SFT)</t>
  </si>
  <si>
    <t xml:space="preserve">Sitout Area (Sq.Mt.) </t>
  </si>
  <si>
    <t xml:space="preserve">SitoutArea (Sq.Ft.) </t>
  </si>
  <si>
    <t>TOTAL (Sqft)</t>
  </si>
  <si>
    <t>SALEABLE</t>
  </si>
  <si>
    <t>Basic Value</t>
  </si>
  <si>
    <t>Covered Car Parking Charges</t>
  </si>
  <si>
    <t>Bike Parking</t>
  </si>
  <si>
    <t>Agreement Value</t>
  </si>
  <si>
    <t>Agreement Value After APD</t>
  </si>
  <si>
    <t>Gen Set</t>
  </si>
  <si>
    <t>MSEB</t>
  </si>
  <si>
    <t>Share Money</t>
  </si>
  <si>
    <t>Agreement Value + Other Charges</t>
  </si>
  <si>
    <t>Registration Charges</t>
  </si>
  <si>
    <t>GST on Agreement Value</t>
  </si>
  <si>
    <t>GST on other Charges</t>
  </si>
  <si>
    <t>Stamp Duty</t>
  </si>
  <si>
    <t>Legal</t>
  </si>
  <si>
    <t>Total Value</t>
  </si>
  <si>
    <t>Client Name</t>
  </si>
  <si>
    <t>Client Location</t>
  </si>
  <si>
    <t>Source</t>
  </si>
  <si>
    <t xml:space="preserve">Rate/sq ft </t>
  </si>
  <si>
    <t>RESTAURANT - 01</t>
  </si>
  <si>
    <t>Pingle Group</t>
  </si>
  <si>
    <t>RESTAURANT - 02</t>
  </si>
  <si>
    <t>RESTAURANT - 03</t>
  </si>
  <si>
    <t>RESTAURANT - 04</t>
  </si>
  <si>
    <t>RESTAURANT - 05</t>
  </si>
  <si>
    <t>Rate per sq ft</t>
  </si>
  <si>
    <t xml:space="preserve">Enclosed Balcony Area (Sq.Mt.) </t>
  </si>
  <si>
    <t xml:space="preserve">Enclosed Balcony Area (Sq.Ft.) </t>
  </si>
  <si>
    <t>TOTAL(SFT)</t>
  </si>
  <si>
    <t xml:space="preserve">SALEABLE (sq ft) </t>
  </si>
  <si>
    <t>Satyajeet Pingale</t>
  </si>
  <si>
    <t>Anupama Bhongale</t>
  </si>
  <si>
    <t>RETAIL - 05</t>
  </si>
  <si>
    <t>Sachin &amp; Aparna Murmurkar</t>
  </si>
  <si>
    <t>RETAIL - 06</t>
  </si>
  <si>
    <t>Meghana Pingale</t>
  </si>
  <si>
    <t>RETAIL - 07</t>
  </si>
  <si>
    <t>RETAIL - 08</t>
  </si>
  <si>
    <t>RETAIL - 09</t>
  </si>
  <si>
    <t>RETAIL - 10</t>
  </si>
  <si>
    <t>Satish Pingale</t>
  </si>
  <si>
    <t>RETAIL - 11</t>
  </si>
  <si>
    <t xml:space="preserve">Mr Agarwal </t>
  </si>
  <si>
    <t>RETAIL - 12</t>
  </si>
  <si>
    <t>Rohini Jadhav</t>
  </si>
  <si>
    <t>RETAIL - 13</t>
  </si>
  <si>
    <t>Tausif Baig</t>
  </si>
  <si>
    <t xml:space="preserve">Balcony Area (Sq.Mt.) </t>
  </si>
  <si>
    <t xml:space="preserve">Balcony Area (Sq.Ft.) </t>
  </si>
  <si>
    <t>Office - 01</t>
  </si>
  <si>
    <t>Office - 02</t>
  </si>
  <si>
    <t>Office - 03</t>
  </si>
  <si>
    <t>Office - 04</t>
  </si>
  <si>
    <t>Kublir Mann</t>
  </si>
  <si>
    <t xml:space="preserve">Office - 05 </t>
  </si>
  <si>
    <t xml:space="preserve">Rakesh Kand </t>
  </si>
  <si>
    <t>Office - 06</t>
  </si>
  <si>
    <t xml:space="preserve">Bhor </t>
  </si>
  <si>
    <t>Office - 07</t>
  </si>
  <si>
    <t>Office - 08</t>
  </si>
  <si>
    <t>Office - 09</t>
  </si>
  <si>
    <t>Office - 10</t>
  </si>
  <si>
    <t>Office - 11</t>
  </si>
  <si>
    <t>Office - 12</t>
  </si>
  <si>
    <t>Office - 13</t>
  </si>
  <si>
    <t>Office - 14</t>
  </si>
  <si>
    <t>Office - 15</t>
  </si>
  <si>
    <t>Office - 16</t>
  </si>
  <si>
    <t>Office - 17</t>
  </si>
  <si>
    <t>REFUGE</t>
  </si>
  <si>
    <t>REFUGE AREA</t>
  </si>
  <si>
    <t>RESTAURANT - 01 + MEZZ</t>
  </si>
  <si>
    <t>RESTAURANT - 02 + MEZZ</t>
  </si>
  <si>
    <t>RESTAURANT - 03 + MEZZ</t>
  </si>
  <si>
    <t>RESTAURANT - 04 + MEZZ</t>
  </si>
  <si>
    <t>RESTAURANT - 05 + MEZZ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</si>
</sst>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₹]#,##0"/>
  </numFmts>
  <fonts count="9" x14ac:knownFonts="1">
    <font>
      <sz val="10"/>
      <color rgb="FF000000"/>
      <name val="Arial"/>
      <scheme val="minor"/>
    </font>
    <font>
      <sz val="9"/>
      <color rgb="FF000000"/>
      <name val="Calibri"/>
    </font>
    <font>
      <b/>
      <sz val="9"/>
      <color rgb="FF000000"/>
      <name val="Calibri"/>
    </font>
    <font>
      <sz val="9"/>
      <color theme="1"/>
      <name val="Calibri"/>
    </font>
    <font>
      <b/>
      <sz val="9"/>
      <color theme="1"/>
      <name val="Calibri"/>
    </font>
    <font>
      <sz val="10"/>
      <name val="Arial"/>
    </font>
    <font>
      <sz val="9"/>
      <color rgb="FF000000"/>
      <name val="Arial"/>
    </font>
    <font>
      <sz val="10"/>
      <color theme="1"/>
      <name val="Calibri"/>
    </font>
    <font>
      <b/>
      <sz val="10"/>
      <color theme="1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F4CCCC"/>
        <bgColor rgb="FFF4CCCC"/>
      </patternFill>
    </fill>
    <fill>
      <patternFill patternType="solid">
        <fgColor rgb="FFF4B083"/>
        <bgColor rgb="FFF4B083"/>
      </patternFill>
    </fill>
    <fill>
      <patternFill patternType="solid">
        <fgColor rgb="FFB4A7D6"/>
        <bgColor rgb="FFB4A7D6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6AA84F"/>
        <bgColor rgb="FF6AA84F"/>
      </patternFill>
    </fill>
    <fill>
      <patternFill patternType="solid">
        <fgColor theme="7"/>
        <bgColor theme="7"/>
      </patternFill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  <fill>
      <patternFill patternType="solid">
        <fgColor rgb="FFFF9900"/>
        <bgColor rgb="FFFF99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46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3" fontId="2" fillId="4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9" fontId="1" fillId="0" borderId="1" xfId="0" applyNumberFormat="1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2" fontId="1" fillId="7" borderId="1" xfId="0" applyNumberFormat="1" applyFont="1" applyFill="1" applyBorder="1" applyAlignment="1">
      <alignment horizontal="center" vertical="center" wrapText="1"/>
    </xf>
    <xf numFmtId="2" fontId="1" fillId="7" borderId="2" xfId="0" applyNumberFormat="1" applyFont="1" applyFill="1" applyBorder="1" applyAlignment="1">
      <alignment horizontal="center" vertical="center" wrapText="1"/>
    </xf>
    <xf numFmtId="1" fontId="1" fillId="7" borderId="2" xfId="0" applyNumberFormat="1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164" fontId="3" fillId="7" borderId="2" xfId="0" applyNumberFormat="1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6" fillId="0" borderId="0" xfId="0" applyFont="1"/>
    <xf numFmtId="164" fontId="6" fillId="0" borderId="0" xfId="0" applyNumberFormat="1" applyFont="1"/>
    <xf numFmtId="0" fontId="6" fillId="0" borderId="0" xfId="0" applyFont="1" applyAlignment="1"/>
    <xf numFmtId="0" fontId="2" fillId="0" borderId="1" xfId="0" applyFont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2" fontId="1" fillId="6" borderId="4" xfId="0" applyNumberFormat="1" applyFont="1" applyFill="1" applyBorder="1" applyAlignment="1">
      <alignment horizontal="center" vertical="center" wrapText="1"/>
    </xf>
    <xf numFmtId="1" fontId="1" fillId="6" borderId="4" xfId="0" applyNumberFormat="1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/>
    </xf>
    <xf numFmtId="164" fontId="3" fillId="6" borderId="4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4" xfId="0" applyNumberFormat="1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2" fontId="7" fillId="0" borderId="1" xfId="0" applyNumberFormat="1" applyFont="1" applyBorder="1" applyAlignment="1">
      <alignment horizontal="center" vertical="center"/>
    </xf>
    <xf numFmtId="2" fontId="1" fillId="7" borderId="4" xfId="0" applyNumberFormat="1" applyFont="1" applyFill="1" applyBorder="1" applyAlignment="1">
      <alignment horizontal="center" vertical="center" wrapText="1"/>
    </xf>
    <xf numFmtId="1" fontId="1" fillId="7" borderId="4" xfId="0" applyNumberFormat="1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3" fillId="7" borderId="4" xfId="0" applyNumberFormat="1" applyFont="1" applyFill="1" applyBorder="1" applyAlignment="1">
      <alignment horizontal="center" vertical="center" wrapText="1"/>
    </xf>
    <xf numFmtId="164" fontId="3" fillId="7" borderId="1" xfId="0" applyNumberFormat="1" applyFont="1" applyFill="1" applyBorder="1" applyAlignment="1">
      <alignment horizontal="center" vertical="center" wrapText="1"/>
    </xf>
    <xf numFmtId="164" fontId="4" fillId="7" borderId="4" xfId="0" applyNumberFormat="1" applyFont="1" applyFill="1" applyBorder="1" applyAlignment="1">
      <alignment horizontal="center" vertical="center" wrapText="1"/>
    </xf>
    <xf numFmtId="2" fontId="7" fillId="6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2" fontId="1" fillId="7" borderId="1" xfId="0" applyNumberFormat="1" applyFont="1" applyFill="1" applyBorder="1" applyAlignment="1">
      <alignment horizontal="center" vertical="center" wrapText="1"/>
    </xf>
    <xf numFmtId="164" fontId="3" fillId="7" borderId="4" xfId="0" applyNumberFormat="1" applyFont="1" applyFill="1" applyBorder="1" applyAlignment="1">
      <alignment horizontal="center" vertical="center" wrapText="1"/>
    </xf>
    <xf numFmtId="164" fontId="3" fillId="6" borderId="4" xfId="0" applyNumberFormat="1" applyFont="1" applyFill="1" applyBorder="1" applyAlignment="1">
      <alignment horizontal="center" vertical="center" wrapText="1"/>
    </xf>
    <xf numFmtId="164" fontId="3" fillId="6" borderId="2" xfId="0" applyNumberFormat="1" applyFont="1" applyFill="1" applyBorder="1" applyAlignment="1">
      <alignment horizontal="center" vertical="center" wrapText="1"/>
    </xf>
    <xf numFmtId="164" fontId="4" fillId="6" borderId="2" xfId="0" applyNumberFormat="1" applyFont="1" applyFill="1" applyBorder="1" applyAlignment="1">
      <alignment horizontal="center" vertical="center" wrapText="1"/>
    </xf>
    <xf numFmtId="1" fontId="1" fillId="6" borderId="1" xfId="0" applyNumberFormat="1" applyFont="1" applyFill="1" applyBorder="1" applyAlignment="1">
      <alignment horizontal="center" vertical="center" wrapText="1"/>
    </xf>
    <xf numFmtId="164" fontId="3" fillId="6" borderId="1" xfId="0" applyNumberFormat="1" applyFont="1" applyFill="1" applyBorder="1" applyAlignment="1">
      <alignment horizontal="center" vertical="center" wrapText="1"/>
    </xf>
    <xf numFmtId="164" fontId="4" fillId="6" borderId="1" xfId="0" applyNumberFormat="1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2" fontId="7" fillId="8" borderId="1" xfId="0" applyNumberFormat="1" applyFont="1" applyFill="1" applyBorder="1" applyAlignment="1">
      <alignment horizontal="center" vertical="center"/>
    </xf>
    <xf numFmtId="2" fontId="1" fillId="8" borderId="1" xfId="0" applyNumberFormat="1" applyFont="1" applyFill="1" applyBorder="1" applyAlignment="1">
      <alignment horizontal="center" vertical="center" wrapText="1"/>
    </xf>
    <xf numFmtId="1" fontId="1" fillId="8" borderId="1" xfId="0" applyNumberFormat="1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164" fontId="3" fillId="8" borderId="1" xfId="0" applyNumberFormat="1" applyFont="1" applyFill="1" applyBorder="1" applyAlignment="1">
      <alignment horizontal="center" vertical="center" wrapText="1"/>
    </xf>
    <xf numFmtId="164" fontId="3" fillId="8" borderId="1" xfId="0" applyNumberFormat="1" applyFont="1" applyFill="1" applyBorder="1" applyAlignment="1">
      <alignment horizontal="center" vertical="center" wrapText="1"/>
    </xf>
    <xf numFmtId="164" fontId="4" fillId="8" borderId="1" xfId="0" applyNumberFormat="1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4" fontId="4" fillId="0" borderId="1" xfId="0" applyNumberFormat="1" applyFont="1" applyBorder="1" applyAlignment="1">
      <alignment horizontal="center" vertical="center" wrapText="1"/>
    </xf>
    <xf numFmtId="4" fontId="2" fillId="0" borderId="1" xfId="0" applyNumberFormat="1" applyFont="1" applyBorder="1" applyAlignment="1">
      <alignment horizontal="center" vertical="center" wrapText="1"/>
    </xf>
    <xf numFmtId="0" fontId="2" fillId="7" borderId="1" xfId="0" applyFont="1" applyFill="1" applyBorder="1" applyAlignment="1">
      <alignment horizontal="left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left" vertical="center" wrapText="1"/>
    </xf>
    <xf numFmtId="2" fontId="7" fillId="9" borderId="1" xfId="0" applyNumberFormat="1" applyFont="1" applyFill="1" applyBorder="1" applyAlignment="1">
      <alignment horizontal="center" vertical="center"/>
    </xf>
    <xf numFmtId="2" fontId="1" fillId="9" borderId="4" xfId="0" applyNumberFormat="1" applyFont="1" applyFill="1" applyBorder="1" applyAlignment="1">
      <alignment horizontal="center" vertical="center" wrapText="1"/>
    </xf>
    <xf numFmtId="1" fontId="1" fillId="9" borderId="4" xfId="0" applyNumberFormat="1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164" fontId="3" fillId="9" borderId="4" xfId="0" applyNumberFormat="1" applyFont="1" applyFill="1" applyBorder="1" applyAlignment="1">
      <alignment horizontal="center" vertical="center" wrapText="1"/>
    </xf>
    <xf numFmtId="164" fontId="3" fillId="9" borderId="1" xfId="0" applyNumberFormat="1" applyFont="1" applyFill="1" applyBorder="1" applyAlignment="1">
      <alignment horizontal="center" vertical="center" wrapText="1"/>
    </xf>
    <xf numFmtId="164" fontId="4" fillId="9" borderId="4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164" fontId="3" fillId="9" borderId="4" xfId="0" applyNumberFormat="1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left" vertical="center" wrapText="1"/>
    </xf>
    <xf numFmtId="2" fontId="1" fillId="8" borderId="4" xfId="0" applyNumberFormat="1" applyFont="1" applyFill="1" applyBorder="1" applyAlignment="1">
      <alignment horizontal="center" vertical="center" wrapText="1"/>
    </xf>
    <xf numFmtId="1" fontId="1" fillId="8" borderId="4" xfId="0" applyNumberFormat="1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164" fontId="3" fillId="8" borderId="4" xfId="0" applyNumberFormat="1" applyFont="1" applyFill="1" applyBorder="1" applyAlignment="1">
      <alignment horizontal="center" vertical="center" wrapText="1"/>
    </xf>
    <xf numFmtId="164" fontId="4" fillId="8" borderId="4" xfId="0" applyNumberFormat="1" applyFont="1" applyFill="1" applyBorder="1" applyAlignment="1">
      <alignment horizontal="center" vertical="center" wrapText="1"/>
    </xf>
    <xf numFmtId="2" fontId="7" fillId="7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64" fontId="3" fillId="7" borderId="2" xfId="0" applyNumberFormat="1" applyFont="1" applyFill="1" applyBorder="1" applyAlignment="1">
      <alignment horizontal="center" vertical="center" wrapText="1"/>
    </xf>
    <xf numFmtId="164" fontId="4" fillId="7" borderId="2" xfId="0" applyNumberFormat="1" applyFont="1" applyFill="1" applyBorder="1" applyAlignment="1">
      <alignment horizontal="center" vertical="center" wrapText="1"/>
    </xf>
    <xf numFmtId="1" fontId="1" fillId="7" borderId="1" xfId="0" applyNumberFormat="1" applyFont="1" applyFill="1" applyBorder="1" applyAlignment="1">
      <alignment horizontal="center" vertical="center" wrapText="1"/>
    </xf>
    <xf numFmtId="164" fontId="3" fillId="7" borderId="1" xfId="0" applyNumberFormat="1" applyFont="1" applyFill="1" applyBorder="1" applyAlignment="1">
      <alignment horizontal="center" vertical="center" wrapText="1"/>
    </xf>
    <xf numFmtId="164" fontId="4" fillId="7" borderId="1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left" vertical="center" wrapText="1"/>
    </xf>
    <xf numFmtId="2" fontId="8" fillId="10" borderId="1" xfId="0" applyNumberFormat="1" applyFont="1" applyFill="1" applyBorder="1" applyAlignment="1">
      <alignment horizontal="center" vertical="center"/>
    </xf>
    <xf numFmtId="164" fontId="4" fillId="6" borderId="4" xfId="0" applyNumberFormat="1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left" vertical="center" wrapText="1"/>
    </xf>
    <xf numFmtId="2" fontId="1" fillId="11" borderId="4" xfId="0" applyNumberFormat="1" applyFont="1" applyFill="1" applyBorder="1" applyAlignment="1">
      <alignment horizontal="center" vertical="center" wrapText="1"/>
    </xf>
    <xf numFmtId="1" fontId="1" fillId="11" borderId="4" xfId="0" applyNumberFormat="1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164" fontId="3" fillId="11" borderId="4" xfId="0" applyNumberFormat="1" applyFont="1" applyFill="1" applyBorder="1" applyAlignment="1">
      <alignment horizontal="center" vertical="center" wrapText="1"/>
    </xf>
    <xf numFmtId="164" fontId="3" fillId="11" borderId="1" xfId="0" applyNumberFormat="1" applyFont="1" applyFill="1" applyBorder="1" applyAlignment="1">
      <alignment horizontal="center" vertical="center" wrapText="1"/>
    </xf>
    <xf numFmtId="164" fontId="4" fillId="11" borderId="4" xfId="0" applyNumberFormat="1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164" fontId="3" fillId="11" borderId="4" xfId="0" applyNumberFormat="1" applyFont="1" applyFill="1" applyBorder="1" applyAlignment="1">
      <alignment horizontal="center" vertical="center" wrapText="1"/>
    </xf>
    <xf numFmtId="2" fontId="1" fillId="11" borderId="1" xfId="0" applyNumberFormat="1" applyFont="1" applyFill="1" applyBorder="1" applyAlignment="1">
      <alignment horizontal="center" vertical="center" wrapText="1"/>
    </xf>
    <xf numFmtId="1" fontId="1" fillId="11" borderId="2" xfId="0" applyNumberFormat="1" applyFont="1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2" fontId="1" fillId="11" borderId="2" xfId="0" applyNumberFormat="1" applyFont="1" applyFill="1" applyBorder="1" applyAlignment="1">
      <alignment horizontal="center" vertical="center" wrapText="1"/>
    </xf>
    <xf numFmtId="164" fontId="3" fillId="11" borderId="2" xfId="0" applyNumberFormat="1" applyFont="1" applyFill="1" applyBorder="1" applyAlignment="1">
      <alignment horizontal="center" vertical="center" wrapText="1"/>
    </xf>
    <xf numFmtId="164" fontId="3" fillId="11" borderId="2" xfId="0" applyNumberFormat="1" applyFont="1" applyFill="1" applyBorder="1" applyAlignment="1">
      <alignment horizontal="center" vertical="center" wrapText="1"/>
    </xf>
    <xf numFmtId="164" fontId="4" fillId="11" borderId="2" xfId="0" applyNumberFormat="1" applyFont="1" applyFill="1" applyBorder="1" applyAlignment="1">
      <alignment horizontal="center" vertical="center" wrapText="1"/>
    </xf>
    <xf numFmtId="1" fontId="1" fillId="11" borderId="1" xfId="0" applyNumberFormat="1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164" fontId="3" fillId="11" borderId="1" xfId="0" applyNumberFormat="1" applyFont="1" applyFill="1" applyBorder="1" applyAlignment="1">
      <alignment horizontal="center" vertical="center" wrapText="1"/>
    </xf>
    <xf numFmtId="164" fontId="4" fillId="11" borderId="1" xfId="0" applyNumberFormat="1" applyFont="1" applyFill="1" applyBorder="1" applyAlignment="1">
      <alignment horizontal="center" vertical="center" wrapText="1"/>
    </xf>
    <xf numFmtId="0" fontId="7" fillId="11" borderId="1" xfId="0" applyFont="1" applyFill="1" applyBorder="1" applyAlignment="1">
      <alignment horizontal="center" vertical="center"/>
    </xf>
    <xf numFmtId="2" fontId="1" fillId="12" borderId="4" xfId="0" applyNumberFormat="1" applyFont="1" applyFill="1" applyBorder="1" applyAlignment="1">
      <alignment horizontal="center" vertical="center" wrapText="1"/>
    </xf>
    <xf numFmtId="2" fontId="1" fillId="12" borderId="4" xfId="0" applyNumberFormat="1" applyFont="1" applyFill="1" applyBorder="1" applyAlignment="1">
      <alignment horizontal="center" vertical="center" wrapText="1"/>
    </xf>
    <xf numFmtId="164" fontId="4" fillId="7" borderId="4" xfId="0" applyNumberFormat="1" applyFont="1" applyFill="1" applyBorder="1" applyAlignment="1">
      <alignment horizontal="center" vertical="center" wrapText="1"/>
    </xf>
    <xf numFmtId="2" fontId="7" fillId="11" borderId="1" xfId="0" applyNumberFormat="1" applyFont="1" applyFill="1" applyBorder="1" applyAlignment="1">
      <alignment horizontal="center" vertical="center"/>
    </xf>
    <xf numFmtId="2" fontId="1" fillId="11" borderId="4" xfId="0" applyNumberFormat="1" applyFont="1" applyFill="1" applyBorder="1" applyAlignment="1">
      <alignment horizontal="center" vertical="center" wrapText="1"/>
    </xf>
    <xf numFmtId="164" fontId="4" fillId="11" borderId="4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vertical="center" wrapText="1"/>
    </xf>
    <xf numFmtId="0" fontId="5" fillId="0" borderId="3" xfId="0" applyFont="1" applyBorder="1" applyAlignment="1"/>
    <xf numFmtId="1" fontId="1" fillId="6" borderId="2" xfId="0" applyNumberFormat="1" applyFont="1" applyFill="1" applyBorder="1" applyAlignment="1">
      <alignment vertical="center" wrapText="1"/>
    </xf>
    <xf numFmtId="0" fontId="1" fillId="6" borderId="2" xfId="0" applyFont="1" applyFill="1" applyBorder="1" applyAlignment="1">
      <alignment vertical="center" wrapText="1"/>
    </xf>
    <xf numFmtId="164" fontId="3" fillId="6" borderId="2" xfId="0" applyNumberFormat="1" applyFont="1" applyFill="1" applyBorder="1" applyAlignment="1">
      <alignment vertical="center" wrapText="1"/>
    </xf>
    <xf numFmtId="2" fontId="1" fillId="7" borderId="2" xfId="0" applyNumberFormat="1" applyFont="1" applyFill="1" applyBorder="1" applyAlignment="1">
      <alignment vertical="center" wrapText="1"/>
    </xf>
    <xf numFmtId="1" fontId="1" fillId="7" borderId="2" xfId="0" applyNumberFormat="1" applyFont="1" applyFill="1" applyBorder="1" applyAlignment="1">
      <alignment vertical="center" wrapText="1"/>
    </xf>
    <xf numFmtId="0" fontId="1" fillId="7" borderId="2" xfId="0" applyFont="1" applyFill="1" applyBorder="1" applyAlignment="1">
      <alignment vertical="center" wrapText="1"/>
    </xf>
    <xf numFmtId="164" fontId="3" fillId="7" borderId="2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979"/>
  <sheetViews>
    <sheetView workbookViewId="0">
      <selection activeCell="I15" sqref="I15"/>
    </sheetView>
  </sheetViews>
  <sheetFormatPr defaultColWidth="12.5703125" defaultRowHeight="15" customHeight="1" x14ac:dyDescent="0.2"/>
  <cols>
    <col min="1" max="1" width="33.28515625" customWidth="1"/>
    <col min="2" max="2" width="34.7109375" customWidth="1"/>
    <col min="3" max="3" width="6.42578125" customWidth="1"/>
    <col min="4" max="4" width="6.140625" customWidth="1"/>
    <col min="5" max="5" width="6.28515625" customWidth="1"/>
    <col min="6" max="6" width="6" customWidth="1"/>
    <col min="7" max="7" width="7.140625" customWidth="1"/>
    <col min="8" max="8" width="8" customWidth="1"/>
    <col min="9" max="9" width="8.85546875" customWidth="1"/>
    <col min="10" max="10" width="12.28515625" bestFit="1" customWidth="1"/>
    <col min="11" max="11" width="9.42578125" customWidth="1"/>
    <col min="12" max="12" width="9.5703125" customWidth="1"/>
    <col min="13" max="13" width="10.85546875" bestFit="1" customWidth="1"/>
    <col min="14" max="14" width="5.42578125" customWidth="1"/>
    <col min="15" max="15" width="10.85546875" bestFit="1" customWidth="1"/>
    <col min="16" max="16" width="8" customWidth="1"/>
    <col min="17" max="18" width="6.42578125" customWidth="1"/>
    <col min="19" max="19" width="5" customWidth="1"/>
    <col min="20" max="20" width="9.7109375" customWidth="1"/>
    <col min="21" max="21" width="8.42578125" customWidth="1"/>
    <col min="22" max="22" width="9" customWidth="1"/>
    <col min="23" max="23" width="8.85546875" customWidth="1"/>
    <col min="24" max="24" width="8.140625" customWidth="1"/>
    <col min="25" max="25" width="6.710937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1" t="s">
        <v>0</v>
      </c>
      <c r="B1" s="1"/>
      <c r="C1" s="1"/>
      <c r="D1" s="1"/>
      <c r="E1" s="1"/>
      <c r="F1" s="1"/>
      <c r="G1" s="1"/>
      <c r="H1" s="1" t="s">
        <v>0</v>
      </c>
      <c r="I1" s="1"/>
      <c r="J1" s="1" t="s">
        <v>0</v>
      </c>
      <c r="K1" s="2" t="s">
        <v>1</v>
      </c>
      <c r="L1" s="2" t="s">
        <v>2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33" customHeight="1" x14ac:dyDescent="0.2">
      <c r="A2" s="1"/>
      <c r="B2" s="1"/>
      <c r="C2" s="1"/>
      <c r="D2" s="1"/>
      <c r="E2" s="1"/>
      <c r="F2" s="1"/>
      <c r="G2" s="3" t="s">
        <v>3</v>
      </c>
      <c r="H2" s="3">
        <v>35000</v>
      </c>
      <c r="I2" s="4" t="s">
        <v>4</v>
      </c>
      <c r="J2" s="5">
        <v>30000</v>
      </c>
      <c r="K2" s="6">
        <v>1000000</v>
      </c>
      <c r="L2" s="7">
        <v>200000</v>
      </c>
      <c r="M2" s="1"/>
      <c r="N2" s="8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2" t="s">
        <v>10</v>
      </c>
      <c r="G3" s="12" t="s">
        <v>11</v>
      </c>
      <c r="H3" s="12" t="s">
        <v>12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13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13"/>
      <c r="AH3" s="13"/>
      <c r="AI3" s="13"/>
      <c r="AJ3" s="13"/>
      <c r="AK3" s="13"/>
    </row>
    <row r="4" spans="1:37" ht="20.25" customHeight="1" x14ac:dyDescent="0.2">
      <c r="A4" s="14" t="s">
        <v>85</v>
      </c>
      <c r="B4" s="54">
        <v>281.62</v>
      </c>
      <c r="C4" s="137">
        <f>B4+B5</f>
        <v>281.62</v>
      </c>
      <c r="D4" s="137">
        <f>C4+C5</f>
        <v>281.62</v>
      </c>
      <c r="E4" s="139">
        <f>D4*10.764</f>
        <v>3031.3576800000001</v>
      </c>
      <c r="F4" s="140">
        <v>46.05</v>
      </c>
      <c r="G4" s="137">
        <f>F4*10.764</f>
        <v>495.68219999999997</v>
      </c>
      <c r="H4" s="139">
        <f>E4+G4</f>
        <v>3527.0398800000003</v>
      </c>
      <c r="I4" s="139">
        <f>H4+(H4*50%)</f>
        <v>5290.5598200000004</v>
      </c>
      <c r="J4" s="141">
        <f>I4*$J$2</f>
        <v>158716794.60000002</v>
      </c>
      <c r="K4" s="141">
        <f>4*K2</f>
        <v>4000000</v>
      </c>
      <c r="L4" s="141">
        <f>40*L2</f>
        <v>8000000</v>
      </c>
      <c r="M4" s="141">
        <f>SUM(J4:L4)</f>
        <v>170716794.60000002</v>
      </c>
      <c r="N4" s="141">
        <f>($N$2*M4)</f>
        <v>0</v>
      </c>
      <c r="O4" s="141">
        <f>M4-N4</f>
        <v>170716794.60000002</v>
      </c>
      <c r="P4" s="141">
        <f>I4*$P$2</f>
        <v>2116223.9280000003</v>
      </c>
      <c r="Q4" s="141">
        <f>I4*$Q$2</f>
        <v>2116223.9280000003</v>
      </c>
      <c r="R4" s="141">
        <f>I4*$R$2</f>
        <v>793583.97300000011</v>
      </c>
      <c r="S4" s="141">
        <v>0</v>
      </c>
      <c r="T4" s="141">
        <f>SUM(O4:S4)</f>
        <v>175742826.42900002</v>
      </c>
      <c r="U4" s="141">
        <v>30000</v>
      </c>
      <c r="V4" s="141">
        <f>$V$2*O4</f>
        <v>20486015.352000002</v>
      </c>
      <c r="W4" s="141">
        <f>(12%*P4)+(12%*Q4)+(12%*R4)</f>
        <v>603123.81948000006</v>
      </c>
      <c r="X4" s="141">
        <f>CEILING(($X$2*O4),100)</f>
        <v>11950200</v>
      </c>
      <c r="Y4" s="141">
        <v>6000</v>
      </c>
      <c r="Z4" s="141">
        <f>SUM(T4:Y4)</f>
        <v>208818165.60048002</v>
      </c>
      <c r="AA4" s="21"/>
      <c r="AB4" s="21" t="s">
        <v>34</v>
      </c>
      <c r="AC4" s="20"/>
      <c r="AD4" s="20"/>
      <c r="AE4" s="20"/>
      <c r="AF4" s="20"/>
      <c r="AG4" s="20"/>
      <c r="AH4" s="20"/>
      <c r="AI4" s="20"/>
      <c r="AJ4" s="20"/>
      <c r="AK4" s="20"/>
    </row>
    <row r="5" spans="1:37" ht="20.25" customHeight="1" x14ac:dyDescent="0.2">
      <c r="A5" s="14"/>
      <c r="B5" s="54"/>
      <c r="C5" s="138"/>
      <c r="D5" s="138"/>
      <c r="E5" s="138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</row>
    <row r="6" spans="1:37" ht="20.25" customHeight="1" x14ac:dyDescent="0.2">
      <c r="A6" s="22" t="s">
        <v>86</v>
      </c>
      <c r="B6" s="23">
        <v>174.26</v>
      </c>
      <c r="C6" s="142">
        <f>B6+B7</f>
        <v>174.26</v>
      </c>
      <c r="D6" s="142">
        <f>C6+C7</f>
        <v>174.26</v>
      </c>
      <c r="E6" s="143">
        <f>D6*10.764</f>
        <v>1875.7346399999999</v>
      </c>
      <c r="F6" s="144">
        <v>47.1</v>
      </c>
      <c r="G6" s="142">
        <f>F6*10.764</f>
        <v>506.98439999999999</v>
      </c>
      <c r="H6" s="143">
        <f>E6+G6</f>
        <v>2382.7190399999999</v>
      </c>
      <c r="I6" s="143">
        <f>H6+(H6*50%)</f>
        <v>3574.0785599999999</v>
      </c>
      <c r="J6" s="145">
        <f>I6*$J$2</f>
        <v>107222356.8</v>
      </c>
      <c r="K6" s="145">
        <f>3*K2</f>
        <v>3000000</v>
      </c>
      <c r="L6" s="145">
        <f>24*L2</f>
        <v>4800000</v>
      </c>
      <c r="M6" s="145">
        <f>SUM(J6:L6)</f>
        <v>115022356.8</v>
      </c>
      <c r="N6" s="145">
        <f>($N$2*M6)</f>
        <v>0</v>
      </c>
      <c r="O6" s="145">
        <f>M6-N6</f>
        <v>115022356.8</v>
      </c>
      <c r="P6" s="145">
        <f>I6*$P$2</f>
        <v>1429631.4239999999</v>
      </c>
      <c r="Q6" s="145">
        <f>I6*$Q$2</f>
        <v>1429631.4239999999</v>
      </c>
      <c r="R6" s="145">
        <f>I6*$R$2</f>
        <v>536111.78399999999</v>
      </c>
      <c r="S6" s="145">
        <v>0</v>
      </c>
      <c r="T6" s="145">
        <f>SUM(O6:S6)</f>
        <v>118417731.43199998</v>
      </c>
      <c r="U6" s="145">
        <v>30000</v>
      </c>
      <c r="V6" s="145">
        <f>$V$2*O6</f>
        <v>13802682.816</v>
      </c>
      <c r="W6" s="145">
        <f>(12%*P6)+(12%*Q6)+(12%*R6)</f>
        <v>407444.95583999995</v>
      </c>
      <c r="X6" s="145">
        <f>CEILING(($X$2*O6),100)</f>
        <v>8051600</v>
      </c>
      <c r="Y6" s="145">
        <v>6000</v>
      </c>
      <c r="Z6" s="145">
        <f>SUM(T6:Y6)</f>
        <v>140715459.20383999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0.25" customHeight="1" x14ac:dyDescent="0.2">
      <c r="A7" s="22"/>
      <c r="B7" s="23"/>
      <c r="C7" s="138"/>
      <c r="D7" s="138"/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0.25" customHeight="1" x14ac:dyDescent="0.2">
      <c r="A8" s="22" t="s">
        <v>87</v>
      </c>
      <c r="B8" s="23">
        <v>174.26</v>
      </c>
      <c r="C8" s="142">
        <f t="shared" ref="C8:D8" si="0">B8+B9</f>
        <v>174.26</v>
      </c>
      <c r="D8" s="142">
        <f t="shared" si="0"/>
        <v>174.26</v>
      </c>
      <c r="E8" s="143">
        <f>D8*10.764</f>
        <v>1875.7346399999999</v>
      </c>
      <c r="F8" s="144">
        <v>47.1</v>
      </c>
      <c r="G8" s="142">
        <f>F8*10.764</f>
        <v>506.98439999999999</v>
      </c>
      <c r="H8" s="143">
        <f>E8+G8</f>
        <v>2382.7190399999999</v>
      </c>
      <c r="I8" s="143">
        <f>H8+(H8*50%)</f>
        <v>3574.0785599999999</v>
      </c>
      <c r="J8" s="145">
        <f>I8*$J$2</f>
        <v>107222356.8</v>
      </c>
      <c r="K8" s="145">
        <f>3*K2</f>
        <v>3000000</v>
      </c>
      <c r="L8" s="145">
        <f>24*L2</f>
        <v>4800000</v>
      </c>
      <c r="M8" s="145">
        <f>SUM(J8:L8)</f>
        <v>115022356.8</v>
      </c>
      <c r="N8" s="145">
        <f>($N$2*M8)</f>
        <v>0</v>
      </c>
      <c r="O8" s="145">
        <f>M8-N8</f>
        <v>115022356.8</v>
      </c>
      <c r="P8" s="145">
        <f>I8*$P$2</f>
        <v>1429631.4239999999</v>
      </c>
      <c r="Q8" s="145">
        <f>I8*$Q$2</f>
        <v>1429631.4239999999</v>
      </c>
      <c r="R8" s="145">
        <f>I8*$R$2</f>
        <v>536111.78399999999</v>
      </c>
      <c r="S8" s="145">
        <v>0</v>
      </c>
      <c r="T8" s="145">
        <f>SUM(O8:S8)</f>
        <v>118417731.43199998</v>
      </c>
      <c r="U8" s="145">
        <v>30000</v>
      </c>
      <c r="V8" s="145">
        <f>$V$2*O8</f>
        <v>13802682.816</v>
      </c>
      <c r="W8" s="145">
        <f>(12%*P8)+(12%*Q8)+(12%*R8)</f>
        <v>407444.95583999995</v>
      </c>
      <c r="X8" s="145">
        <f>CEILING(($X$2*O8),100)</f>
        <v>8051600</v>
      </c>
      <c r="Y8" s="145">
        <v>6000</v>
      </c>
      <c r="Z8" s="145">
        <f>SUM(T8:Y8)</f>
        <v>140715459.20383999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0.25" customHeight="1" x14ac:dyDescent="0.2">
      <c r="A9" s="22"/>
      <c r="B9" s="23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0.25" customHeight="1" x14ac:dyDescent="0.2">
      <c r="A10" s="14" t="s">
        <v>88</v>
      </c>
      <c r="B10" s="15">
        <v>208.81</v>
      </c>
      <c r="C10" s="137">
        <f t="shared" ref="C10:D10" si="1">B10+B11</f>
        <v>208.81</v>
      </c>
      <c r="D10" s="137">
        <f t="shared" si="1"/>
        <v>208.81</v>
      </c>
      <c r="E10" s="139">
        <f>D10*10.764</f>
        <v>2247.6308399999998</v>
      </c>
      <c r="F10" s="140">
        <v>50.9</v>
      </c>
      <c r="G10" s="137">
        <f>F10*10.764</f>
        <v>547.88759999999991</v>
      </c>
      <c r="H10" s="139">
        <f>E10+G10</f>
        <v>2795.5184399999998</v>
      </c>
      <c r="I10" s="139">
        <f>H10+(H10*50%)</f>
        <v>4193.2776599999997</v>
      </c>
      <c r="J10" s="141">
        <f>I10*$H$2</f>
        <v>146764718.09999999</v>
      </c>
      <c r="K10" s="141">
        <f>4*K2</f>
        <v>4000000</v>
      </c>
      <c r="L10" s="141">
        <f>32*L2</f>
        <v>6400000</v>
      </c>
      <c r="M10" s="141">
        <f>SUM(J10:L10)</f>
        <v>157164718.09999999</v>
      </c>
      <c r="N10" s="141">
        <f>($N$2*M10)</f>
        <v>0</v>
      </c>
      <c r="O10" s="141">
        <f>M10-N10</f>
        <v>157164718.09999999</v>
      </c>
      <c r="P10" s="141">
        <f>I10*$P$2</f>
        <v>1677311.0639999998</v>
      </c>
      <c r="Q10" s="141">
        <f>I10*$Q$2</f>
        <v>1677311.0639999998</v>
      </c>
      <c r="R10" s="141">
        <f>I10*$R$2</f>
        <v>628991.64899999998</v>
      </c>
      <c r="S10" s="141">
        <v>0</v>
      </c>
      <c r="T10" s="141">
        <f>SUM(O10:S10)</f>
        <v>161148331.877</v>
      </c>
      <c r="U10" s="141">
        <v>30000</v>
      </c>
      <c r="V10" s="141">
        <f>$V$2*O10</f>
        <v>18859766.171999998</v>
      </c>
      <c r="W10" s="141">
        <f>(12%*P10)+(12%*Q10)+(12%*R10)</f>
        <v>478033.6532399999</v>
      </c>
      <c r="X10" s="141">
        <f>CEILING(($X$2*O10),100)</f>
        <v>11001600</v>
      </c>
      <c r="Y10" s="141">
        <v>6000</v>
      </c>
      <c r="Z10" s="141">
        <f>SUM(T10:Y10)</f>
        <v>191523731.70223999</v>
      </c>
      <c r="AA10" s="21"/>
      <c r="AB10" s="21" t="s">
        <v>34</v>
      </c>
      <c r="AC10" s="20"/>
      <c r="AD10" s="20"/>
      <c r="AE10" s="20"/>
      <c r="AF10" s="20"/>
      <c r="AG10" s="20"/>
      <c r="AH10" s="20"/>
      <c r="AI10" s="20"/>
      <c r="AJ10" s="20"/>
      <c r="AK10" s="20"/>
    </row>
    <row r="11" spans="1:37" ht="20.25" customHeight="1" x14ac:dyDescent="0.2">
      <c r="A11" s="14"/>
      <c r="B11" s="15"/>
      <c r="C11" s="138"/>
      <c r="D11" s="138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</row>
    <row r="12" spans="1:37" ht="20.25" customHeight="1" x14ac:dyDescent="0.2">
      <c r="A12" s="29" t="s">
        <v>89</v>
      </c>
      <c r="B12" s="23">
        <v>207.18</v>
      </c>
      <c r="C12" s="142">
        <f t="shared" ref="C12:D12" si="2">B12+B13</f>
        <v>207.18</v>
      </c>
      <c r="D12" s="142">
        <f t="shared" si="2"/>
        <v>207.18</v>
      </c>
      <c r="E12" s="143">
        <f>D12*10.764</f>
        <v>2230.0855200000001</v>
      </c>
      <c r="F12" s="144">
        <v>19.28</v>
      </c>
      <c r="G12" s="142">
        <f>F12*10.764</f>
        <v>207.52992</v>
      </c>
      <c r="H12" s="143">
        <f>E12+G12</f>
        <v>2437.61544</v>
      </c>
      <c r="I12" s="143">
        <f>H12+(H12*50%)</f>
        <v>3656.4231600000003</v>
      </c>
      <c r="J12" s="145">
        <f>I12*$H$2</f>
        <v>127974810.60000001</v>
      </c>
      <c r="K12" s="145">
        <f>3*K2</f>
        <v>3000000</v>
      </c>
      <c r="L12" s="145">
        <f>32*L2</f>
        <v>6400000</v>
      </c>
      <c r="M12" s="145">
        <f>SUM(J12:L12)</f>
        <v>137374810.60000002</v>
      </c>
      <c r="N12" s="145">
        <f>($N$2*M12)</f>
        <v>0</v>
      </c>
      <c r="O12" s="145">
        <f>M12-N12</f>
        <v>137374810.60000002</v>
      </c>
      <c r="P12" s="145">
        <f>I12*$P$2</f>
        <v>1462569.2640000002</v>
      </c>
      <c r="Q12" s="145">
        <f>I12*$Q$2</f>
        <v>1462569.2640000002</v>
      </c>
      <c r="R12" s="145">
        <f>I12*$R$2</f>
        <v>548463.47400000005</v>
      </c>
      <c r="S12" s="145">
        <v>0</v>
      </c>
      <c r="T12" s="145">
        <f>SUM(O12:S12)</f>
        <v>140848412.60200003</v>
      </c>
      <c r="U12" s="145">
        <v>30000</v>
      </c>
      <c r="V12" s="145">
        <f>$V$2*O12</f>
        <v>16484977.272000002</v>
      </c>
      <c r="W12" s="145">
        <f>(12%*P12)+(12%*Q12)+(12%*R12)</f>
        <v>416832.24024000001</v>
      </c>
      <c r="X12" s="145">
        <f>CEILING(($X$2*O12),100)</f>
        <v>9616300</v>
      </c>
      <c r="Y12" s="145">
        <v>6000</v>
      </c>
      <c r="Z12" s="145">
        <f>SUM(T12:Y12)</f>
        <v>167402522.11424005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0.25" customHeight="1" x14ac:dyDescent="0.2">
      <c r="A13" s="22"/>
      <c r="B13" s="23"/>
      <c r="C13" s="138"/>
      <c r="D13" s="138"/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11.25" customHeight="1" x14ac:dyDescent="0.2">
      <c r="A14" s="30"/>
      <c r="B14" s="30"/>
      <c r="C14" s="30"/>
      <c r="D14" s="30"/>
      <c r="E14" s="30"/>
      <c r="F14" s="30"/>
      <c r="G14" s="30"/>
      <c r="H14" s="30"/>
      <c r="I14" s="30"/>
      <c r="J14" s="31"/>
      <c r="K14" s="31"/>
      <c r="L14" s="31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</row>
    <row r="15" spans="1:37" ht="11.25" customHeight="1" x14ac:dyDescent="0.2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</row>
    <row r="16" spans="1:37" ht="11.25" customHeight="1" x14ac:dyDescent="0.2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</row>
    <row r="17" spans="1:37" ht="11.25" customHeight="1" x14ac:dyDescent="0.2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</row>
    <row r="18" spans="1:37" ht="11.25" customHeight="1" x14ac:dyDescent="0.2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</row>
    <row r="19" spans="1:37" ht="11.25" customHeight="1" x14ac:dyDescent="0.2"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</row>
    <row r="20" spans="1:37" ht="11.25" customHeight="1" x14ac:dyDescent="0.2"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</row>
    <row r="21" spans="1:37" ht="11.25" customHeight="1" x14ac:dyDescent="0.2"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30.75" customHeight="1" x14ac:dyDescent="0.2"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979"/>
  <sheetViews>
    <sheetView tabSelected="1" workbookViewId="0">
      <selection activeCell="A16" sqref="A16:XFD35"/>
    </sheetView>
  </sheetViews>
  <sheetFormatPr defaultColWidth="12.5703125" defaultRowHeight="15" customHeight="1" x14ac:dyDescent="0.2"/>
  <cols>
    <col min="1" max="1" width="13.28515625" customWidth="1"/>
    <col min="2" max="2" width="8" customWidth="1"/>
    <col min="3" max="4" width="6.140625" customWidth="1"/>
    <col min="5" max="5" width="5.7109375" customWidth="1"/>
    <col min="6" max="6" width="8.5703125" customWidth="1"/>
    <col min="7" max="8" width="9.710937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13.42578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22000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2" t="s">
        <v>40</v>
      </c>
      <c r="G3" s="12" t="s">
        <v>41</v>
      </c>
      <c r="H3" s="11" t="s">
        <v>42</v>
      </c>
      <c r="I3" s="12" t="s">
        <v>43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37" t="s">
        <v>33</v>
      </c>
      <c r="B4" s="15">
        <v>163.37</v>
      </c>
      <c r="C4" s="38">
        <f t="shared" ref="C4:D4" si="0">B4</f>
        <v>163.37</v>
      </c>
      <c r="D4" s="38">
        <f t="shared" si="0"/>
        <v>163.37</v>
      </c>
      <c r="E4" s="39">
        <f t="shared" ref="E4:E15" si="1">D4*10.764</f>
        <v>1758.51468</v>
      </c>
      <c r="F4" s="40">
        <v>58.75</v>
      </c>
      <c r="G4" s="38">
        <f t="shared" ref="G4:G15" si="2">F4*10.764</f>
        <v>632.38499999999999</v>
      </c>
      <c r="H4" s="39">
        <f t="shared" ref="H4:H15" si="3">E4+G4</f>
        <v>2390.89968</v>
      </c>
      <c r="I4" s="39">
        <f t="shared" ref="I4:I15" si="4">H4+(H4*50%)</f>
        <v>3586.3495199999998</v>
      </c>
      <c r="J4" s="41">
        <f t="shared" ref="J4:J15" si="5">I4*$J$2</f>
        <v>78899689.439999998</v>
      </c>
      <c r="K4" s="41">
        <f>3*K2</f>
        <v>3000000</v>
      </c>
      <c r="L4" s="41">
        <f>24*L2</f>
        <v>4800000</v>
      </c>
      <c r="M4" s="41">
        <f t="shared" ref="M4:M15" si="6">SUM(J4:L4)</f>
        <v>86699689.439999998</v>
      </c>
      <c r="N4" s="42">
        <f t="shared" ref="N4:N15" si="7">($N$2*M4)</f>
        <v>0</v>
      </c>
      <c r="O4" s="41">
        <f t="shared" ref="O4:O15" si="8">M4-N4</f>
        <v>86699689.439999998</v>
      </c>
      <c r="P4" s="41">
        <f t="shared" ref="P4:P15" si="9">I4*$P$2</f>
        <v>1434539.808</v>
      </c>
      <c r="Q4" s="41">
        <f t="shared" ref="Q4:Q15" si="10">I4*$Q$2</f>
        <v>1434539.808</v>
      </c>
      <c r="R4" s="41">
        <f t="shared" ref="R4:R15" si="11">I4*$R$2</f>
        <v>537952.42799999996</v>
      </c>
      <c r="S4" s="41">
        <v>0</v>
      </c>
      <c r="T4" s="41">
        <f t="shared" ref="T4:T15" si="12">SUM(O4:S4)</f>
        <v>90106721.483999997</v>
      </c>
      <c r="U4" s="41">
        <v>30000</v>
      </c>
      <c r="V4" s="41">
        <f t="shared" ref="V4:V15" si="13">$V$2*O4</f>
        <v>10403962.732799999</v>
      </c>
      <c r="W4" s="41">
        <f t="shared" ref="W4:W15" si="14">(12%*P4)+(12%*Q4)+(12%*R4)</f>
        <v>408843.84527999995</v>
      </c>
      <c r="X4" s="41">
        <f t="shared" ref="X4:X15" si="15">CEILING(($X$2*O4),100)</f>
        <v>6069000</v>
      </c>
      <c r="Y4" s="43">
        <v>6000</v>
      </c>
      <c r="Z4" s="43">
        <f t="shared" ref="Z4:Z15" si="16">SUM(T4:Y4)</f>
        <v>107024528.06208001</v>
      </c>
      <c r="AA4" s="20"/>
      <c r="AB4" s="21" t="s">
        <v>44</v>
      </c>
      <c r="AC4" s="20"/>
      <c r="AD4" s="20"/>
      <c r="AE4" s="20"/>
      <c r="AF4" s="20"/>
      <c r="AG4" s="20"/>
      <c r="AH4" s="20"/>
      <c r="AI4" s="20"/>
      <c r="AJ4" s="20"/>
      <c r="AK4" s="20"/>
    </row>
    <row r="5" spans="1:37" ht="21" customHeight="1" x14ac:dyDescent="0.2">
      <c r="A5" s="44" t="s">
        <v>35</v>
      </c>
      <c r="B5" s="45">
        <v>115.52</v>
      </c>
      <c r="C5" s="46">
        <f t="shared" ref="C5:D5" si="17">B5</f>
        <v>115.52</v>
      </c>
      <c r="D5" s="46">
        <f t="shared" si="17"/>
        <v>115.52</v>
      </c>
      <c r="E5" s="47">
        <f t="shared" si="1"/>
        <v>1243.4572799999999</v>
      </c>
      <c r="F5" s="48">
        <v>0</v>
      </c>
      <c r="G5" s="46">
        <f t="shared" si="2"/>
        <v>0</v>
      </c>
      <c r="H5" s="47">
        <f t="shared" si="3"/>
        <v>1243.4572799999999</v>
      </c>
      <c r="I5" s="47">
        <f t="shared" si="4"/>
        <v>1865.1859199999999</v>
      </c>
      <c r="J5" s="49">
        <f t="shared" si="5"/>
        <v>41034090.239999995</v>
      </c>
      <c r="K5" s="49">
        <f>2*K2</f>
        <v>2000000</v>
      </c>
      <c r="L5" s="49">
        <f>16*L2</f>
        <v>3200000</v>
      </c>
      <c r="M5" s="49">
        <f t="shared" si="6"/>
        <v>46234090.239999995</v>
      </c>
      <c r="N5" s="50">
        <f t="shared" si="7"/>
        <v>0</v>
      </c>
      <c r="O5" s="49">
        <f t="shared" si="8"/>
        <v>46234090.239999995</v>
      </c>
      <c r="P5" s="49">
        <f t="shared" si="9"/>
        <v>746074.36800000002</v>
      </c>
      <c r="Q5" s="49">
        <f t="shared" si="10"/>
        <v>746074.36800000002</v>
      </c>
      <c r="R5" s="49">
        <f t="shared" si="11"/>
        <v>279777.88799999998</v>
      </c>
      <c r="S5" s="49">
        <v>0</v>
      </c>
      <c r="T5" s="49">
        <f t="shared" si="12"/>
        <v>48006016.863999993</v>
      </c>
      <c r="U5" s="49">
        <v>30000</v>
      </c>
      <c r="V5" s="49">
        <f t="shared" si="13"/>
        <v>5548090.8287999993</v>
      </c>
      <c r="W5" s="49">
        <f t="shared" si="14"/>
        <v>212631.19488</v>
      </c>
      <c r="X5" s="49">
        <f t="shared" si="15"/>
        <v>3236400</v>
      </c>
      <c r="Y5" s="51">
        <v>6000</v>
      </c>
      <c r="Z5" s="51">
        <f t="shared" si="16"/>
        <v>57039138.887679994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37" t="s">
        <v>36</v>
      </c>
      <c r="B6" s="52">
        <v>52.57</v>
      </c>
      <c r="C6" s="38">
        <f t="shared" ref="C6:D6" si="18">B6</f>
        <v>52.57</v>
      </c>
      <c r="D6" s="38">
        <f t="shared" si="18"/>
        <v>52.57</v>
      </c>
      <c r="E6" s="39">
        <f t="shared" si="1"/>
        <v>565.86347999999998</v>
      </c>
      <c r="F6" s="40">
        <v>0</v>
      </c>
      <c r="G6" s="38">
        <f t="shared" si="2"/>
        <v>0</v>
      </c>
      <c r="H6" s="39">
        <f t="shared" si="3"/>
        <v>565.86347999999998</v>
      </c>
      <c r="I6" s="39">
        <f t="shared" si="4"/>
        <v>848.79521999999997</v>
      </c>
      <c r="J6" s="41">
        <f t="shared" si="5"/>
        <v>18673494.84</v>
      </c>
      <c r="K6" s="41">
        <f>1*K2</f>
        <v>1000000</v>
      </c>
      <c r="L6" s="41">
        <f>8*L2</f>
        <v>1600000</v>
      </c>
      <c r="M6" s="41">
        <f t="shared" si="6"/>
        <v>21273494.84</v>
      </c>
      <c r="N6" s="42">
        <f t="shared" si="7"/>
        <v>0</v>
      </c>
      <c r="O6" s="41">
        <f t="shared" si="8"/>
        <v>21273494.84</v>
      </c>
      <c r="P6" s="41">
        <f t="shared" si="9"/>
        <v>339518.08799999999</v>
      </c>
      <c r="Q6" s="41">
        <f t="shared" si="10"/>
        <v>339518.08799999999</v>
      </c>
      <c r="R6" s="41">
        <f t="shared" si="11"/>
        <v>127319.283</v>
      </c>
      <c r="S6" s="41">
        <v>0</v>
      </c>
      <c r="T6" s="41">
        <f t="shared" si="12"/>
        <v>22079850.298999999</v>
      </c>
      <c r="U6" s="41">
        <v>30000</v>
      </c>
      <c r="V6" s="41">
        <f t="shared" si="13"/>
        <v>2552819.3807999999</v>
      </c>
      <c r="W6" s="41">
        <f t="shared" si="14"/>
        <v>96762.655079999997</v>
      </c>
      <c r="X6" s="41">
        <f t="shared" si="15"/>
        <v>1489200</v>
      </c>
      <c r="Y6" s="43">
        <v>6000</v>
      </c>
      <c r="Z6" s="43">
        <f t="shared" si="16"/>
        <v>26254632.334880002</v>
      </c>
      <c r="AA6" s="20"/>
      <c r="AB6" s="21" t="s">
        <v>45</v>
      </c>
      <c r="AC6" s="20"/>
      <c r="AD6" s="20"/>
      <c r="AE6" s="20"/>
      <c r="AF6" s="20"/>
      <c r="AG6" s="20"/>
      <c r="AH6" s="20"/>
      <c r="AI6" s="20"/>
      <c r="AJ6" s="20"/>
      <c r="AK6" s="20"/>
    </row>
    <row r="7" spans="1:37" ht="21" customHeight="1" x14ac:dyDescent="0.2">
      <c r="A7" s="44" t="s">
        <v>37</v>
      </c>
      <c r="B7" s="45">
        <v>115.52</v>
      </c>
      <c r="C7" s="46">
        <f t="shared" ref="C7:D7" si="19">B7</f>
        <v>115.52</v>
      </c>
      <c r="D7" s="46">
        <f t="shared" si="19"/>
        <v>115.52</v>
      </c>
      <c r="E7" s="47">
        <f t="shared" si="1"/>
        <v>1243.4572799999999</v>
      </c>
      <c r="F7" s="48">
        <v>0</v>
      </c>
      <c r="G7" s="46">
        <f t="shared" si="2"/>
        <v>0</v>
      </c>
      <c r="H7" s="47">
        <f t="shared" si="3"/>
        <v>1243.4572799999999</v>
      </c>
      <c r="I7" s="47">
        <f t="shared" si="4"/>
        <v>1865.1859199999999</v>
      </c>
      <c r="J7" s="49">
        <f t="shared" si="5"/>
        <v>41034090.239999995</v>
      </c>
      <c r="K7" s="49">
        <f>2*K2</f>
        <v>2000000</v>
      </c>
      <c r="L7" s="49">
        <f>16*L2</f>
        <v>3200000</v>
      </c>
      <c r="M7" s="49">
        <f t="shared" si="6"/>
        <v>46234090.239999995</v>
      </c>
      <c r="N7" s="50">
        <f t="shared" si="7"/>
        <v>0</v>
      </c>
      <c r="O7" s="49">
        <f t="shared" si="8"/>
        <v>46234090.239999995</v>
      </c>
      <c r="P7" s="49">
        <f t="shared" si="9"/>
        <v>746074.36800000002</v>
      </c>
      <c r="Q7" s="49">
        <f t="shared" si="10"/>
        <v>746074.36800000002</v>
      </c>
      <c r="R7" s="49">
        <f t="shared" si="11"/>
        <v>279777.88799999998</v>
      </c>
      <c r="S7" s="49">
        <v>0</v>
      </c>
      <c r="T7" s="49">
        <f t="shared" si="12"/>
        <v>48006016.863999993</v>
      </c>
      <c r="U7" s="49">
        <v>30000</v>
      </c>
      <c r="V7" s="49">
        <f t="shared" si="13"/>
        <v>5548090.8287999993</v>
      </c>
      <c r="W7" s="49">
        <f t="shared" si="14"/>
        <v>212631.19488</v>
      </c>
      <c r="X7" s="49">
        <f t="shared" si="15"/>
        <v>3236400</v>
      </c>
      <c r="Y7" s="51">
        <v>6000</v>
      </c>
      <c r="Z7" s="51">
        <f t="shared" si="16"/>
        <v>57039138.887679994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53" t="s">
        <v>46</v>
      </c>
      <c r="B8" s="52">
        <v>52.57</v>
      </c>
      <c r="C8" s="38">
        <f t="shared" ref="C8:D8" si="20">B8</f>
        <v>52.57</v>
      </c>
      <c r="D8" s="38">
        <f t="shared" si="20"/>
        <v>52.57</v>
      </c>
      <c r="E8" s="39">
        <f t="shared" si="1"/>
        <v>565.86347999999998</v>
      </c>
      <c r="F8" s="40">
        <v>0</v>
      </c>
      <c r="G8" s="38">
        <f t="shared" si="2"/>
        <v>0</v>
      </c>
      <c r="H8" s="39">
        <f t="shared" si="3"/>
        <v>565.86347999999998</v>
      </c>
      <c r="I8" s="39">
        <f t="shared" si="4"/>
        <v>848.79521999999997</v>
      </c>
      <c r="J8" s="41">
        <f t="shared" si="5"/>
        <v>18673494.84</v>
      </c>
      <c r="K8" s="41">
        <f>1*K2</f>
        <v>1000000</v>
      </c>
      <c r="L8" s="41">
        <f>3*L2</f>
        <v>600000</v>
      </c>
      <c r="M8" s="41">
        <f t="shared" si="6"/>
        <v>20273494.84</v>
      </c>
      <c r="N8" s="42">
        <f t="shared" si="7"/>
        <v>0</v>
      </c>
      <c r="O8" s="41">
        <f t="shared" si="8"/>
        <v>20273494.84</v>
      </c>
      <c r="P8" s="41">
        <f t="shared" si="9"/>
        <v>339518.08799999999</v>
      </c>
      <c r="Q8" s="41">
        <f t="shared" si="10"/>
        <v>339518.08799999999</v>
      </c>
      <c r="R8" s="41">
        <f t="shared" si="11"/>
        <v>127319.283</v>
      </c>
      <c r="S8" s="41">
        <v>0</v>
      </c>
      <c r="T8" s="41">
        <f t="shared" si="12"/>
        <v>21079850.298999999</v>
      </c>
      <c r="U8" s="41">
        <v>30000</v>
      </c>
      <c r="V8" s="41">
        <f t="shared" si="13"/>
        <v>2432819.3807999999</v>
      </c>
      <c r="W8" s="41">
        <f t="shared" si="14"/>
        <v>96762.655079999997</v>
      </c>
      <c r="X8" s="41">
        <f t="shared" si="15"/>
        <v>1419200</v>
      </c>
      <c r="Y8" s="43">
        <v>6000</v>
      </c>
      <c r="Z8" s="43">
        <f t="shared" si="16"/>
        <v>25064632.334880002</v>
      </c>
      <c r="AA8" s="20"/>
      <c r="AB8" s="21" t="s">
        <v>47</v>
      </c>
      <c r="AC8" s="20"/>
      <c r="AD8" s="20"/>
      <c r="AE8" s="20"/>
      <c r="AF8" s="20"/>
      <c r="AG8" s="20"/>
      <c r="AH8" s="20"/>
      <c r="AI8" s="20"/>
      <c r="AJ8" s="20"/>
      <c r="AK8" s="20"/>
    </row>
    <row r="9" spans="1:37" ht="21" customHeight="1" x14ac:dyDescent="0.2">
      <c r="A9" s="37" t="s">
        <v>48</v>
      </c>
      <c r="B9" s="52">
        <v>91.42</v>
      </c>
      <c r="C9" s="54">
        <f t="shared" ref="C9:D9" si="21">B9</f>
        <v>91.42</v>
      </c>
      <c r="D9" s="54">
        <f t="shared" si="21"/>
        <v>91.42</v>
      </c>
      <c r="E9" s="39">
        <f t="shared" si="1"/>
        <v>984.04487999999992</v>
      </c>
      <c r="F9" s="40">
        <v>0</v>
      </c>
      <c r="G9" s="38">
        <f t="shared" si="2"/>
        <v>0</v>
      </c>
      <c r="H9" s="39">
        <f t="shared" si="3"/>
        <v>984.04487999999992</v>
      </c>
      <c r="I9" s="39">
        <f t="shared" si="4"/>
        <v>1476.0673199999999</v>
      </c>
      <c r="J9" s="41">
        <f t="shared" si="5"/>
        <v>32473481.039999999</v>
      </c>
      <c r="K9" s="41">
        <f>2*K2</f>
        <v>2000000</v>
      </c>
      <c r="L9" s="41">
        <f>4*L2</f>
        <v>800000</v>
      </c>
      <c r="M9" s="41">
        <f t="shared" si="6"/>
        <v>35273481.039999999</v>
      </c>
      <c r="N9" s="42">
        <f t="shared" si="7"/>
        <v>0</v>
      </c>
      <c r="O9" s="41">
        <f t="shared" si="8"/>
        <v>35273481.039999999</v>
      </c>
      <c r="P9" s="41">
        <f t="shared" si="9"/>
        <v>590426.92799999996</v>
      </c>
      <c r="Q9" s="41">
        <f t="shared" si="10"/>
        <v>590426.92799999996</v>
      </c>
      <c r="R9" s="41">
        <f t="shared" si="11"/>
        <v>221410.09799999997</v>
      </c>
      <c r="S9" s="42"/>
      <c r="T9" s="41">
        <f t="shared" si="12"/>
        <v>36675744.994000003</v>
      </c>
      <c r="U9" s="41">
        <v>30000</v>
      </c>
      <c r="V9" s="41">
        <f t="shared" si="13"/>
        <v>4232817.7248</v>
      </c>
      <c r="W9" s="41">
        <f t="shared" si="14"/>
        <v>168271.67447999999</v>
      </c>
      <c r="X9" s="41">
        <f t="shared" si="15"/>
        <v>2469200</v>
      </c>
      <c r="Y9" s="43">
        <v>6000</v>
      </c>
      <c r="Z9" s="43">
        <f t="shared" si="16"/>
        <v>43582034.393279999</v>
      </c>
      <c r="AA9" s="20"/>
      <c r="AB9" s="21" t="s">
        <v>49</v>
      </c>
      <c r="AC9" s="20"/>
      <c r="AD9" s="20"/>
      <c r="AE9" s="20"/>
      <c r="AF9" s="20"/>
      <c r="AG9" s="20"/>
      <c r="AH9" s="20"/>
      <c r="AI9" s="20"/>
      <c r="AJ9" s="20"/>
      <c r="AK9" s="20"/>
    </row>
    <row r="10" spans="1:37" ht="21" customHeight="1" x14ac:dyDescent="0.2">
      <c r="A10" s="55" t="s">
        <v>50</v>
      </c>
      <c r="B10" s="45">
        <v>91.42</v>
      </c>
      <c r="C10" s="56">
        <f t="shared" ref="C10:D10" si="22">B10</f>
        <v>91.42</v>
      </c>
      <c r="D10" s="56">
        <f t="shared" si="22"/>
        <v>91.42</v>
      </c>
      <c r="E10" s="47">
        <f t="shared" si="1"/>
        <v>984.04487999999992</v>
      </c>
      <c r="F10" s="48">
        <v>0</v>
      </c>
      <c r="G10" s="46">
        <f t="shared" si="2"/>
        <v>0</v>
      </c>
      <c r="H10" s="47">
        <f t="shared" si="3"/>
        <v>984.04487999999992</v>
      </c>
      <c r="I10" s="47">
        <f t="shared" si="4"/>
        <v>1476.0673199999999</v>
      </c>
      <c r="J10" s="49">
        <f t="shared" si="5"/>
        <v>32473481.039999999</v>
      </c>
      <c r="K10" s="49">
        <f>2*K2</f>
        <v>2000000</v>
      </c>
      <c r="L10" s="49">
        <f>4*L2</f>
        <v>800000</v>
      </c>
      <c r="M10" s="49">
        <f t="shared" si="6"/>
        <v>35273481.039999999</v>
      </c>
      <c r="N10" s="50">
        <f t="shared" si="7"/>
        <v>0</v>
      </c>
      <c r="O10" s="49">
        <f t="shared" si="8"/>
        <v>35273481.039999999</v>
      </c>
      <c r="P10" s="49">
        <f t="shared" si="9"/>
        <v>590426.92799999996</v>
      </c>
      <c r="Q10" s="49">
        <f t="shared" si="10"/>
        <v>590426.92799999996</v>
      </c>
      <c r="R10" s="49">
        <f t="shared" si="11"/>
        <v>221410.09799999997</v>
      </c>
      <c r="S10" s="50"/>
      <c r="T10" s="49">
        <f t="shared" si="12"/>
        <v>36675744.994000003</v>
      </c>
      <c r="U10" s="49">
        <v>30000</v>
      </c>
      <c r="V10" s="49">
        <f t="shared" si="13"/>
        <v>4232817.7248</v>
      </c>
      <c r="W10" s="49">
        <f t="shared" si="14"/>
        <v>168271.67447999999</v>
      </c>
      <c r="X10" s="49">
        <f t="shared" si="15"/>
        <v>2469200</v>
      </c>
      <c r="Y10" s="51">
        <v>6000</v>
      </c>
      <c r="Z10" s="51">
        <f t="shared" si="16"/>
        <v>43582034.393279999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55" t="s">
        <v>51</v>
      </c>
      <c r="B11" s="45">
        <v>91.42</v>
      </c>
      <c r="C11" s="56">
        <f t="shared" ref="C11:D11" si="23">B11</f>
        <v>91.42</v>
      </c>
      <c r="D11" s="56">
        <f t="shared" si="23"/>
        <v>91.42</v>
      </c>
      <c r="E11" s="47">
        <f t="shared" si="1"/>
        <v>984.04487999999992</v>
      </c>
      <c r="F11" s="48">
        <v>0</v>
      </c>
      <c r="G11" s="46">
        <f t="shared" si="2"/>
        <v>0</v>
      </c>
      <c r="H11" s="47">
        <f t="shared" si="3"/>
        <v>984.04487999999992</v>
      </c>
      <c r="I11" s="47">
        <f t="shared" si="4"/>
        <v>1476.0673199999999</v>
      </c>
      <c r="J11" s="49">
        <f t="shared" si="5"/>
        <v>32473481.039999999</v>
      </c>
      <c r="K11" s="57">
        <f>2*K2</f>
        <v>2000000</v>
      </c>
      <c r="L11" s="49">
        <f>4*L2</f>
        <v>800000</v>
      </c>
      <c r="M11" s="49">
        <f t="shared" si="6"/>
        <v>35273481.039999999</v>
      </c>
      <c r="N11" s="50">
        <f t="shared" si="7"/>
        <v>0</v>
      </c>
      <c r="O11" s="49">
        <f t="shared" si="8"/>
        <v>35273481.039999999</v>
      </c>
      <c r="P11" s="49">
        <f t="shared" si="9"/>
        <v>590426.92799999996</v>
      </c>
      <c r="Q11" s="49">
        <f t="shared" si="10"/>
        <v>590426.92799999996</v>
      </c>
      <c r="R11" s="49">
        <f t="shared" si="11"/>
        <v>221410.09799999997</v>
      </c>
      <c r="S11" s="50"/>
      <c r="T11" s="49">
        <f t="shared" si="12"/>
        <v>36675744.994000003</v>
      </c>
      <c r="U11" s="49">
        <v>30000</v>
      </c>
      <c r="V11" s="49">
        <f t="shared" si="13"/>
        <v>4232817.7248</v>
      </c>
      <c r="W11" s="49">
        <f t="shared" si="14"/>
        <v>168271.67447999999</v>
      </c>
      <c r="X11" s="49">
        <f t="shared" si="15"/>
        <v>2469200</v>
      </c>
      <c r="Y11" s="51">
        <v>6000</v>
      </c>
      <c r="Z11" s="51">
        <f t="shared" si="16"/>
        <v>43582034.393279999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37" t="s">
        <v>52</v>
      </c>
      <c r="B12" s="52">
        <v>91.42</v>
      </c>
      <c r="C12" s="54">
        <f t="shared" ref="C12:D12" si="24">B12</f>
        <v>91.42</v>
      </c>
      <c r="D12" s="54">
        <f t="shared" si="24"/>
        <v>91.42</v>
      </c>
      <c r="E12" s="39">
        <f t="shared" si="1"/>
        <v>984.04487999999992</v>
      </c>
      <c r="F12" s="40">
        <v>0</v>
      </c>
      <c r="G12" s="38">
        <f t="shared" si="2"/>
        <v>0</v>
      </c>
      <c r="H12" s="39">
        <f t="shared" si="3"/>
        <v>984.04487999999992</v>
      </c>
      <c r="I12" s="39">
        <f t="shared" si="4"/>
        <v>1476.0673199999999</v>
      </c>
      <c r="J12" s="41">
        <f t="shared" si="5"/>
        <v>32473481.039999999</v>
      </c>
      <c r="K12" s="58">
        <f>2*K2</f>
        <v>2000000</v>
      </c>
      <c r="L12" s="41">
        <f>4*L2</f>
        <v>800000</v>
      </c>
      <c r="M12" s="41">
        <f t="shared" si="6"/>
        <v>35273481.039999999</v>
      </c>
      <c r="N12" s="42">
        <f t="shared" si="7"/>
        <v>0</v>
      </c>
      <c r="O12" s="41">
        <f t="shared" si="8"/>
        <v>35273481.039999999</v>
      </c>
      <c r="P12" s="41">
        <f t="shared" si="9"/>
        <v>590426.92799999996</v>
      </c>
      <c r="Q12" s="41">
        <f t="shared" si="10"/>
        <v>590426.92799999996</v>
      </c>
      <c r="R12" s="41">
        <f t="shared" si="11"/>
        <v>221410.09799999997</v>
      </c>
      <c r="S12" s="42"/>
      <c r="T12" s="41">
        <f t="shared" si="12"/>
        <v>36675744.994000003</v>
      </c>
      <c r="U12" s="41">
        <v>30000</v>
      </c>
      <c r="V12" s="41">
        <f t="shared" si="13"/>
        <v>4232817.7248</v>
      </c>
      <c r="W12" s="41">
        <f t="shared" si="14"/>
        <v>168271.67447999999</v>
      </c>
      <c r="X12" s="41">
        <f t="shared" si="15"/>
        <v>2469200</v>
      </c>
      <c r="Y12" s="43">
        <v>6000</v>
      </c>
      <c r="Z12" s="43">
        <f t="shared" si="16"/>
        <v>43582034.393279999</v>
      </c>
      <c r="AA12" s="20"/>
      <c r="AB12" s="21" t="s">
        <v>45</v>
      </c>
      <c r="AC12" s="20"/>
      <c r="AD12" s="20"/>
      <c r="AE12" s="20"/>
      <c r="AF12" s="20"/>
      <c r="AG12" s="20"/>
      <c r="AH12" s="20"/>
      <c r="AI12" s="20"/>
      <c r="AJ12" s="20"/>
      <c r="AK12" s="20"/>
    </row>
    <row r="13" spans="1:37" ht="21" customHeight="1" x14ac:dyDescent="0.2">
      <c r="A13" s="37" t="s">
        <v>53</v>
      </c>
      <c r="B13" s="52">
        <v>70.03</v>
      </c>
      <c r="C13" s="54">
        <f t="shared" ref="C13:D13" si="25">B13</f>
        <v>70.03</v>
      </c>
      <c r="D13" s="54">
        <f t="shared" si="25"/>
        <v>70.03</v>
      </c>
      <c r="E13" s="39">
        <f t="shared" si="1"/>
        <v>753.80291999999997</v>
      </c>
      <c r="F13" s="40">
        <v>0</v>
      </c>
      <c r="G13" s="38">
        <f t="shared" si="2"/>
        <v>0</v>
      </c>
      <c r="H13" s="39">
        <f t="shared" si="3"/>
        <v>753.80291999999997</v>
      </c>
      <c r="I13" s="39">
        <f t="shared" si="4"/>
        <v>1130.7043799999999</v>
      </c>
      <c r="J13" s="41">
        <f t="shared" si="5"/>
        <v>24875496.359999999</v>
      </c>
      <c r="K13" s="58">
        <f>1*K2</f>
        <v>1000000</v>
      </c>
      <c r="L13" s="41">
        <f>4*L2</f>
        <v>800000</v>
      </c>
      <c r="M13" s="41">
        <f t="shared" si="6"/>
        <v>26675496.359999999</v>
      </c>
      <c r="N13" s="42">
        <f t="shared" si="7"/>
        <v>0</v>
      </c>
      <c r="O13" s="41">
        <f t="shared" si="8"/>
        <v>26675496.359999999</v>
      </c>
      <c r="P13" s="41">
        <f t="shared" si="9"/>
        <v>452281.75199999998</v>
      </c>
      <c r="Q13" s="41">
        <f t="shared" si="10"/>
        <v>452281.75199999998</v>
      </c>
      <c r="R13" s="41">
        <f t="shared" si="11"/>
        <v>169605.65699999998</v>
      </c>
      <c r="S13" s="42"/>
      <c r="T13" s="41">
        <f t="shared" si="12"/>
        <v>27749665.521000002</v>
      </c>
      <c r="U13" s="41">
        <v>30000</v>
      </c>
      <c r="V13" s="41">
        <f t="shared" si="13"/>
        <v>3201059.5631999997</v>
      </c>
      <c r="W13" s="41">
        <f t="shared" si="14"/>
        <v>128900.29931999999</v>
      </c>
      <c r="X13" s="41">
        <f t="shared" si="15"/>
        <v>1867300</v>
      </c>
      <c r="Y13" s="43">
        <v>6000</v>
      </c>
      <c r="Z13" s="43">
        <f t="shared" si="16"/>
        <v>32982925.383520003</v>
      </c>
      <c r="AA13" s="20"/>
      <c r="AB13" s="21" t="s">
        <v>54</v>
      </c>
      <c r="AC13" s="20"/>
      <c r="AD13" s="20"/>
      <c r="AE13" s="20"/>
      <c r="AF13" s="20"/>
      <c r="AG13" s="20"/>
      <c r="AH13" s="20"/>
      <c r="AI13" s="20"/>
      <c r="AJ13" s="20"/>
      <c r="AK13" s="20"/>
    </row>
    <row r="14" spans="1:37" ht="21" customHeight="1" x14ac:dyDescent="0.2">
      <c r="A14" s="37" t="s">
        <v>55</v>
      </c>
      <c r="B14" s="52">
        <v>28.32</v>
      </c>
      <c r="C14" s="54">
        <f t="shared" ref="C14:D14" si="26">B14</f>
        <v>28.32</v>
      </c>
      <c r="D14" s="54">
        <f t="shared" si="26"/>
        <v>28.32</v>
      </c>
      <c r="E14" s="17">
        <f t="shared" si="1"/>
        <v>304.83647999999999</v>
      </c>
      <c r="F14" s="40">
        <v>6.86</v>
      </c>
      <c r="G14" s="16">
        <f t="shared" si="2"/>
        <v>73.841039999999992</v>
      </c>
      <c r="H14" s="17">
        <f t="shared" si="3"/>
        <v>378.67751999999996</v>
      </c>
      <c r="I14" s="17">
        <f t="shared" si="4"/>
        <v>568.01627999999994</v>
      </c>
      <c r="J14" s="19">
        <f t="shared" si="5"/>
        <v>12496358.159999998</v>
      </c>
      <c r="K14" s="59">
        <f>1*K2</f>
        <v>1000000</v>
      </c>
      <c r="L14" s="19">
        <f>2*L2</f>
        <v>400000</v>
      </c>
      <c r="M14" s="19">
        <f t="shared" si="6"/>
        <v>13896358.159999998</v>
      </c>
      <c r="N14" s="42">
        <f t="shared" si="7"/>
        <v>0</v>
      </c>
      <c r="O14" s="19">
        <f t="shared" si="8"/>
        <v>13896358.159999998</v>
      </c>
      <c r="P14" s="19">
        <f t="shared" si="9"/>
        <v>227206.51199999999</v>
      </c>
      <c r="Q14" s="19">
        <f t="shared" si="10"/>
        <v>227206.51199999999</v>
      </c>
      <c r="R14" s="19">
        <f t="shared" si="11"/>
        <v>85202.441999999995</v>
      </c>
      <c r="S14" s="42"/>
      <c r="T14" s="19">
        <f t="shared" si="12"/>
        <v>14435973.625999998</v>
      </c>
      <c r="U14" s="19">
        <v>30000</v>
      </c>
      <c r="V14" s="19">
        <f t="shared" si="13"/>
        <v>1667562.9791999997</v>
      </c>
      <c r="W14" s="19">
        <f t="shared" si="14"/>
        <v>64753.855919999995</v>
      </c>
      <c r="X14" s="19">
        <f t="shared" si="15"/>
        <v>972800</v>
      </c>
      <c r="Y14" s="60">
        <v>6000</v>
      </c>
      <c r="Z14" s="60">
        <f t="shared" si="16"/>
        <v>17177090.461119998</v>
      </c>
      <c r="AA14" s="20"/>
      <c r="AB14" s="21" t="s">
        <v>56</v>
      </c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37" t="s">
        <v>57</v>
      </c>
      <c r="B15" s="52">
        <v>47.66</v>
      </c>
      <c r="C15" s="54">
        <f t="shared" ref="C15:D15" si="27">B15</f>
        <v>47.66</v>
      </c>
      <c r="D15" s="54">
        <f t="shared" si="27"/>
        <v>47.66</v>
      </c>
      <c r="E15" s="61">
        <f t="shared" si="1"/>
        <v>513.01223999999991</v>
      </c>
      <c r="F15" s="40">
        <v>0</v>
      </c>
      <c r="G15" s="54">
        <f t="shared" si="2"/>
        <v>0</v>
      </c>
      <c r="H15" s="61">
        <f t="shared" si="3"/>
        <v>513.01223999999991</v>
      </c>
      <c r="I15" s="61">
        <f t="shared" si="4"/>
        <v>769.5183599999998</v>
      </c>
      <c r="J15" s="42">
        <f t="shared" si="5"/>
        <v>16929403.919999994</v>
      </c>
      <c r="K15" s="62">
        <f>1*K2</f>
        <v>1000000</v>
      </c>
      <c r="L15" s="42">
        <f>2*L2</f>
        <v>400000</v>
      </c>
      <c r="M15" s="42">
        <f t="shared" si="6"/>
        <v>18329403.919999994</v>
      </c>
      <c r="N15" s="42">
        <f t="shared" si="7"/>
        <v>0</v>
      </c>
      <c r="O15" s="42">
        <f t="shared" si="8"/>
        <v>18329403.919999994</v>
      </c>
      <c r="P15" s="42">
        <f t="shared" si="9"/>
        <v>307807.34399999992</v>
      </c>
      <c r="Q15" s="42">
        <f t="shared" si="10"/>
        <v>307807.34399999992</v>
      </c>
      <c r="R15" s="42">
        <f t="shared" si="11"/>
        <v>115427.75399999997</v>
      </c>
      <c r="S15" s="42"/>
      <c r="T15" s="42">
        <f t="shared" si="12"/>
        <v>19060446.361999996</v>
      </c>
      <c r="U15" s="42">
        <v>30000</v>
      </c>
      <c r="V15" s="42">
        <f t="shared" si="13"/>
        <v>2199528.4703999991</v>
      </c>
      <c r="W15" s="42">
        <f t="shared" si="14"/>
        <v>87725.093039999978</v>
      </c>
      <c r="X15" s="42">
        <f t="shared" si="15"/>
        <v>1283100</v>
      </c>
      <c r="Y15" s="63">
        <v>6000</v>
      </c>
      <c r="Z15" s="63">
        <f t="shared" si="16"/>
        <v>22666799.925439995</v>
      </c>
      <c r="AA15" s="20"/>
      <c r="AB15" s="21" t="s">
        <v>49</v>
      </c>
      <c r="AC15" s="20"/>
      <c r="AD15" s="20"/>
      <c r="AE15" s="20"/>
      <c r="AF15" s="20"/>
      <c r="AG15" s="20"/>
      <c r="AH15" s="20"/>
      <c r="AI15" s="20"/>
      <c r="AJ15" s="20"/>
      <c r="AK15" s="20"/>
    </row>
    <row r="16" spans="1:37" ht="11.25" customHeight="1" x14ac:dyDescent="0.2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</row>
    <row r="17" spans="1:37" ht="11.25" customHeight="1" x14ac:dyDescent="0.2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</row>
    <row r="18" spans="1:37" ht="11.25" customHeight="1" x14ac:dyDescent="0.2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</row>
    <row r="19" spans="1:37" ht="11.25" customHeight="1" x14ac:dyDescent="0.2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</row>
    <row r="20" spans="1:37" ht="11.25" customHeight="1" x14ac:dyDescent="0.2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992"/>
  <sheetViews>
    <sheetView topLeftCell="A16" workbookViewId="0">
      <selection activeCell="A17" sqref="A17:XFD25"/>
    </sheetView>
  </sheetViews>
  <sheetFormatPr defaultColWidth="12.5703125" defaultRowHeight="15" customHeight="1" x14ac:dyDescent="0.2"/>
  <cols>
    <col min="1" max="1" width="13.28515625" customWidth="1"/>
    <col min="2" max="2" width="8" customWidth="1"/>
    <col min="3" max="4" width="6.140625" customWidth="1"/>
    <col min="5" max="5" width="5.7109375" customWidth="1"/>
    <col min="6" max="6" width="8" customWidth="1"/>
    <col min="7" max="7" width="8.42578125" customWidth="1"/>
    <col min="8" max="8" width="9" customWidth="1"/>
    <col min="9" max="9" width="9.140625" customWidth="1"/>
    <col min="10" max="10" width="10.42578125" customWidth="1"/>
    <col min="11" max="11" width="9.42578125" customWidth="1"/>
    <col min="12" max="12" width="9.28515625" customWidth="1"/>
    <col min="13" max="13" width="12.42578125" customWidth="1"/>
    <col min="14" max="14" width="6.7109375" customWidth="1"/>
    <col min="15" max="15" width="11.42578125" customWidth="1"/>
    <col min="16" max="16" width="11.85546875" customWidth="1"/>
    <col min="17" max="17" width="8.7109375" customWidth="1"/>
    <col min="18" max="18" width="10.28515625" customWidth="1"/>
    <col min="19" max="19" width="9.14062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2.140625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20000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10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2" t="s">
        <v>40</v>
      </c>
      <c r="G3" s="12" t="s">
        <v>41</v>
      </c>
      <c r="H3" s="11" t="s">
        <v>42</v>
      </c>
      <c r="I3" s="12" t="s">
        <v>43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37" t="s">
        <v>33</v>
      </c>
      <c r="B4" s="52">
        <v>49.15</v>
      </c>
      <c r="C4" s="38">
        <f t="shared" ref="C4:D4" si="0">B4</f>
        <v>49.15</v>
      </c>
      <c r="D4" s="38">
        <f t="shared" si="0"/>
        <v>49.15</v>
      </c>
      <c r="E4" s="39">
        <f t="shared" ref="E4:E16" si="1">D4*10.764</f>
        <v>529.05059999999992</v>
      </c>
      <c r="F4" s="64">
        <v>0</v>
      </c>
      <c r="G4" s="38">
        <f t="shared" ref="G4:G16" si="2">F4*10.764</f>
        <v>0</v>
      </c>
      <c r="H4" s="39">
        <f t="shared" ref="H4:H16" si="3">E4+G4</f>
        <v>529.05059999999992</v>
      </c>
      <c r="I4" s="39">
        <f t="shared" ref="I4:I16" si="4">H4+(H4*50%)</f>
        <v>793.57589999999982</v>
      </c>
      <c r="J4" s="41">
        <f t="shared" ref="J4:J16" si="5">I4*$J$2</f>
        <v>15871517.999999996</v>
      </c>
      <c r="K4" s="41">
        <f>1*K2</f>
        <v>1000000</v>
      </c>
      <c r="L4" s="41">
        <f>8*L2</f>
        <v>1600000</v>
      </c>
      <c r="M4" s="41">
        <f t="shared" ref="M4:M16" si="6">SUM(J4:L4)</f>
        <v>18471517.999999996</v>
      </c>
      <c r="N4" s="42">
        <f t="shared" ref="N4:N16" si="7">($N$2*M4)</f>
        <v>0</v>
      </c>
      <c r="O4" s="41">
        <f t="shared" ref="O4:O16" si="8">M4-N4</f>
        <v>18471517.999999996</v>
      </c>
      <c r="P4" s="41">
        <f t="shared" ref="P4:P16" si="9">I4*$P$2</f>
        <v>317430.35999999993</v>
      </c>
      <c r="Q4" s="41">
        <f t="shared" ref="Q4:Q16" si="10">I4*$Q$2</f>
        <v>317430.35999999993</v>
      </c>
      <c r="R4" s="41">
        <f t="shared" ref="R4:R16" si="11">I4*$R$2</f>
        <v>119036.38499999998</v>
      </c>
      <c r="S4" s="41">
        <v>0</v>
      </c>
      <c r="T4" s="41">
        <f t="shared" ref="T4:T16" si="12">SUM(O4:S4)</f>
        <v>19225415.104999997</v>
      </c>
      <c r="U4" s="41">
        <v>30000</v>
      </c>
      <c r="V4" s="41">
        <f t="shared" ref="V4:V16" si="13">$V$2*O4</f>
        <v>2216582.1599999997</v>
      </c>
      <c r="W4" s="41">
        <f t="shared" ref="W4:W16" si="14">(12%*P4)+(12%*Q4)+(12%*R4)</f>
        <v>90467.652599999972</v>
      </c>
      <c r="X4" s="41">
        <f t="shared" ref="X4:X16" si="15">CEILING(($X$2*O4),100)</f>
        <v>1293100</v>
      </c>
      <c r="Y4" s="43">
        <v>6000</v>
      </c>
      <c r="Z4" s="43">
        <f t="shared" ref="Z4:Z16" si="16">SUM(T4:Y4)</f>
        <v>22861564.917599998</v>
      </c>
      <c r="AA4" s="20"/>
      <c r="AB4" s="21" t="s">
        <v>58</v>
      </c>
      <c r="AC4" s="20"/>
      <c r="AD4" s="20"/>
      <c r="AE4" s="20"/>
      <c r="AF4" s="20"/>
      <c r="AG4" s="20"/>
      <c r="AH4" s="20"/>
      <c r="AI4" s="20"/>
      <c r="AJ4" s="20"/>
      <c r="AK4" s="20"/>
    </row>
    <row r="5" spans="1:37" ht="21" customHeight="1" x14ac:dyDescent="0.2">
      <c r="A5" s="53" t="s">
        <v>35</v>
      </c>
      <c r="B5" s="52">
        <v>95.34</v>
      </c>
      <c r="C5" s="38">
        <f t="shared" ref="C5:D5" si="17">B5</f>
        <v>95.34</v>
      </c>
      <c r="D5" s="38">
        <f t="shared" si="17"/>
        <v>95.34</v>
      </c>
      <c r="E5" s="39">
        <f t="shared" si="1"/>
        <v>1026.2397599999999</v>
      </c>
      <c r="F5" s="65">
        <v>0</v>
      </c>
      <c r="G5" s="38">
        <f t="shared" si="2"/>
        <v>0</v>
      </c>
      <c r="H5" s="39">
        <f t="shared" si="3"/>
        <v>1026.2397599999999</v>
      </c>
      <c r="I5" s="39">
        <f t="shared" si="4"/>
        <v>1539.3596399999999</v>
      </c>
      <c r="J5" s="41">
        <f t="shared" si="5"/>
        <v>30787192.799999997</v>
      </c>
      <c r="K5" s="41">
        <f>2*K2</f>
        <v>2000000</v>
      </c>
      <c r="L5" s="41">
        <f>16*L2</f>
        <v>3200000</v>
      </c>
      <c r="M5" s="41">
        <f t="shared" si="6"/>
        <v>35987192.799999997</v>
      </c>
      <c r="N5" s="42">
        <f t="shared" si="7"/>
        <v>0</v>
      </c>
      <c r="O5" s="41">
        <f t="shared" si="8"/>
        <v>35987192.799999997</v>
      </c>
      <c r="P5" s="41">
        <f t="shared" si="9"/>
        <v>615743.85599999991</v>
      </c>
      <c r="Q5" s="41">
        <f t="shared" si="10"/>
        <v>615743.85599999991</v>
      </c>
      <c r="R5" s="41">
        <f t="shared" si="11"/>
        <v>230903.946</v>
      </c>
      <c r="S5" s="41">
        <v>0</v>
      </c>
      <c r="T5" s="41">
        <f t="shared" si="12"/>
        <v>37449584.457999997</v>
      </c>
      <c r="U5" s="41">
        <v>30000</v>
      </c>
      <c r="V5" s="41">
        <f t="shared" si="13"/>
        <v>4318463.1359999999</v>
      </c>
      <c r="W5" s="41">
        <f t="shared" si="14"/>
        <v>175486.99895999997</v>
      </c>
      <c r="X5" s="41">
        <f t="shared" si="15"/>
        <v>2519200</v>
      </c>
      <c r="Y5" s="43">
        <v>6000</v>
      </c>
      <c r="Z5" s="43">
        <f t="shared" si="16"/>
        <v>44498734.59296</v>
      </c>
      <c r="AA5" s="20"/>
      <c r="AB5" s="21" t="s">
        <v>45</v>
      </c>
      <c r="AC5" s="20"/>
      <c r="AD5" s="20"/>
      <c r="AE5" s="20"/>
      <c r="AF5" s="20"/>
      <c r="AG5" s="20"/>
      <c r="AH5" s="20"/>
      <c r="AI5" s="20"/>
      <c r="AJ5" s="20"/>
      <c r="AK5" s="20"/>
    </row>
    <row r="6" spans="1:37" ht="21" customHeight="1" x14ac:dyDescent="0.2">
      <c r="A6" s="55" t="s">
        <v>36</v>
      </c>
      <c r="B6" s="45">
        <v>115.52</v>
      </c>
      <c r="C6" s="46">
        <f t="shared" ref="C6:D6" si="18">B6</f>
        <v>115.52</v>
      </c>
      <c r="D6" s="46">
        <f t="shared" si="18"/>
        <v>115.52</v>
      </c>
      <c r="E6" s="47">
        <f t="shared" si="1"/>
        <v>1243.4572799999999</v>
      </c>
      <c r="F6" s="66">
        <v>0</v>
      </c>
      <c r="G6" s="46">
        <f t="shared" si="2"/>
        <v>0</v>
      </c>
      <c r="H6" s="47">
        <f t="shared" si="3"/>
        <v>1243.4572799999999</v>
      </c>
      <c r="I6" s="47">
        <f t="shared" si="4"/>
        <v>1865.1859199999999</v>
      </c>
      <c r="J6" s="49">
        <f t="shared" si="5"/>
        <v>37303718.399999999</v>
      </c>
      <c r="K6" s="49">
        <f>2*K2</f>
        <v>2000000</v>
      </c>
      <c r="L6" s="49">
        <f>16*L2</f>
        <v>3200000</v>
      </c>
      <c r="M6" s="49">
        <f t="shared" si="6"/>
        <v>42503718.399999999</v>
      </c>
      <c r="N6" s="50">
        <f t="shared" si="7"/>
        <v>0</v>
      </c>
      <c r="O6" s="49">
        <f t="shared" si="8"/>
        <v>42503718.399999999</v>
      </c>
      <c r="P6" s="49">
        <f t="shared" si="9"/>
        <v>746074.36800000002</v>
      </c>
      <c r="Q6" s="49">
        <f t="shared" si="10"/>
        <v>746074.36800000002</v>
      </c>
      <c r="R6" s="49">
        <f t="shared" si="11"/>
        <v>279777.88799999998</v>
      </c>
      <c r="S6" s="49">
        <v>0</v>
      </c>
      <c r="T6" s="49">
        <f t="shared" si="12"/>
        <v>44275645.023999996</v>
      </c>
      <c r="U6" s="49">
        <v>30000</v>
      </c>
      <c r="V6" s="49">
        <f t="shared" si="13"/>
        <v>5100446.2079999996</v>
      </c>
      <c r="W6" s="49">
        <f t="shared" si="14"/>
        <v>212631.19488</v>
      </c>
      <c r="X6" s="49">
        <f t="shared" si="15"/>
        <v>2975300</v>
      </c>
      <c r="Y6" s="51">
        <v>6000</v>
      </c>
      <c r="Z6" s="51">
        <f t="shared" si="16"/>
        <v>52600022.426879995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53" t="s">
        <v>37</v>
      </c>
      <c r="B7" s="52">
        <v>52.57</v>
      </c>
      <c r="C7" s="38">
        <f t="shared" ref="C7:D7" si="19">B7</f>
        <v>52.57</v>
      </c>
      <c r="D7" s="38">
        <f t="shared" si="19"/>
        <v>52.57</v>
      </c>
      <c r="E7" s="39">
        <f t="shared" si="1"/>
        <v>565.86347999999998</v>
      </c>
      <c r="F7" s="65">
        <v>0</v>
      </c>
      <c r="G7" s="38">
        <f t="shared" si="2"/>
        <v>0</v>
      </c>
      <c r="H7" s="39">
        <f t="shared" si="3"/>
        <v>565.86347999999998</v>
      </c>
      <c r="I7" s="39">
        <f t="shared" si="4"/>
        <v>848.79521999999997</v>
      </c>
      <c r="J7" s="41">
        <f t="shared" si="5"/>
        <v>16975904.399999999</v>
      </c>
      <c r="K7" s="41">
        <f>1*K2</f>
        <v>1000000</v>
      </c>
      <c r="L7" s="41">
        <f>8*L2</f>
        <v>1600000</v>
      </c>
      <c r="M7" s="41">
        <f t="shared" si="6"/>
        <v>19575904.399999999</v>
      </c>
      <c r="N7" s="42">
        <f t="shared" si="7"/>
        <v>0</v>
      </c>
      <c r="O7" s="41">
        <f t="shared" si="8"/>
        <v>19575904.399999999</v>
      </c>
      <c r="P7" s="41">
        <f t="shared" si="9"/>
        <v>339518.08799999999</v>
      </c>
      <c r="Q7" s="41">
        <f t="shared" si="10"/>
        <v>339518.08799999999</v>
      </c>
      <c r="R7" s="41">
        <f t="shared" si="11"/>
        <v>127319.283</v>
      </c>
      <c r="S7" s="41">
        <v>0</v>
      </c>
      <c r="T7" s="41">
        <f t="shared" si="12"/>
        <v>20382259.858999997</v>
      </c>
      <c r="U7" s="41">
        <v>30000</v>
      </c>
      <c r="V7" s="41">
        <f t="shared" si="13"/>
        <v>2349108.5279999999</v>
      </c>
      <c r="W7" s="41">
        <f t="shared" si="14"/>
        <v>96762.655079999997</v>
      </c>
      <c r="X7" s="41">
        <f t="shared" si="15"/>
        <v>1370400</v>
      </c>
      <c r="Y7" s="43">
        <v>6000</v>
      </c>
      <c r="Z7" s="43">
        <f t="shared" si="16"/>
        <v>24234531.04208</v>
      </c>
      <c r="AA7" s="20"/>
      <c r="AB7" s="21" t="s">
        <v>49</v>
      </c>
      <c r="AC7" s="20"/>
      <c r="AD7" s="20"/>
      <c r="AE7" s="20"/>
      <c r="AF7" s="20"/>
      <c r="AG7" s="20"/>
      <c r="AH7" s="20"/>
      <c r="AI7" s="20"/>
      <c r="AJ7" s="20"/>
      <c r="AK7" s="20"/>
    </row>
    <row r="8" spans="1:37" ht="21" customHeight="1" x14ac:dyDescent="0.2">
      <c r="A8" s="53" t="s">
        <v>38</v>
      </c>
      <c r="B8" s="52">
        <v>115.52</v>
      </c>
      <c r="C8" s="38">
        <f t="shared" ref="C8:D8" si="20">B8</f>
        <v>115.52</v>
      </c>
      <c r="D8" s="38">
        <f t="shared" si="20"/>
        <v>115.52</v>
      </c>
      <c r="E8" s="39">
        <f t="shared" si="1"/>
        <v>1243.4572799999999</v>
      </c>
      <c r="F8" s="65">
        <v>0</v>
      </c>
      <c r="G8" s="38">
        <f t="shared" si="2"/>
        <v>0</v>
      </c>
      <c r="H8" s="39">
        <f t="shared" si="3"/>
        <v>1243.4572799999999</v>
      </c>
      <c r="I8" s="39">
        <f t="shared" si="4"/>
        <v>1865.1859199999999</v>
      </c>
      <c r="J8" s="41">
        <f t="shared" si="5"/>
        <v>37303718.399999999</v>
      </c>
      <c r="K8" s="41">
        <f>2*K2</f>
        <v>2000000</v>
      </c>
      <c r="L8" s="41">
        <f>16*L2</f>
        <v>3200000</v>
      </c>
      <c r="M8" s="41">
        <f t="shared" si="6"/>
        <v>42503718.399999999</v>
      </c>
      <c r="N8" s="42">
        <f t="shared" si="7"/>
        <v>0</v>
      </c>
      <c r="O8" s="41">
        <f t="shared" si="8"/>
        <v>42503718.399999999</v>
      </c>
      <c r="P8" s="41">
        <f t="shared" si="9"/>
        <v>746074.36800000002</v>
      </c>
      <c r="Q8" s="41">
        <f t="shared" si="10"/>
        <v>746074.36800000002</v>
      </c>
      <c r="R8" s="41">
        <f t="shared" si="11"/>
        <v>279777.88799999998</v>
      </c>
      <c r="S8" s="41">
        <v>0</v>
      </c>
      <c r="T8" s="41">
        <f t="shared" si="12"/>
        <v>44275645.023999996</v>
      </c>
      <c r="U8" s="41">
        <v>30000</v>
      </c>
      <c r="V8" s="41">
        <f t="shared" si="13"/>
        <v>5100446.2079999996</v>
      </c>
      <c r="W8" s="41">
        <f t="shared" si="14"/>
        <v>212631.19488</v>
      </c>
      <c r="X8" s="41">
        <f t="shared" si="15"/>
        <v>2975300</v>
      </c>
      <c r="Y8" s="43">
        <v>6000</v>
      </c>
      <c r="Z8" s="43">
        <f t="shared" si="16"/>
        <v>52600022.426879995</v>
      </c>
      <c r="AA8" s="20"/>
      <c r="AB8" s="21" t="s">
        <v>54</v>
      </c>
      <c r="AC8" s="20"/>
      <c r="AD8" s="20"/>
      <c r="AE8" s="20"/>
      <c r="AF8" s="20"/>
      <c r="AG8" s="20"/>
      <c r="AH8" s="20"/>
      <c r="AI8" s="20"/>
      <c r="AJ8" s="20"/>
      <c r="AK8" s="20"/>
    </row>
    <row r="9" spans="1:37" ht="21" customHeight="1" x14ac:dyDescent="0.2">
      <c r="A9" s="37" t="s">
        <v>48</v>
      </c>
      <c r="B9" s="52">
        <v>52.57</v>
      </c>
      <c r="C9" s="38">
        <f t="shared" ref="C9:D9" si="21">B9</f>
        <v>52.57</v>
      </c>
      <c r="D9" s="38">
        <f t="shared" si="21"/>
        <v>52.57</v>
      </c>
      <c r="E9" s="39">
        <f t="shared" si="1"/>
        <v>565.86347999999998</v>
      </c>
      <c r="F9" s="65">
        <v>0</v>
      </c>
      <c r="G9" s="38">
        <f t="shared" si="2"/>
        <v>0</v>
      </c>
      <c r="H9" s="39">
        <f t="shared" si="3"/>
        <v>565.86347999999998</v>
      </c>
      <c r="I9" s="39">
        <f t="shared" si="4"/>
        <v>848.79521999999997</v>
      </c>
      <c r="J9" s="41">
        <f t="shared" si="5"/>
        <v>16975904.399999999</v>
      </c>
      <c r="K9" s="41">
        <f>1*K2</f>
        <v>1000000</v>
      </c>
      <c r="L9" s="41">
        <f>2*L2</f>
        <v>400000</v>
      </c>
      <c r="M9" s="41">
        <f t="shared" si="6"/>
        <v>18375904.399999999</v>
      </c>
      <c r="N9" s="42">
        <f t="shared" si="7"/>
        <v>0</v>
      </c>
      <c r="O9" s="41">
        <f t="shared" si="8"/>
        <v>18375904.399999999</v>
      </c>
      <c r="P9" s="41">
        <f t="shared" si="9"/>
        <v>339518.08799999999</v>
      </c>
      <c r="Q9" s="41">
        <f t="shared" si="10"/>
        <v>339518.08799999999</v>
      </c>
      <c r="R9" s="41">
        <f t="shared" si="11"/>
        <v>127319.283</v>
      </c>
      <c r="S9" s="41">
        <v>0</v>
      </c>
      <c r="T9" s="41">
        <f t="shared" si="12"/>
        <v>19182259.858999997</v>
      </c>
      <c r="U9" s="41">
        <v>30000</v>
      </c>
      <c r="V9" s="41">
        <f t="shared" si="13"/>
        <v>2205108.5279999999</v>
      </c>
      <c r="W9" s="41">
        <f t="shared" si="14"/>
        <v>96762.655079999997</v>
      </c>
      <c r="X9" s="41">
        <f t="shared" si="15"/>
        <v>1286400</v>
      </c>
      <c r="Y9" s="43">
        <v>6000</v>
      </c>
      <c r="Z9" s="43">
        <f t="shared" si="16"/>
        <v>22806531.04208</v>
      </c>
      <c r="AA9" s="20"/>
      <c r="AB9" s="21" t="s">
        <v>54</v>
      </c>
      <c r="AC9" s="20"/>
      <c r="AD9" s="20"/>
      <c r="AE9" s="20"/>
      <c r="AF9" s="20"/>
      <c r="AG9" s="20"/>
      <c r="AH9" s="20"/>
      <c r="AI9" s="20"/>
      <c r="AJ9" s="20"/>
      <c r="AK9" s="20"/>
    </row>
    <row r="10" spans="1:37" ht="21" customHeight="1" x14ac:dyDescent="0.2">
      <c r="A10" s="55" t="s">
        <v>50</v>
      </c>
      <c r="B10" s="45">
        <v>91.42</v>
      </c>
      <c r="C10" s="56">
        <f t="shared" ref="C10:D10" si="22">B10</f>
        <v>91.42</v>
      </c>
      <c r="D10" s="56">
        <f t="shared" si="22"/>
        <v>91.42</v>
      </c>
      <c r="E10" s="47">
        <f t="shared" si="1"/>
        <v>984.04487999999992</v>
      </c>
      <c r="F10" s="66">
        <v>0</v>
      </c>
      <c r="G10" s="46">
        <f t="shared" si="2"/>
        <v>0</v>
      </c>
      <c r="H10" s="47">
        <f t="shared" si="3"/>
        <v>984.04487999999992</v>
      </c>
      <c r="I10" s="47">
        <f t="shared" si="4"/>
        <v>1476.0673199999999</v>
      </c>
      <c r="J10" s="49">
        <f t="shared" si="5"/>
        <v>29521346.399999999</v>
      </c>
      <c r="K10" s="49">
        <f>2*K2</f>
        <v>2000000</v>
      </c>
      <c r="L10" s="49">
        <f>4*L2</f>
        <v>800000</v>
      </c>
      <c r="M10" s="49">
        <f t="shared" si="6"/>
        <v>32321346.399999999</v>
      </c>
      <c r="N10" s="50">
        <f t="shared" si="7"/>
        <v>0</v>
      </c>
      <c r="O10" s="49">
        <f t="shared" si="8"/>
        <v>32321346.399999999</v>
      </c>
      <c r="P10" s="49">
        <f t="shared" si="9"/>
        <v>590426.92799999996</v>
      </c>
      <c r="Q10" s="49">
        <f t="shared" si="10"/>
        <v>590426.92799999996</v>
      </c>
      <c r="R10" s="49">
        <f t="shared" si="11"/>
        <v>221410.09799999997</v>
      </c>
      <c r="S10" s="50"/>
      <c r="T10" s="49">
        <f t="shared" si="12"/>
        <v>33723610.353999995</v>
      </c>
      <c r="U10" s="49">
        <v>30000</v>
      </c>
      <c r="V10" s="49">
        <f t="shared" si="13"/>
        <v>3878561.5679999995</v>
      </c>
      <c r="W10" s="49">
        <f t="shared" si="14"/>
        <v>168271.67447999999</v>
      </c>
      <c r="X10" s="49">
        <f t="shared" si="15"/>
        <v>2262500</v>
      </c>
      <c r="Y10" s="51">
        <v>6000</v>
      </c>
      <c r="Z10" s="51">
        <f t="shared" si="16"/>
        <v>40068943.59647999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55" t="s">
        <v>51</v>
      </c>
      <c r="B11" s="45">
        <v>91.42</v>
      </c>
      <c r="C11" s="56">
        <f t="shared" ref="C11:D11" si="23">B11</f>
        <v>91.42</v>
      </c>
      <c r="D11" s="56">
        <f t="shared" si="23"/>
        <v>91.42</v>
      </c>
      <c r="E11" s="47">
        <f t="shared" si="1"/>
        <v>984.04487999999992</v>
      </c>
      <c r="F11" s="66">
        <v>0</v>
      </c>
      <c r="G11" s="46">
        <f t="shared" si="2"/>
        <v>0</v>
      </c>
      <c r="H11" s="47">
        <f t="shared" si="3"/>
        <v>984.04487999999992</v>
      </c>
      <c r="I11" s="47">
        <f t="shared" si="4"/>
        <v>1476.0673199999999</v>
      </c>
      <c r="J11" s="49">
        <f t="shared" si="5"/>
        <v>29521346.399999999</v>
      </c>
      <c r="K11" s="49">
        <f>2*K2</f>
        <v>2000000</v>
      </c>
      <c r="L11" s="49">
        <f>4*L2</f>
        <v>800000</v>
      </c>
      <c r="M11" s="49">
        <f t="shared" si="6"/>
        <v>32321346.399999999</v>
      </c>
      <c r="N11" s="50">
        <f t="shared" si="7"/>
        <v>0</v>
      </c>
      <c r="O11" s="49">
        <f t="shared" si="8"/>
        <v>32321346.399999999</v>
      </c>
      <c r="P11" s="49">
        <f t="shared" si="9"/>
        <v>590426.92799999996</v>
      </c>
      <c r="Q11" s="49">
        <f t="shared" si="10"/>
        <v>590426.92799999996</v>
      </c>
      <c r="R11" s="49">
        <f t="shared" si="11"/>
        <v>221410.09799999997</v>
      </c>
      <c r="S11" s="50"/>
      <c r="T11" s="49">
        <f t="shared" si="12"/>
        <v>33723610.353999995</v>
      </c>
      <c r="U11" s="49">
        <v>30000</v>
      </c>
      <c r="V11" s="49">
        <f t="shared" si="13"/>
        <v>3878561.5679999995</v>
      </c>
      <c r="W11" s="49">
        <f t="shared" si="14"/>
        <v>168271.67447999999</v>
      </c>
      <c r="X11" s="49">
        <f t="shared" si="15"/>
        <v>2262500</v>
      </c>
      <c r="Y11" s="51">
        <v>6000</v>
      </c>
      <c r="Z11" s="51">
        <f t="shared" si="16"/>
        <v>40068943.59647999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55" t="s">
        <v>52</v>
      </c>
      <c r="B12" s="45">
        <v>91.42</v>
      </c>
      <c r="C12" s="56">
        <f t="shared" ref="C12:D12" si="24">B12</f>
        <v>91.42</v>
      </c>
      <c r="D12" s="56">
        <f t="shared" si="24"/>
        <v>91.42</v>
      </c>
      <c r="E12" s="47">
        <f t="shared" si="1"/>
        <v>984.04487999999992</v>
      </c>
      <c r="F12" s="66">
        <v>0</v>
      </c>
      <c r="G12" s="46">
        <f t="shared" si="2"/>
        <v>0</v>
      </c>
      <c r="H12" s="47">
        <f t="shared" si="3"/>
        <v>984.04487999999992</v>
      </c>
      <c r="I12" s="47">
        <f t="shared" si="4"/>
        <v>1476.0673199999999</v>
      </c>
      <c r="J12" s="49">
        <f t="shared" si="5"/>
        <v>29521346.399999999</v>
      </c>
      <c r="K12" s="57">
        <f>2*K2</f>
        <v>2000000</v>
      </c>
      <c r="L12" s="49">
        <f>4*L2</f>
        <v>800000</v>
      </c>
      <c r="M12" s="49">
        <f t="shared" si="6"/>
        <v>32321346.399999999</v>
      </c>
      <c r="N12" s="50">
        <f t="shared" si="7"/>
        <v>0</v>
      </c>
      <c r="O12" s="49">
        <f t="shared" si="8"/>
        <v>32321346.399999999</v>
      </c>
      <c r="P12" s="49">
        <f t="shared" si="9"/>
        <v>590426.92799999996</v>
      </c>
      <c r="Q12" s="49">
        <f t="shared" si="10"/>
        <v>590426.92799999996</v>
      </c>
      <c r="R12" s="49">
        <f t="shared" si="11"/>
        <v>221410.09799999997</v>
      </c>
      <c r="S12" s="50"/>
      <c r="T12" s="49">
        <f t="shared" si="12"/>
        <v>33723610.353999995</v>
      </c>
      <c r="U12" s="49">
        <v>30000</v>
      </c>
      <c r="V12" s="49">
        <f t="shared" si="13"/>
        <v>3878561.5679999995</v>
      </c>
      <c r="W12" s="49">
        <f t="shared" si="14"/>
        <v>168271.67447999999</v>
      </c>
      <c r="X12" s="49">
        <f t="shared" si="15"/>
        <v>2262500</v>
      </c>
      <c r="Y12" s="51">
        <v>6000</v>
      </c>
      <c r="Z12" s="51">
        <f t="shared" si="16"/>
        <v>40068943.59647999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37" t="s">
        <v>53</v>
      </c>
      <c r="B13" s="52">
        <v>91.42</v>
      </c>
      <c r="C13" s="54">
        <f t="shared" ref="C13:D13" si="25">B13</f>
        <v>91.42</v>
      </c>
      <c r="D13" s="54">
        <f t="shared" si="25"/>
        <v>91.42</v>
      </c>
      <c r="E13" s="39">
        <f t="shared" si="1"/>
        <v>984.04487999999992</v>
      </c>
      <c r="F13" s="65">
        <v>0</v>
      </c>
      <c r="G13" s="38">
        <f t="shared" si="2"/>
        <v>0</v>
      </c>
      <c r="H13" s="39">
        <f t="shared" si="3"/>
        <v>984.04487999999992</v>
      </c>
      <c r="I13" s="39">
        <f t="shared" si="4"/>
        <v>1476.0673199999999</v>
      </c>
      <c r="J13" s="41">
        <f t="shared" si="5"/>
        <v>29521346.399999999</v>
      </c>
      <c r="K13" s="58">
        <f>2*K2</f>
        <v>2000000</v>
      </c>
      <c r="L13" s="41">
        <f>4*L2</f>
        <v>800000</v>
      </c>
      <c r="M13" s="41">
        <f t="shared" si="6"/>
        <v>32321346.399999999</v>
      </c>
      <c r="N13" s="42">
        <f t="shared" si="7"/>
        <v>0</v>
      </c>
      <c r="O13" s="41">
        <f t="shared" si="8"/>
        <v>32321346.399999999</v>
      </c>
      <c r="P13" s="41">
        <f t="shared" si="9"/>
        <v>590426.92799999996</v>
      </c>
      <c r="Q13" s="41">
        <f t="shared" si="10"/>
        <v>590426.92799999996</v>
      </c>
      <c r="R13" s="41">
        <f t="shared" si="11"/>
        <v>221410.09799999997</v>
      </c>
      <c r="S13" s="42"/>
      <c r="T13" s="41">
        <f t="shared" si="12"/>
        <v>33723610.353999995</v>
      </c>
      <c r="U13" s="41">
        <v>30000</v>
      </c>
      <c r="V13" s="41">
        <f t="shared" si="13"/>
        <v>3878561.5679999995</v>
      </c>
      <c r="W13" s="41">
        <f t="shared" si="14"/>
        <v>168271.67447999999</v>
      </c>
      <c r="X13" s="41">
        <f t="shared" si="15"/>
        <v>2262500</v>
      </c>
      <c r="Y13" s="43">
        <v>6000</v>
      </c>
      <c r="Z13" s="43">
        <f t="shared" si="16"/>
        <v>40068943.59647999</v>
      </c>
      <c r="AA13" s="20"/>
      <c r="AB13" s="21" t="s">
        <v>49</v>
      </c>
      <c r="AC13" s="20"/>
      <c r="AD13" s="20"/>
      <c r="AE13" s="20"/>
      <c r="AF13" s="20"/>
      <c r="AG13" s="20"/>
      <c r="AH13" s="20"/>
      <c r="AI13" s="20"/>
      <c r="AJ13" s="20"/>
      <c r="AK13" s="20"/>
    </row>
    <row r="14" spans="1:37" ht="21" customHeight="1" x14ac:dyDescent="0.2">
      <c r="A14" s="37" t="s">
        <v>55</v>
      </c>
      <c r="B14" s="52">
        <v>70.03</v>
      </c>
      <c r="C14" s="54">
        <f t="shared" ref="C14:D14" si="26">B14</f>
        <v>70.03</v>
      </c>
      <c r="D14" s="54">
        <f t="shared" si="26"/>
        <v>70.03</v>
      </c>
      <c r="E14" s="39">
        <f t="shared" si="1"/>
        <v>753.80291999999997</v>
      </c>
      <c r="F14" s="65">
        <v>0</v>
      </c>
      <c r="G14" s="38">
        <f t="shared" si="2"/>
        <v>0</v>
      </c>
      <c r="H14" s="39">
        <f t="shared" si="3"/>
        <v>753.80291999999997</v>
      </c>
      <c r="I14" s="39">
        <f t="shared" si="4"/>
        <v>1130.7043799999999</v>
      </c>
      <c r="J14" s="41">
        <f t="shared" si="5"/>
        <v>22614087.599999998</v>
      </c>
      <c r="K14" s="58">
        <v>0</v>
      </c>
      <c r="L14" s="41">
        <f>4*L2</f>
        <v>800000</v>
      </c>
      <c r="M14" s="41">
        <f t="shared" si="6"/>
        <v>23414087.599999998</v>
      </c>
      <c r="N14" s="42">
        <f t="shared" si="7"/>
        <v>0</v>
      </c>
      <c r="O14" s="41">
        <f t="shared" si="8"/>
        <v>23414087.599999998</v>
      </c>
      <c r="P14" s="41">
        <f t="shared" si="9"/>
        <v>452281.75199999998</v>
      </c>
      <c r="Q14" s="41">
        <f t="shared" si="10"/>
        <v>452281.75199999998</v>
      </c>
      <c r="R14" s="41">
        <f t="shared" si="11"/>
        <v>169605.65699999998</v>
      </c>
      <c r="S14" s="42"/>
      <c r="T14" s="41">
        <f t="shared" si="12"/>
        <v>24488256.761</v>
      </c>
      <c r="U14" s="41">
        <v>30000</v>
      </c>
      <c r="V14" s="41">
        <f t="shared" si="13"/>
        <v>2809690.5119999996</v>
      </c>
      <c r="W14" s="41">
        <f t="shared" si="14"/>
        <v>128900.29931999999</v>
      </c>
      <c r="X14" s="41">
        <f t="shared" si="15"/>
        <v>1639000</v>
      </c>
      <c r="Y14" s="43">
        <v>6000</v>
      </c>
      <c r="Z14" s="43">
        <f t="shared" si="16"/>
        <v>29101847.572319999</v>
      </c>
      <c r="AA14" s="20"/>
      <c r="AB14" s="21" t="s">
        <v>44</v>
      </c>
      <c r="AC14" s="20"/>
      <c r="AD14" s="20"/>
      <c r="AE14" s="20"/>
      <c r="AF14" s="20"/>
      <c r="AG14" s="20"/>
      <c r="AH14" s="20"/>
      <c r="AI14" s="20"/>
      <c r="AJ14" s="20"/>
      <c r="AK14" s="20"/>
    </row>
    <row r="15" spans="1:37" ht="21" customHeight="1" x14ac:dyDescent="0.2">
      <c r="A15" s="37" t="s">
        <v>57</v>
      </c>
      <c r="B15" s="52">
        <v>28.32</v>
      </c>
      <c r="C15" s="54">
        <f t="shared" ref="C15:D15" si="27">B15</f>
        <v>28.32</v>
      </c>
      <c r="D15" s="54">
        <f t="shared" si="27"/>
        <v>28.32</v>
      </c>
      <c r="E15" s="17">
        <f t="shared" si="1"/>
        <v>304.83647999999999</v>
      </c>
      <c r="F15" s="18">
        <v>6.86</v>
      </c>
      <c r="G15" s="16">
        <f t="shared" si="2"/>
        <v>73.841039999999992</v>
      </c>
      <c r="H15" s="17">
        <f t="shared" si="3"/>
        <v>378.67751999999996</v>
      </c>
      <c r="I15" s="17">
        <f t="shared" si="4"/>
        <v>568.01627999999994</v>
      </c>
      <c r="J15" s="19">
        <f t="shared" si="5"/>
        <v>11360325.6</v>
      </c>
      <c r="K15" s="59">
        <f>1*K2</f>
        <v>1000000</v>
      </c>
      <c r="L15" s="19">
        <f>2*L2</f>
        <v>400000</v>
      </c>
      <c r="M15" s="19">
        <f t="shared" si="6"/>
        <v>12760325.6</v>
      </c>
      <c r="N15" s="42">
        <f t="shared" si="7"/>
        <v>0</v>
      </c>
      <c r="O15" s="19">
        <f t="shared" si="8"/>
        <v>12760325.6</v>
      </c>
      <c r="P15" s="19">
        <f t="shared" si="9"/>
        <v>227206.51199999999</v>
      </c>
      <c r="Q15" s="19">
        <f t="shared" si="10"/>
        <v>227206.51199999999</v>
      </c>
      <c r="R15" s="19">
        <f t="shared" si="11"/>
        <v>85202.441999999995</v>
      </c>
      <c r="S15" s="42"/>
      <c r="T15" s="19">
        <f t="shared" si="12"/>
        <v>13299941.066</v>
      </c>
      <c r="U15" s="19">
        <v>30000</v>
      </c>
      <c r="V15" s="19">
        <f t="shared" si="13"/>
        <v>1531239.0719999999</v>
      </c>
      <c r="W15" s="19">
        <f t="shared" si="14"/>
        <v>64753.855919999995</v>
      </c>
      <c r="X15" s="19">
        <f t="shared" si="15"/>
        <v>893300</v>
      </c>
      <c r="Y15" s="60">
        <v>6000</v>
      </c>
      <c r="Z15" s="60">
        <f t="shared" si="16"/>
        <v>15825233.99392</v>
      </c>
      <c r="AA15" s="20"/>
      <c r="AB15" s="21" t="s">
        <v>45</v>
      </c>
      <c r="AC15" s="20"/>
      <c r="AD15" s="20"/>
      <c r="AE15" s="20"/>
      <c r="AF15" s="20"/>
      <c r="AG15" s="20"/>
      <c r="AH15" s="20"/>
      <c r="AI15" s="20"/>
      <c r="AJ15" s="20"/>
      <c r="AK15" s="20"/>
    </row>
    <row r="16" spans="1:37" ht="21" customHeight="1" x14ac:dyDescent="0.2">
      <c r="A16" s="67" t="s">
        <v>59</v>
      </c>
      <c r="B16" s="68">
        <v>47.66</v>
      </c>
      <c r="C16" s="69">
        <f t="shared" ref="C16:D16" si="28">B16</f>
        <v>47.66</v>
      </c>
      <c r="D16" s="69">
        <f t="shared" si="28"/>
        <v>47.66</v>
      </c>
      <c r="E16" s="70">
        <f t="shared" si="1"/>
        <v>513.01223999999991</v>
      </c>
      <c r="F16" s="71">
        <v>0</v>
      </c>
      <c r="G16" s="69">
        <f t="shared" si="2"/>
        <v>0</v>
      </c>
      <c r="H16" s="70">
        <f t="shared" si="3"/>
        <v>513.01223999999991</v>
      </c>
      <c r="I16" s="70">
        <f t="shared" si="4"/>
        <v>769.5183599999998</v>
      </c>
      <c r="J16" s="72">
        <f t="shared" si="5"/>
        <v>15390367.199999996</v>
      </c>
      <c r="K16" s="73">
        <f>1*K2</f>
        <v>1000000</v>
      </c>
      <c r="L16" s="72">
        <f>200000</f>
        <v>200000</v>
      </c>
      <c r="M16" s="72">
        <f t="shared" si="6"/>
        <v>16590367.199999996</v>
      </c>
      <c r="N16" s="72">
        <f t="shared" si="7"/>
        <v>0</v>
      </c>
      <c r="O16" s="72">
        <f t="shared" si="8"/>
        <v>16590367.199999996</v>
      </c>
      <c r="P16" s="72">
        <f t="shared" si="9"/>
        <v>307807.34399999992</v>
      </c>
      <c r="Q16" s="72">
        <f t="shared" si="10"/>
        <v>307807.34399999992</v>
      </c>
      <c r="R16" s="72">
        <f t="shared" si="11"/>
        <v>115427.75399999997</v>
      </c>
      <c r="S16" s="72"/>
      <c r="T16" s="72">
        <f t="shared" si="12"/>
        <v>17321409.641999997</v>
      </c>
      <c r="U16" s="72">
        <v>30000</v>
      </c>
      <c r="V16" s="72">
        <f t="shared" si="13"/>
        <v>1990844.0639999993</v>
      </c>
      <c r="W16" s="72">
        <f t="shared" si="14"/>
        <v>87725.093039999978</v>
      </c>
      <c r="X16" s="72">
        <f t="shared" si="15"/>
        <v>1161400</v>
      </c>
      <c r="Y16" s="74">
        <v>6000</v>
      </c>
      <c r="Z16" s="74">
        <f t="shared" si="16"/>
        <v>20597378.799039997</v>
      </c>
      <c r="AA16" s="75"/>
      <c r="AB16" s="76" t="s">
        <v>60</v>
      </c>
      <c r="AC16" s="75"/>
      <c r="AD16" s="75"/>
      <c r="AE16" s="75"/>
      <c r="AF16" s="75"/>
      <c r="AG16" s="75"/>
      <c r="AH16" s="75"/>
      <c r="AI16" s="75"/>
      <c r="AJ16" s="75"/>
      <c r="AK16" s="75"/>
    </row>
    <row r="17" spans="1:37" ht="11.25" customHeight="1" x14ac:dyDescent="0.2">
      <c r="A17" s="30"/>
      <c r="B17" s="30"/>
      <c r="C17" s="30"/>
      <c r="D17" s="30"/>
      <c r="E17" s="32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</row>
    <row r="18" spans="1:37" ht="11.25" customHeight="1" x14ac:dyDescent="0.2">
      <c r="A18" s="30"/>
      <c r="B18" s="30"/>
      <c r="C18" s="30"/>
      <c r="D18" s="30"/>
      <c r="E18" s="32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</row>
    <row r="19" spans="1:37" ht="11.25" customHeight="1" x14ac:dyDescent="0.2">
      <c r="A19" s="30"/>
      <c r="B19" s="30"/>
      <c r="C19" s="30"/>
      <c r="D19" s="30"/>
      <c r="E19" s="32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</row>
    <row r="20" spans="1:37" ht="11.25" customHeight="1" x14ac:dyDescent="0.2">
      <c r="A20" s="30"/>
      <c r="B20" s="30"/>
      <c r="C20" s="30"/>
      <c r="D20" s="30"/>
      <c r="E20" s="32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</row>
    <row r="21" spans="1:37" ht="11.25" customHeight="1" x14ac:dyDescent="0.2">
      <c r="A21" s="30"/>
      <c r="B21" s="30"/>
      <c r="C21" s="30"/>
      <c r="D21" s="30"/>
      <c r="E21" s="32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997"/>
  <sheetViews>
    <sheetView workbookViewId="0">
      <selection activeCell="A19" sqref="A19:XFD24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8" width="8.85546875" customWidth="1"/>
    <col min="19" max="19" width="2.8554687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1.5703125" customWidth="1"/>
    <col min="27" max="27" width="2.710937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77">
        <v>1000000</v>
      </c>
      <c r="L2" s="78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79" t="s">
        <v>63</v>
      </c>
      <c r="B4" s="45">
        <v>47.09</v>
      </c>
      <c r="C4" s="46">
        <f t="shared" ref="C4:D4" si="0">B4</f>
        <v>47.09</v>
      </c>
      <c r="D4" s="46">
        <f t="shared" si="0"/>
        <v>47.09</v>
      </c>
      <c r="E4" s="47">
        <f t="shared" ref="E4:E18" si="1">D4*10.764</f>
        <v>506.87675999999999</v>
      </c>
      <c r="F4" s="80">
        <v>6.86</v>
      </c>
      <c r="G4" s="46">
        <f t="shared" ref="G4:G18" si="2">F4*10.764</f>
        <v>73.841039999999992</v>
      </c>
      <c r="H4" s="47">
        <f t="shared" ref="H4:H18" si="3">E4+G4</f>
        <v>580.71780000000001</v>
      </c>
      <c r="I4" s="47">
        <f t="shared" ref="I4:I18" si="4">H4+(H4*45%)</f>
        <v>842.04080999999996</v>
      </c>
      <c r="J4" s="49">
        <f t="shared" ref="J4:J18" si="5">I4*$J$2</f>
        <v>12630612.15</v>
      </c>
      <c r="K4" s="49">
        <f>1*K2</f>
        <v>1000000</v>
      </c>
      <c r="L4" s="49">
        <f>2*L2</f>
        <v>400000</v>
      </c>
      <c r="M4" s="49">
        <f t="shared" ref="M4:M18" si="6">SUM(J4:L4)</f>
        <v>14030612.15</v>
      </c>
      <c r="N4" s="50">
        <f t="shared" ref="N4:N18" si="7">($N$2*M4)</f>
        <v>0</v>
      </c>
      <c r="O4" s="49">
        <f t="shared" ref="O4:O18" si="8">M4-N4</f>
        <v>14030612.15</v>
      </c>
      <c r="P4" s="49">
        <f t="shared" ref="P4:P18" si="9">I4*$P$2</f>
        <v>336816.32399999996</v>
      </c>
      <c r="Q4" s="49">
        <f t="shared" ref="Q4:Q18" si="10">I4*$Q$2</f>
        <v>336816.32399999996</v>
      </c>
      <c r="R4" s="49">
        <f t="shared" ref="R4:R18" si="11">I4*$R$2</f>
        <v>126306.12149999999</v>
      </c>
      <c r="S4" s="49">
        <v>0</v>
      </c>
      <c r="T4" s="49">
        <f t="shared" ref="T4:T18" si="12">SUM(O4:S4)</f>
        <v>14830550.919499999</v>
      </c>
      <c r="U4" s="49">
        <v>30000</v>
      </c>
      <c r="V4" s="49">
        <f t="shared" ref="V4:V18" si="13">$V$2*O4</f>
        <v>1683673.4579999999</v>
      </c>
      <c r="W4" s="49">
        <f t="shared" ref="W4:W18" si="14">(12%*P4)+(12%*Q4)+(12%*R4)</f>
        <v>95992.652339999986</v>
      </c>
      <c r="X4" s="49">
        <f t="shared" ref="X4:X18" si="15">CEILING(($X$2*O4),100)</f>
        <v>982200</v>
      </c>
      <c r="Y4" s="51">
        <v>6000</v>
      </c>
      <c r="Z4" s="51">
        <f t="shared" ref="Z4:Z18" si="16">SUM(T4:Y4)</f>
        <v>17628417.02984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79" t="s">
        <v>64</v>
      </c>
      <c r="B5" s="45">
        <v>70.06</v>
      </c>
      <c r="C5" s="46">
        <f t="shared" ref="C5:D5" si="17">B5</f>
        <v>70.06</v>
      </c>
      <c r="D5" s="46">
        <f t="shared" si="17"/>
        <v>70.06</v>
      </c>
      <c r="E5" s="47">
        <f t="shared" si="1"/>
        <v>754.12583999999993</v>
      </c>
      <c r="F5" s="66">
        <v>0</v>
      </c>
      <c r="G5" s="46">
        <f t="shared" si="2"/>
        <v>0</v>
      </c>
      <c r="H5" s="47">
        <f t="shared" si="3"/>
        <v>754.12583999999993</v>
      </c>
      <c r="I5" s="47">
        <f t="shared" si="4"/>
        <v>1093.4824679999999</v>
      </c>
      <c r="J5" s="49">
        <f t="shared" si="5"/>
        <v>16402237.02</v>
      </c>
      <c r="K5" s="49">
        <f>1*K2</f>
        <v>1000000</v>
      </c>
      <c r="L5" s="49">
        <f>4*L2</f>
        <v>800000</v>
      </c>
      <c r="M5" s="49">
        <f t="shared" si="6"/>
        <v>18202237.02</v>
      </c>
      <c r="N5" s="50">
        <f t="shared" si="7"/>
        <v>0</v>
      </c>
      <c r="O5" s="49">
        <f t="shared" si="8"/>
        <v>18202237.02</v>
      </c>
      <c r="P5" s="49">
        <f t="shared" si="9"/>
        <v>437392.98719999997</v>
      </c>
      <c r="Q5" s="49">
        <f t="shared" si="10"/>
        <v>437392.98719999997</v>
      </c>
      <c r="R5" s="49">
        <f t="shared" si="11"/>
        <v>164022.37019999998</v>
      </c>
      <c r="S5" s="49">
        <v>0</v>
      </c>
      <c r="T5" s="49">
        <f t="shared" si="12"/>
        <v>19241045.364599999</v>
      </c>
      <c r="U5" s="49">
        <v>30000</v>
      </c>
      <c r="V5" s="49">
        <f t="shared" si="13"/>
        <v>2184268.4424000001</v>
      </c>
      <c r="W5" s="49">
        <f t="shared" si="14"/>
        <v>124657.00135199998</v>
      </c>
      <c r="X5" s="49">
        <f t="shared" si="15"/>
        <v>1274200</v>
      </c>
      <c r="Y5" s="51">
        <v>6000</v>
      </c>
      <c r="Z5" s="51">
        <f t="shared" si="16"/>
        <v>22860170.808352001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79" t="s">
        <v>65</v>
      </c>
      <c r="B6" s="45">
        <v>70.06</v>
      </c>
      <c r="C6" s="46">
        <f t="shared" ref="C6:D6" si="18">B6</f>
        <v>70.06</v>
      </c>
      <c r="D6" s="46">
        <f t="shared" si="18"/>
        <v>70.06</v>
      </c>
      <c r="E6" s="47">
        <f t="shared" si="1"/>
        <v>754.12583999999993</v>
      </c>
      <c r="F6" s="66">
        <v>0</v>
      </c>
      <c r="G6" s="46">
        <f t="shared" si="2"/>
        <v>0</v>
      </c>
      <c r="H6" s="47">
        <f t="shared" si="3"/>
        <v>754.12583999999993</v>
      </c>
      <c r="I6" s="47">
        <f t="shared" si="4"/>
        <v>1093.4824679999999</v>
      </c>
      <c r="J6" s="49">
        <f t="shared" si="5"/>
        <v>16402237.02</v>
      </c>
      <c r="K6" s="49">
        <f>1*K2</f>
        <v>1000000</v>
      </c>
      <c r="L6" s="49">
        <f>4*L2</f>
        <v>800000</v>
      </c>
      <c r="M6" s="49">
        <f t="shared" si="6"/>
        <v>18202237.02</v>
      </c>
      <c r="N6" s="50">
        <f t="shared" si="7"/>
        <v>0</v>
      </c>
      <c r="O6" s="49">
        <f t="shared" si="8"/>
        <v>18202237.02</v>
      </c>
      <c r="P6" s="49">
        <f t="shared" si="9"/>
        <v>437392.98719999997</v>
      </c>
      <c r="Q6" s="49">
        <f t="shared" si="10"/>
        <v>437392.98719999997</v>
      </c>
      <c r="R6" s="49">
        <f t="shared" si="11"/>
        <v>164022.37019999998</v>
      </c>
      <c r="S6" s="49">
        <v>0</v>
      </c>
      <c r="T6" s="49">
        <f t="shared" si="12"/>
        <v>19241045.364599999</v>
      </c>
      <c r="U6" s="49">
        <v>30000</v>
      </c>
      <c r="V6" s="49">
        <f t="shared" si="13"/>
        <v>2184268.4424000001</v>
      </c>
      <c r="W6" s="49">
        <f t="shared" si="14"/>
        <v>124657.00135199998</v>
      </c>
      <c r="X6" s="49">
        <f t="shared" si="15"/>
        <v>1274200</v>
      </c>
      <c r="Y6" s="51">
        <v>6000</v>
      </c>
      <c r="Z6" s="51">
        <f t="shared" si="16"/>
        <v>22860170.808352001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81" t="s">
        <v>66</v>
      </c>
      <c r="B7" s="82">
        <v>70.06</v>
      </c>
      <c r="C7" s="83">
        <f t="shared" ref="C7:D7" si="19">B7</f>
        <v>70.06</v>
      </c>
      <c r="D7" s="83">
        <f t="shared" si="19"/>
        <v>70.06</v>
      </c>
      <c r="E7" s="84">
        <f t="shared" si="1"/>
        <v>754.12583999999993</v>
      </c>
      <c r="F7" s="85">
        <v>0</v>
      </c>
      <c r="G7" s="83">
        <f t="shared" si="2"/>
        <v>0</v>
      </c>
      <c r="H7" s="84">
        <f t="shared" si="3"/>
        <v>754.12583999999993</v>
      </c>
      <c r="I7" s="84">
        <f t="shared" si="4"/>
        <v>1093.4824679999999</v>
      </c>
      <c r="J7" s="86">
        <f t="shared" si="5"/>
        <v>16402237.02</v>
      </c>
      <c r="K7" s="86">
        <f>1*K2</f>
        <v>1000000</v>
      </c>
      <c r="L7" s="86">
        <f>4*L2</f>
        <v>800000</v>
      </c>
      <c r="M7" s="86">
        <f t="shared" si="6"/>
        <v>18202237.02</v>
      </c>
      <c r="N7" s="87">
        <f t="shared" si="7"/>
        <v>0</v>
      </c>
      <c r="O7" s="86">
        <f t="shared" si="8"/>
        <v>18202237.02</v>
      </c>
      <c r="P7" s="86">
        <f t="shared" si="9"/>
        <v>437392.98719999997</v>
      </c>
      <c r="Q7" s="86">
        <f t="shared" si="10"/>
        <v>437392.98719999997</v>
      </c>
      <c r="R7" s="86">
        <f t="shared" si="11"/>
        <v>164022.37019999998</v>
      </c>
      <c r="S7" s="86">
        <v>0</v>
      </c>
      <c r="T7" s="86">
        <f t="shared" si="12"/>
        <v>19241045.364599999</v>
      </c>
      <c r="U7" s="86">
        <v>30000</v>
      </c>
      <c r="V7" s="86">
        <f t="shared" si="13"/>
        <v>2184268.4424000001</v>
      </c>
      <c r="W7" s="86">
        <f t="shared" si="14"/>
        <v>124657.00135199998</v>
      </c>
      <c r="X7" s="86">
        <f t="shared" si="15"/>
        <v>1274200</v>
      </c>
      <c r="Y7" s="88">
        <v>6000</v>
      </c>
      <c r="Z7" s="88">
        <f t="shared" si="16"/>
        <v>22860170.808352001</v>
      </c>
      <c r="AA7" s="89"/>
      <c r="AB7" s="90" t="s">
        <v>67</v>
      </c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81" t="s">
        <v>68</v>
      </c>
      <c r="B8" s="82">
        <v>68.94</v>
      </c>
      <c r="C8" s="83">
        <f t="shared" ref="C8:D8" si="20">B8</f>
        <v>68.94</v>
      </c>
      <c r="D8" s="83">
        <f t="shared" si="20"/>
        <v>68.94</v>
      </c>
      <c r="E8" s="84">
        <f t="shared" si="1"/>
        <v>742.07015999999999</v>
      </c>
      <c r="F8" s="85">
        <v>0</v>
      </c>
      <c r="G8" s="83">
        <f t="shared" si="2"/>
        <v>0</v>
      </c>
      <c r="H8" s="84">
        <f t="shared" si="3"/>
        <v>742.07015999999999</v>
      </c>
      <c r="I8" s="84">
        <f t="shared" si="4"/>
        <v>1076.0017319999999</v>
      </c>
      <c r="J8" s="86">
        <f t="shared" si="5"/>
        <v>16140025.979999999</v>
      </c>
      <c r="K8" s="91">
        <f>1*K2</f>
        <v>1000000</v>
      </c>
      <c r="L8" s="86">
        <f>4*L2</f>
        <v>800000</v>
      </c>
      <c r="M8" s="86">
        <f t="shared" si="6"/>
        <v>17940025.979999997</v>
      </c>
      <c r="N8" s="87">
        <f t="shared" si="7"/>
        <v>0</v>
      </c>
      <c r="O8" s="86">
        <f t="shared" si="8"/>
        <v>17940025.979999997</v>
      </c>
      <c r="P8" s="86">
        <f t="shared" si="9"/>
        <v>430400.69279999996</v>
      </c>
      <c r="Q8" s="86">
        <f t="shared" si="10"/>
        <v>430400.69279999996</v>
      </c>
      <c r="R8" s="86">
        <f t="shared" si="11"/>
        <v>161400.2598</v>
      </c>
      <c r="S8" s="86">
        <v>0</v>
      </c>
      <c r="T8" s="86">
        <f t="shared" si="12"/>
        <v>18962227.625399996</v>
      </c>
      <c r="U8" s="86">
        <v>30000</v>
      </c>
      <c r="V8" s="86">
        <f t="shared" si="13"/>
        <v>2152803.1175999995</v>
      </c>
      <c r="W8" s="86">
        <f t="shared" si="14"/>
        <v>122664.19744799999</v>
      </c>
      <c r="X8" s="86">
        <f t="shared" si="15"/>
        <v>1255900</v>
      </c>
      <c r="Y8" s="88">
        <v>6000</v>
      </c>
      <c r="Z8" s="88">
        <f t="shared" si="16"/>
        <v>22529594.940447994</v>
      </c>
      <c r="AA8" s="89"/>
      <c r="AB8" s="90" t="s">
        <v>69</v>
      </c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92" t="s">
        <v>70</v>
      </c>
      <c r="B9" s="68">
        <v>87.09</v>
      </c>
      <c r="C9" s="93">
        <f t="shared" ref="C9:D9" si="21">B9</f>
        <v>87.09</v>
      </c>
      <c r="D9" s="93">
        <f t="shared" si="21"/>
        <v>87.09</v>
      </c>
      <c r="E9" s="94">
        <f t="shared" si="1"/>
        <v>937.43675999999994</v>
      </c>
      <c r="F9" s="95">
        <v>0</v>
      </c>
      <c r="G9" s="93">
        <f t="shared" si="2"/>
        <v>0</v>
      </c>
      <c r="H9" s="94">
        <f t="shared" si="3"/>
        <v>937.43675999999994</v>
      </c>
      <c r="I9" s="94">
        <f t="shared" si="4"/>
        <v>1359.2833019999998</v>
      </c>
      <c r="J9" s="96">
        <f t="shared" si="5"/>
        <v>20389249.529999997</v>
      </c>
      <c r="K9" s="96">
        <f>1*K2</f>
        <v>1000000</v>
      </c>
      <c r="L9" s="96">
        <f>4*L2</f>
        <v>800000</v>
      </c>
      <c r="M9" s="96">
        <f t="shared" si="6"/>
        <v>22189249.529999997</v>
      </c>
      <c r="N9" s="72">
        <f t="shared" si="7"/>
        <v>0</v>
      </c>
      <c r="O9" s="96">
        <f t="shared" si="8"/>
        <v>22189249.529999997</v>
      </c>
      <c r="P9" s="96">
        <f t="shared" si="9"/>
        <v>543713.32079999987</v>
      </c>
      <c r="Q9" s="96">
        <f t="shared" si="10"/>
        <v>543713.32079999987</v>
      </c>
      <c r="R9" s="96">
        <f t="shared" si="11"/>
        <v>203892.49529999998</v>
      </c>
      <c r="S9" s="96">
        <v>0</v>
      </c>
      <c r="T9" s="96">
        <f t="shared" si="12"/>
        <v>23480568.666899994</v>
      </c>
      <c r="U9" s="96">
        <v>30000</v>
      </c>
      <c r="V9" s="96">
        <f t="shared" si="13"/>
        <v>2662709.9435999994</v>
      </c>
      <c r="W9" s="96">
        <f t="shared" si="14"/>
        <v>154958.29642799997</v>
      </c>
      <c r="X9" s="96">
        <f t="shared" si="15"/>
        <v>1553300</v>
      </c>
      <c r="Y9" s="97">
        <v>6000</v>
      </c>
      <c r="Z9" s="97">
        <f t="shared" si="16"/>
        <v>27887536.906927992</v>
      </c>
      <c r="AA9" s="75"/>
      <c r="AB9" s="76" t="s">
        <v>71</v>
      </c>
      <c r="AC9" s="75"/>
      <c r="AD9" s="75"/>
      <c r="AE9" s="75"/>
      <c r="AF9" s="75"/>
      <c r="AG9" s="75"/>
      <c r="AH9" s="75"/>
      <c r="AI9" s="75"/>
      <c r="AJ9" s="75"/>
      <c r="AK9" s="75"/>
    </row>
    <row r="10" spans="1:37" ht="21" customHeight="1" x14ac:dyDescent="0.2">
      <c r="A10" s="79" t="s">
        <v>72</v>
      </c>
      <c r="B10" s="45">
        <v>73.010000000000005</v>
      </c>
      <c r="C10" s="56">
        <f t="shared" ref="C10:D10" si="22">B10</f>
        <v>73.010000000000005</v>
      </c>
      <c r="D10" s="56">
        <f t="shared" si="22"/>
        <v>73.010000000000005</v>
      </c>
      <c r="E10" s="47">
        <f t="shared" si="1"/>
        <v>785.87963999999999</v>
      </c>
      <c r="F10" s="66">
        <v>0</v>
      </c>
      <c r="G10" s="46">
        <f t="shared" si="2"/>
        <v>0</v>
      </c>
      <c r="H10" s="47">
        <f t="shared" si="3"/>
        <v>785.87963999999999</v>
      </c>
      <c r="I10" s="47">
        <f t="shared" si="4"/>
        <v>1139.525478</v>
      </c>
      <c r="J10" s="49">
        <f t="shared" si="5"/>
        <v>17092882.170000002</v>
      </c>
      <c r="K10" s="49">
        <f>1*K2</f>
        <v>1000000</v>
      </c>
      <c r="L10" s="49">
        <f>4*L2</f>
        <v>800000</v>
      </c>
      <c r="M10" s="49">
        <f t="shared" si="6"/>
        <v>18892882.170000002</v>
      </c>
      <c r="N10" s="50">
        <f t="shared" si="7"/>
        <v>0</v>
      </c>
      <c r="O10" s="49">
        <f t="shared" si="8"/>
        <v>18892882.170000002</v>
      </c>
      <c r="P10" s="49">
        <f t="shared" si="9"/>
        <v>455810.1912</v>
      </c>
      <c r="Q10" s="49">
        <f t="shared" si="10"/>
        <v>455810.1912</v>
      </c>
      <c r="R10" s="49">
        <f t="shared" si="11"/>
        <v>170928.8217</v>
      </c>
      <c r="S10" s="49">
        <v>0</v>
      </c>
      <c r="T10" s="49">
        <f t="shared" si="12"/>
        <v>19975431.3741</v>
      </c>
      <c r="U10" s="49">
        <v>30000</v>
      </c>
      <c r="V10" s="49">
        <f t="shared" si="13"/>
        <v>2267145.8604000001</v>
      </c>
      <c r="W10" s="49">
        <f t="shared" si="14"/>
        <v>129905.904492</v>
      </c>
      <c r="X10" s="49">
        <f t="shared" si="15"/>
        <v>1322600</v>
      </c>
      <c r="Y10" s="51">
        <v>6000</v>
      </c>
      <c r="Z10" s="51">
        <f t="shared" si="16"/>
        <v>23731083.138991997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79" t="s">
        <v>73</v>
      </c>
      <c r="B11" s="45">
        <v>64.37</v>
      </c>
      <c r="C11" s="56">
        <f t="shared" ref="C11:D11" si="23">B11</f>
        <v>64.37</v>
      </c>
      <c r="D11" s="56">
        <f t="shared" si="23"/>
        <v>64.37</v>
      </c>
      <c r="E11" s="47">
        <f t="shared" si="1"/>
        <v>692.87868000000003</v>
      </c>
      <c r="F11" s="66">
        <v>0</v>
      </c>
      <c r="G11" s="46">
        <f t="shared" si="2"/>
        <v>0</v>
      </c>
      <c r="H11" s="47">
        <f t="shared" si="3"/>
        <v>692.87868000000003</v>
      </c>
      <c r="I11" s="47">
        <f t="shared" si="4"/>
        <v>1004.674086</v>
      </c>
      <c r="J11" s="49">
        <f t="shared" si="5"/>
        <v>15070111.289999999</v>
      </c>
      <c r="K11" s="49">
        <f>1*K2</f>
        <v>1000000</v>
      </c>
      <c r="L11" s="49">
        <f>4*L2</f>
        <v>800000</v>
      </c>
      <c r="M11" s="49">
        <f t="shared" si="6"/>
        <v>16870111.289999999</v>
      </c>
      <c r="N11" s="50">
        <f t="shared" si="7"/>
        <v>0</v>
      </c>
      <c r="O11" s="49">
        <f t="shared" si="8"/>
        <v>16870111.289999999</v>
      </c>
      <c r="P11" s="49">
        <f t="shared" si="9"/>
        <v>401869.63439999998</v>
      </c>
      <c r="Q11" s="49">
        <f t="shared" si="10"/>
        <v>401869.63439999998</v>
      </c>
      <c r="R11" s="49">
        <f t="shared" si="11"/>
        <v>150701.11290000001</v>
      </c>
      <c r="S11" s="49">
        <v>0</v>
      </c>
      <c r="T11" s="49">
        <f t="shared" si="12"/>
        <v>17824551.671699997</v>
      </c>
      <c r="U11" s="49">
        <v>30000</v>
      </c>
      <c r="V11" s="49">
        <f t="shared" si="13"/>
        <v>2024413.3547999999</v>
      </c>
      <c r="W11" s="49">
        <f t="shared" si="14"/>
        <v>114532.845804</v>
      </c>
      <c r="X11" s="49">
        <f t="shared" si="15"/>
        <v>1181000</v>
      </c>
      <c r="Y11" s="51">
        <v>6000</v>
      </c>
      <c r="Z11" s="51">
        <f t="shared" si="16"/>
        <v>21180497.872303996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79" t="s">
        <v>74</v>
      </c>
      <c r="B12" s="98">
        <v>88.21</v>
      </c>
      <c r="C12" s="56">
        <f t="shared" ref="C12:D12" si="24">B12</f>
        <v>88.21</v>
      </c>
      <c r="D12" s="56">
        <f t="shared" si="24"/>
        <v>88.21</v>
      </c>
      <c r="E12" s="47">
        <f t="shared" si="1"/>
        <v>949.49243999999987</v>
      </c>
      <c r="F12" s="66">
        <v>0</v>
      </c>
      <c r="G12" s="46">
        <f t="shared" si="2"/>
        <v>0</v>
      </c>
      <c r="H12" s="47">
        <f t="shared" si="3"/>
        <v>949.49243999999987</v>
      </c>
      <c r="I12" s="47">
        <f t="shared" si="4"/>
        <v>1376.7640379999998</v>
      </c>
      <c r="J12" s="49">
        <f t="shared" si="5"/>
        <v>20651460.569999997</v>
      </c>
      <c r="K12" s="57">
        <f>1*K2</f>
        <v>1000000</v>
      </c>
      <c r="L12" s="49">
        <f>4*L2</f>
        <v>800000</v>
      </c>
      <c r="M12" s="49">
        <f t="shared" si="6"/>
        <v>22451460.569999997</v>
      </c>
      <c r="N12" s="50">
        <f t="shared" si="7"/>
        <v>0</v>
      </c>
      <c r="O12" s="49">
        <f t="shared" si="8"/>
        <v>22451460.569999997</v>
      </c>
      <c r="P12" s="49">
        <f t="shared" si="9"/>
        <v>550705.61519999988</v>
      </c>
      <c r="Q12" s="49">
        <f t="shared" si="10"/>
        <v>550705.61519999988</v>
      </c>
      <c r="R12" s="49">
        <f t="shared" si="11"/>
        <v>206514.60569999996</v>
      </c>
      <c r="S12" s="49">
        <v>0</v>
      </c>
      <c r="T12" s="49">
        <f t="shared" si="12"/>
        <v>23759386.406099997</v>
      </c>
      <c r="U12" s="49">
        <v>30000</v>
      </c>
      <c r="V12" s="49">
        <f t="shared" si="13"/>
        <v>2694175.2683999995</v>
      </c>
      <c r="W12" s="49">
        <f t="shared" si="14"/>
        <v>156951.10033199997</v>
      </c>
      <c r="X12" s="49">
        <f t="shared" si="15"/>
        <v>1571700</v>
      </c>
      <c r="Y12" s="51">
        <v>6000</v>
      </c>
      <c r="Z12" s="51">
        <f t="shared" si="16"/>
        <v>28218212.774831995</v>
      </c>
      <c r="AA12" s="28"/>
      <c r="AB12" s="99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79" t="s">
        <v>75</v>
      </c>
      <c r="B13" s="45">
        <v>146.47999999999999</v>
      </c>
      <c r="C13" s="56">
        <f t="shared" ref="C13:D13" si="25">B13</f>
        <v>146.47999999999999</v>
      </c>
      <c r="D13" s="56">
        <f t="shared" si="25"/>
        <v>146.47999999999999</v>
      </c>
      <c r="E13" s="47">
        <f t="shared" si="1"/>
        <v>1576.7107199999998</v>
      </c>
      <c r="F13" s="66">
        <v>0</v>
      </c>
      <c r="G13" s="46">
        <f t="shared" si="2"/>
        <v>0</v>
      </c>
      <c r="H13" s="47">
        <f t="shared" si="3"/>
        <v>1576.7107199999998</v>
      </c>
      <c r="I13" s="47">
        <f t="shared" si="4"/>
        <v>2286.230544</v>
      </c>
      <c r="J13" s="49">
        <f t="shared" si="5"/>
        <v>34293458.159999996</v>
      </c>
      <c r="K13" s="57">
        <f>2*K2</f>
        <v>2000000</v>
      </c>
      <c r="L13" s="49">
        <f>8*L2</f>
        <v>1600000</v>
      </c>
      <c r="M13" s="49">
        <f t="shared" si="6"/>
        <v>37893458.159999996</v>
      </c>
      <c r="N13" s="50">
        <f t="shared" si="7"/>
        <v>0</v>
      </c>
      <c r="O13" s="49">
        <f t="shared" si="8"/>
        <v>37893458.159999996</v>
      </c>
      <c r="P13" s="49">
        <f t="shared" si="9"/>
        <v>914492.21759999997</v>
      </c>
      <c r="Q13" s="49">
        <f t="shared" si="10"/>
        <v>914492.21759999997</v>
      </c>
      <c r="R13" s="49">
        <f t="shared" si="11"/>
        <v>342934.58159999998</v>
      </c>
      <c r="S13" s="49">
        <v>0</v>
      </c>
      <c r="T13" s="49">
        <f t="shared" si="12"/>
        <v>40065377.176800005</v>
      </c>
      <c r="U13" s="49">
        <v>30000</v>
      </c>
      <c r="V13" s="49">
        <f t="shared" si="13"/>
        <v>4547214.979199999</v>
      </c>
      <c r="W13" s="49">
        <f t="shared" si="14"/>
        <v>260630.28201599995</v>
      </c>
      <c r="X13" s="49">
        <f t="shared" si="15"/>
        <v>2652600</v>
      </c>
      <c r="Y13" s="51">
        <v>6000</v>
      </c>
      <c r="Z13" s="51">
        <f t="shared" si="16"/>
        <v>47561822.438016005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79" t="s">
        <v>76</v>
      </c>
      <c r="B14" s="45">
        <v>128.33000000000001</v>
      </c>
      <c r="C14" s="56">
        <f t="shared" ref="C14:D14" si="26">B14</f>
        <v>128.33000000000001</v>
      </c>
      <c r="D14" s="56">
        <f t="shared" si="26"/>
        <v>128.33000000000001</v>
      </c>
      <c r="E14" s="47">
        <f t="shared" si="1"/>
        <v>1381.34412</v>
      </c>
      <c r="F14" s="66">
        <v>0</v>
      </c>
      <c r="G14" s="46">
        <f t="shared" si="2"/>
        <v>0</v>
      </c>
      <c r="H14" s="47">
        <f t="shared" si="3"/>
        <v>1381.34412</v>
      </c>
      <c r="I14" s="47">
        <f t="shared" si="4"/>
        <v>2002.9489739999999</v>
      </c>
      <c r="J14" s="49">
        <f t="shared" si="5"/>
        <v>30044234.609999999</v>
      </c>
      <c r="K14" s="57">
        <f>2*K2</f>
        <v>2000000</v>
      </c>
      <c r="L14" s="49">
        <f>8*L2</f>
        <v>1600000</v>
      </c>
      <c r="M14" s="49">
        <f t="shared" si="6"/>
        <v>33644234.609999999</v>
      </c>
      <c r="N14" s="50">
        <f t="shared" si="7"/>
        <v>0</v>
      </c>
      <c r="O14" s="49">
        <f t="shared" si="8"/>
        <v>33644234.609999999</v>
      </c>
      <c r="P14" s="49">
        <f t="shared" si="9"/>
        <v>801179.58959999995</v>
      </c>
      <c r="Q14" s="49">
        <f t="shared" si="10"/>
        <v>801179.58959999995</v>
      </c>
      <c r="R14" s="49">
        <f t="shared" si="11"/>
        <v>300442.34609999997</v>
      </c>
      <c r="S14" s="49">
        <v>0</v>
      </c>
      <c r="T14" s="49">
        <f t="shared" si="12"/>
        <v>35547036.135299996</v>
      </c>
      <c r="U14" s="49">
        <v>30000</v>
      </c>
      <c r="V14" s="49">
        <f t="shared" si="13"/>
        <v>4037308.1531999996</v>
      </c>
      <c r="W14" s="49">
        <f t="shared" si="14"/>
        <v>228336.183036</v>
      </c>
      <c r="X14" s="49">
        <f t="shared" si="15"/>
        <v>2355100</v>
      </c>
      <c r="Y14" s="51">
        <v>6000</v>
      </c>
      <c r="Z14" s="51">
        <f t="shared" si="16"/>
        <v>42203780.471535996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79" t="s">
        <v>77</v>
      </c>
      <c r="B15" s="45">
        <v>70.06</v>
      </c>
      <c r="C15" s="56">
        <f t="shared" ref="C15:D15" si="27">B15</f>
        <v>70.06</v>
      </c>
      <c r="D15" s="56">
        <f t="shared" si="27"/>
        <v>70.06</v>
      </c>
      <c r="E15" s="25">
        <f t="shared" si="1"/>
        <v>754.12583999999993</v>
      </c>
      <c r="F15" s="26">
        <v>0</v>
      </c>
      <c r="G15" s="24">
        <f t="shared" si="2"/>
        <v>0</v>
      </c>
      <c r="H15" s="25">
        <f t="shared" si="3"/>
        <v>754.12583999999993</v>
      </c>
      <c r="I15" s="47">
        <f t="shared" si="4"/>
        <v>1093.4824679999999</v>
      </c>
      <c r="J15" s="27">
        <f t="shared" si="5"/>
        <v>16402237.02</v>
      </c>
      <c r="K15" s="100">
        <f>1*K2</f>
        <v>1000000</v>
      </c>
      <c r="L15" s="27">
        <f>4*L2</f>
        <v>800000</v>
      </c>
      <c r="M15" s="27">
        <f t="shared" si="6"/>
        <v>18202237.02</v>
      </c>
      <c r="N15" s="50">
        <f t="shared" si="7"/>
        <v>0</v>
      </c>
      <c r="O15" s="27">
        <f t="shared" si="8"/>
        <v>18202237.02</v>
      </c>
      <c r="P15" s="49">
        <f t="shared" si="9"/>
        <v>437392.98719999997</v>
      </c>
      <c r="Q15" s="27">
        <f t="shared" si="10"/>
        <v>437392.98719999997</v>
      </c>
      <c r="R15" s="27">
        <f t="shared" si="11"/>
        <v>164022.37019999998</v>
      </c>
      <c r="S15" s="49">
        <v>0</v>
      </c>
      <c r="T15" s="27">
        <f t="shared" si="12"/>
        <v>19241045.364599999</v>
      </c>
      <c r="U15" s="27">
        <v>30000</v>
      </c>
      <c r="V15" s="27">
        <f t="shared" si="13"/>
        <v>2184268.4424000001</v>
      </c>
      <c r="W15" s="27">
        <f t="shared" si="14"/>
        <v>124657.00135199998</v>
      </c>
      <c r="X15" s="27">
        <f t="shared" si="15"/>
        <v>1274200</v>
      </c>
      <c r="Y15" s="101">
        <v>6000</v>
      </c>
      <c r="Z15" s="101">
        <f t="shared" si="16"/>
        <v>22860170.808352001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79" t="s">
        <v>78</v>
      </c>
      <c r="B16" s="45">
        <v>70.06</v>
      </c>
      <c r="C16" s="56">
        <f t="shared" ref="C16:D16" si="28">B16</f>
        <v>70.06</v>
      </c>
      <c r="D16" s="56">
        <f t="shared" si="28"/>
        <v>70.06</v>
      </c>
      <c r="E16" s="25">
        <f t="shared" si="1"/>
        <v>754.12583999999993</v>
      </c>
      <c r="F16" s="26">
        <v>0</v>
      </c>
      <c r="G16" s="24">
        <f t="shared" si="2"/>
        <v>0</v>
      </c>
      <c r="H16" s="25">
        <f t="shared" si="3"/>
        <v>754.12583999999993</v>
      </c>
      <c r="I16" s="47">
        <f t="shared" si="4"/>
        <v>1093.4824679999999</v>
      </c>
      <c r="J16" s="27">
        <f t="shared" si="5"/>
        <v>16402237.02</v>
      </c>
      <c r="K16" s="100">
        <f>1*K2</f>
        <v>1000000</v>
      </c>
      <c r="L16" s="27">
        <f>4*L2</f>
        <v>800000</v>
      </c>
      <c r="M16" s="27">
        <f t="shared" si="6"/>
        <v>18202237.02</v>
      </c>
      <c r="N16" s="50">
        <f t="shared" si="7"/>
        <v>0</v>
      </c>
      <c r="O16" s="27">
        <f t="shared" si="8"/>
        <v>18202237.02</v>
      </c>
      <c r="P16" s="49">
        <f t="shared" si="9"/>
        <v>437392.98719999997</v>
      </c>
      <c r="Q16" s="27">
        <f t="shared" si="10"/>
        <v>437392.98719999997</v>
      </c>
      <c r="R16" s="27">
        <f t="shared" si="11"/>
        <v>164022.37019999998</v>
      </c>
      <c r="S16" s="49">
        <v>0</v>
      </c>
      <c r="T16" s="27">
        <f t="shared" si="12"/>
        <v>19241045.364599999</v>
      </c>
      <c r="U16" s="27">
        <v>30000</v>
      </c>
      <c r="V16" s="27">
        <f t="shared" si="13"/>
        <v>2184268.4424000001</v>
      </c>
      <c r="W16" s="27">
        <f t="shared" si="14"/>
        <v>124657.00135199998</v>
      </c>
      <c r="X16" s="27">
        <f t="shared" si="15"/>
        <v>1274200</v>
      </c>
      <c r="Y16" s="101">
        <v>6000</v>
      </c>
      <c r="Z16" s="101">
        <f t="shared" si="16"/>
        <v>22860170.808352001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79" t="s">
        <v>79</v>
      </c>
      <c r="B17" s="45">
        <v>70.06</v>
      </c>
      <c r="C17" s="56">
        <f t="shared" ref="C17:D17" si="29">B17</f>
        <v>70.06</v>
      </c>
      <c r="D17" s="56">
        <f t="shared" si="29"/>
        <v>70.06</v>
      </c>
      <c r="E17" s="25">
        <f t="shared" si="1"/>
        <v>754.12583999999993</v>
      </c>
      <c r="F17" s="26">
        <v>0</v>
      </c>
      <c r="G17" s="24">
        <f t="shared" si="2"/>
        <v>0</v>
      </c>
      <c r="H17" s="25">
        <f t="shared" si="3"/>
        <v>754.12583999999993</v>
      </c>
      <c r="I17" s="25">
        <f t="shared" si="4"/>
        <v>1093.4824679999999</v>
      </c>
      <c r="J17" s="27">
        <f t="shared" si="5"/>
        <v>16402237.02</v>
      </c>
      <c r="K17" s="100">
        <f>1*K4</f>
        <v>1000000</v>
      </c>
      <c r="L17" s="27">
        <f>4*L2</f>
        <v>800000</v>
      </c>
      <c r="M17" s="27">
        <f t="shared" si="6"/>
        <v>18202237.02</v>
      </c>
      <c r="N17" s="50">
        <f t="shared" si="7"/>
        <v>0</v>
      </c>
      <c r="O17" s="27">
        <f t="shared" si="8"/>
        <v>18202237.02</v>
      </c>
      <c r="P17" s="49">
        <f t="shared" si="9"/>
        <v>437392.98719999997</v>
      </c>
      <c r="Q17" s="27">
        <f t="shared" si="10"/>
        <v>437392.98719999997</v>
      </c>
      <c r="R17" s="27">
        <f t="shared" si="11"/>
        <v>164022.37019999998</v>
      </c>
      <c r="S17" s="49">
        <v>0</v>
      </c>
      <c r="T17" s="27">
        <f t="shared" si="12"/>
        <v>19241045.364599999</v>
      </c>
      <c r="U17" s="27">
        <v>30000</v>
      </c>
      <c r="V17" s="27">
        <f t="shared" si="13"/>
        <v>2184268.4424000001</v>
      </c>
      <c r="W17" s="27">
        <f t="shared" si="14"/>
        <v>124657.00135199998</v>
      </c>
      <c r="X17" s="27">
        <f t="shared" si="15"/>
        <v>1274200</v>
      </c>
      <c r="Y17" s="101">
        <v>6000</v>
      </c>
      <c r="Z17" s="101">
        <f t="shared" si="16"/>
        <v>22860170.808352001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79" t="s">
        <v>80</v>
      </c>
      <c r="B18" s="45">
        <v>45.32</v>
      </c>
      <c r="C18" s="56">
        <f t="shared" ref="C18:D18" si="30">B18</f>
        <v>45.32</v>
      </c>
      <c r="D18" s="56">
        <f t="shared" si="30"/>
        <v>45.32</v>
      </c>
      <c r="E18" s="102">
        <f t="shared" si="1"/>
        <v>487.82447999999999</v>
      </c>
      <c r="F18" s="29">
        <v>0</v>
      </c>
      <c r="G18" s="56">
        <f t="shared" si="2"/>
        <v>0</v>
      </c>
      <c r="H18" s="102">
        <f t="shared" si="3"/>
        <v>487.82447999999999</v>
      </c>
      <c r="I18" s="102">
        <f t="shared" si="4"/>
        <v>707.34549600000003</v>
      </c>
      <c r="J18" s="50">
        <f t="shared" si="5"/>
        <v>10610182.439999999</v>
      </c>
      <c r="K18" s="103">
        <f>0*K5</f>
        <v>0</v>
      </c>
      <c r="L18" s="50">
        <f>2*L2</f>
        <v>400000</v>
      </c>
      <c r="M18" s="50">
        <f t="shared" si="6"/>
        <v>11010182.439999999</v>
      </c>
      <c r="N18" s="50">
        <f t="shared" si="7"/>
        <v>0</v>
      </c>
      <c r="O18" s="50">
        <f t="shared" si="8"/>
        <v>11010182.439999999</v>
      </c>
      <c r="P18" s="50">
        <f t="shared" si="9"/>
        <v>282938.19839999999</v>
      </c>
      <c r="Q18" s="50">
        <f t="shared" si="10"/>
        <v>282938.19839999999</v>
      </c>
      <c r="R18" s="50">
        <f t="shared" si="11"/>
        <v>106101.8244</v>
      </c>
      <c r="S18" s="103">
        <v>0</v>
      </c>
      <c r="T18" s="50">
        <f t="shared" si="12"/>
        <v>11682160.6612</v>
      </c>
      <c r="U18" s="50">
        <v>30000</v>
      </c>
      <c r="V18" s="50">
        <f t="shared" si="13"/>
        <v>1321221.8927999998</v>
      </c>
      <c r="W18" s="50">
        <f t="shared" si="14"/>
        <v>80637.386543999994</v>
      </c>
      <c r="X18" s="50">
        <f t="shared" si="15"/>
        <v>770800</v>
      </c>
      <c r="Y18" s="104">
        <v>6000</v>
      </c>
      <c r="Z18" s="104">
        <f t="shared" si="16"/>
        <v>13890819.940544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11.25" customHeight="1" x14ac:dyDescent="0.2">
      <c r="A19" s="30"/>
      <c r="B19" s="30"/>
      <c r="C19" s="30"/>
      <c r="D19" s="32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</row>
    <row r="20" spans="1:37" ht="11.25" customHeight="1" x14ac:dyDescent="0.2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K995"/>
  <sheetViews>
    <sheetView topLeftCell="A16" workbookViewId="0">
      <selection activeCell="A21" sqref="A21:XFD30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19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79" t="s">
        <v>63</v>
      </c>
      <c r="B4" s="45">
        <v>47.09</v>
      </c>
      <c r="C4" s="46">
        <f t="shared" ref="C4:D4" si="0">B4</f>
        <v>47.09</v>
      </c>
      <c r="D4" s="46">
        <f t="shared" si="0"/>
        <v>47.09</v>
      </c>
      <c r="E4" s="47">
        <f t="shared" ref="E4:E20" si="1">D4*10.764</f>
        <v>506.87675999999999</v>
      </c>
      <c r="F4" s="80">
        <v>6.86</v>
      </c>
      <c r="G4" s="46">
        <f t="shared" ref="G4:G20" si="2">F4*10.764</f>
        <v>73.841039999999992</v>
      </c>
      <c r="H4" s="47">
        <f t="shared" ref="H4:H20" si="3">E4+G4</f>
        <v>580.71780000000001</v>
      </c>
      <c r="I4" s="47">
        <f t="shared" ref="I4:I20" si="4">H4+(H4*45%)</f>
        <v>842.04080999999996</v>
      </c>
      <c r="J4" s="49">
        <f t="shared" ref="J4:J20" si="5">I4*$J$2</f>
        <v>12630612.15</v>
      </c>
      <c r="K4" s="49">
        <f>1*K2</f>
        <v>1000000</v>
      </c>
      <c r="L4" s="49">
        <f>2*L2</f>
        <v>400000</v>
      </c>
      <c r="M4" s="49">
        <f t="shared" ref="M4:M20" si="6">SUM(J4:L4)</f>
        <v>14030612.15</v>
      </c>
      <c r="N4" s="50">
        <f t="shared" ref="N4:N20" si="7">($N$2*M4)</f>
        <v>0</v>
      </c>
      <c r="O4" s="49">
        <f t="shared" ref="O4:O20" si="8">M4-N4</f>
        <v>14030612.15</v>
      </c>
      <c r="P4" s="49">
        <f t="shared" ref="P4:P20" si="9">I4*$P$2</f>
        <v>336816.32399999996</v>
      </c>
      <c r="Q4" s="49">
        <f t="shared" ref="Q4:Q20" si="10">I4*$Q$2</f>
        <v>336816.32399999996</v>
      </c>
      <c r="R4" s="49">
        <f t="shared" ref="R4:R20" si="11">I4*$R$2</f>
        <v>126306.12149999999</v>
      </c>
      <c r="S4" s="49">
        <v>0</v>
      </c>
      <c r="T4" s="49">
        <f t="shared" ref="T4:T20" si="12">SUM(O4:S4)</f>
        <v>14830550.919499999</v>
      </c>
      <c r="U4" s="49">
        <v>30000</v>
      </c>
      <c r="V4" s="49">
        <f t="shared" ref="V4:V20" si="13">$V$2*O4</f>
        <v>1683673.4579999999</v>
      </c>
      <c r="W4" s="49">
        <f t="shared" ref="W4:W20" si="14">(12%*P4)+(12%*Q4)+(12%*R4)</f>
        <v>95992.652339999986</v>
      </c>
      <c r="X4" s="49">
        <f t="shared" ref="X4:X20" si="15">CEILING(($X$2*O4),100)</f>
        <v>982200</v>
      </c>
      <c r="Y4" s="51">
        <v>6000</v>
      </c>
      <c r="Z4" s="51">
        <f t="shared" ref="Z4:Z20" si="16">SUM(T4:Y4)</f>
        <v>17628417.02984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79" t="s">
        <v>64</v>
      </c>
      <c r="B5" s="45">
        <v>70.06</v>
      </c>
      <c r="C5" s="46">
        <f t="shared" ref="C5:D5" si="17">B5</f>
        <v>70.06</v>
      </c>
      <c r="D5" s="46">
        <f t="shared" si="17"/>
        <v>70.06</v>
      </c>
      <c r="E5" s="47">
        <f t="shared" si="1"/>
        <v>754.12583999999993</v>
      </c>
      <c r="F5" s="66">
        <v>0</v>
      </c>
      <c r="G5" s="46">
        <f t="shared" si="2"/>
        <v>0</v>
      </c>
      <c r="H5" s="47">
        <f t="shared" si="3"/>
        <v>754.12583999999993</v>
      </c>
      <c r="I5" s="47">
        <f t="shared" si="4"/>
        <v>1093.4824679999999</v>
      </c>
      <c r="J5" s="49">
        <f t="shared" si="5"/>
        <v>16402237.02</v>
      </c>
      <c r="K5" s="49">
        <f>1*K2</f>
        <v>1000000</v>
      </c>
      <c r="L5" s="49">
        <f>4*L2</f>
        <v>800000</v>
      </c>
      <c r="M5" s="49">
        <f t="shared" si="6"/>
        <v>18202237.02</v>
      </c>
      <c r="N5" s="50">
        <f t="shared" si="7"/>
        <v>0</v>
      </c>
      <c r="O5" s="49">
        <f t="shared" si="8"/>
        <v>18202237.02</v>
      </c>
      <c r="P5" s="49">
        <f t="shared" si="9"/>
        <v>437392.98719999997</v>
      </c>
      <c r="Q5" s="49">
        <f t="shared" si="10"/>
        <v>437392.98719999997</v>
      </c>
      <c r="R5" s="49">
        <f t="shared" si="11"/>
        <v>164022.37019999998</v>
      </c>
      <c r="S5" s="49">
        <v>0</v>
      </c>
      <c r="T5" s="49">
        <f t="shared" si="12"/>
        <v>19241045.364599999</v>
      </c>
      <c r="U5" s="49">
        <v>30000</v>
      </c>
      <c r="V5" s="49">
        <f t="shared" si="13"/>
        <v>2184268.4424000001</v>
      </c>
      <c r="W5" s="49">
        <f t="shared" si="14"/>
        <v>124657.00135199998</v>
      </c>
      <c r="X5" s="49">
        <f t="shared" si="15"/>
        <v>1274200</v>
      </c>
      <c r="Y5" s="51">
        <v>6000</v>
      </c>
      <c r="Z5" s="51">
        <f t="shared" si="16"/>
        <v>22860170.808352001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79" t="s">
        <v>65</v>
      </c>
      <c r="B6" s="45">
        <v>70.06</v>
      </c>
      <c r="C6" s="46">
        <f t="shared" ref="C6:D6" si="18">B6</f>
        <v>70.06</v>
      </c>
      <c r="D6" s="46">
        <f t="shared" si="18"/>
        <v>70.06</v>
      </c>
      <c r="E6" s="47">
        <f t="shared" si="1"/>
        <v>754.12583999999993</v>
      </c>
      <c r="F6" s="66">
        <v>0</v>
      </c>
      <c r="G6" s="46">
        <f t="shared" si="2"/>
        <v>0</v>
      </c>
      <c r="H6" s="47">
        <f t="shared" si="3"/>
        <v>754.12583999999993</v>
      </c>
      <c r="I6" s="47">
        <f t="shared" si="4"/>
        <v>1093.4824679999999</v>
      </c>
      <c r="J6" s="49">
        <f t="shared" si="5"/>
        <v>16402237.02</v>
      </c>
      <c r="K6" s="49">
        <f>1*K2</f>
        <v>1000000</v>
      </c>
      <c r="L6" s="49">
        <f>4*L2</f>
        <v>800000</v>
      </c>
      <c r="M6" s="49">
        <f t="shared" si="6"/>
        <v>18202237.02</v>
      </c>
      <c r="N6" s="50">
        <f t="shared" si="7"/>
        <v>0</v>
      </c>
      <c r="O6" s="49">
        <f t="shared" si="8"/>
        <v>18202237.02</v>
      </c>
      <c r="P6" s="49">
        <f t="shared" si="9"/>
        <v>437392.98719999997</v>
      </c>
      <c r="Q6" s="49">
        <f t="shared" si="10"/>
        <v>437392.98719999997</v>
      </c>
      <c r="R6" s="49">
        <f t="shared" si="11"/>
        <v>164022.37019999998</v>
      </c>
      <c r="S6" s="49">
        <v>0</v>
      </c>
      <c r="T6" s="49">
        <f t="shared" si="12"/>
        <v>19241045.364599999</v>
      </c>
      <c r="U6" s="49">
        <v>30000</v>
      </c>
      <c r="V6" s="49">
        <f t="shared" si="13"/>
        <v>2184268.4424000001</v>
      </c>
      <c r="W6" s="49">
        <f t="shared" si="14"/>
        <v>124657.00135199998</v>
      </c>
      <c r="X6" s="49">
        <f t="shared" si="15"/>
        <v>1274200</v>
      </c>
      <c r="Y6" s="51">
        <v>6000</v>
      </c>
      <c r="Z6" s="51">
        <f t="shared" si="16"/>
        <v>22860170.808352001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79" t="s">
        <v>66</v>
      </c>
      <c r="B7" s="45">
        <v>70.06</v>
      </c>
      <c r="C7" s="46">
        <f t="shared" ref="C7:D7" si="19">B7</f>
        <v>70.06</v>
      </c>
      <c r="D7" s="46">
        <f t="shared" si="19"/>
        <v>70.06</v>
      </c>
      <c r="E7" s="47">
        <f t="shared" si="1"/>
        <v>754.12583999999993</v>
      </c>
      <c r="F7" s="66">
        <v>0</v>
      </c>
      <c r="G7" s="46">
        <f t="shared" si="2"/>
        <v>0</v>
      </c>
      <c r="H7" s="47">
        <f t="shared" si="3"/>
        <v>754.12583999999993</v>
      </c>
      <c r="I7" s="47">
        <f t="shared" si="4"/>
        <v>1093.4824679999999</v>
      </c>
      <c r="J7" s="49">
        <f t="shared" si="5"/>
        <v>16402237.02</v>
      </c>
      <c r="K7" s="49">
        <f>1*K2</f>
        <v>1000000</v>
      </c>
      <c r="L7" s="49">
        <f>4*L2</f>
        <v>800000</v>
      </c>
      <c r="M7" s="49">
        <f t="shared" si="6"/>
        <v>18202237.02</v>
      </c>
      <c r="N7" s="50">
        <f t="shared" si="7"/>
        <v>0</v>
      </c>
      <c r="O7" s="49">
        <f t="shared" si="8"/>
        <v>18202237.02</v>
      </c>
      <c r="P7" s="49">
        <f t="shared" si="9"/>
        <v>437392.98719999997</v>
      </c>
      <c r="Q7" s="49">
        <f t="shared" si="10"/>
        <v>437392.98719999997</v>
      </c>
      <c r="R7" s="49">
        <f t="shared" si="11"/>
        <v>164022.37019999998</v>
      </c>
      <c r="S7" s="49">
        <v>0</v>
      </c>
      <c r="T7" s="49">
        <f t="shared" si="12"/>
        <v>19241045.364599999</v>
      </c>
      <c r="U7" s="49">
        <v>30000</v>
      </c>
      <c r="V7" s="49">
        <f t="shared" si="13"/>
        <v>2184268.4424000001</v>
      </c>
      <c r="W7" s="49">
        <f t="shared" si="14"/>
        <v>124657.00135199998</v>
      </c>
      <c r="X7" s="49">
        <f t="shared" si="15"/>
        <v>1274200</v>
      </c>
      <c r="Y7" s="51">
        <v>6000</v>
      </c>
      <c r="Z7" s="51">
        <f t="shared" si="16"/>
        <v>22860170.808352001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79" t="s">
        <v>68</v>
      </c>
      <c r="B8" s="45">
        <v>68.94</v>
      </c>
      <c r="C8" s="46">
        <f t="shared" ref="C8:D8" si="20">B8</f>
        <v>68.94</v>
      </c>
      <c r="D8" s="46">
        <f t="shared" si="20"/>
        <v>68.94</v>
      </c>
      <c r="E8" s="47">
        <f t="shared" si="1"/>
        <v>742.07015999999999</v>
      </c>
      <c r="F8" s="66">
        <v>0</v>
      </c>
      <c r="G8" s="46">
        <f t="shared" si="2"/>
        <v>0</v>
      </c>
      <c r="H8" s="47">
        <f t="shared" si="3"/>
        <v>742.07015999999999</v>
      </c>
      <c r="I8" s="47">
        <f t="shared" si="4"/>
        <v>1076.0017319999999</v>
      </c>
      <c r="J8" s="49">
        <f t="shared" si="5"/>
        <v>16140025.979999999</v>
      </c>
      <c r="K8" s="57">
        <f>1*K2</f>
        <v>1000000</v>
      </c>
      <c r="L8" s="49">
        <f>4*L2</f>
        <v>800000</v>
      </c>
      <c r="M8" s="49">
        <f t="shared" si="6"/>
        <v>17940025.979999997</v>
      </c>
      <c r="N8" s="50">
        <f t="shared" si="7"/>
        <v>0</v>
      </c>
      <c r="O8" s="49">
        <f t="shared" si="8"/>
        <v>17940025.979999997</v>
      </c>
      <c r="P8" s="49">
        <f t="shared" si="9"/>
        <v>430400.69279999996</v>
      </c>
      <c r="Q8" s="49">
        <f t="shared" si="10"/>
        <v>430400.69279999996</v>
      </c>
      <c r="R8" s="49">
        <f t="shared" si="11"/>
        <v>161400.2598</v>
      </c>
      <c r="S8" s="49">
        <v>0</v>
      </c>
      <c r="T8" s="49">
        <f t="shared" si="12"/>
        <v>18962227.625399996</v>
      </c>
      <c r="U8" s="49">
        <v>30000</v>
      </c>
      <c r="V8" s="49">
        <f t="shared" si="13"/>
        <v>2152803.1175999995</v>
      </c>
      <c r="W8" s="49">
        <f t="shared" si="14"/>
        <v>122664.19744799999</v>
      </c>
      <c r="X8" s="49">
        <f t="shared" si="15"/>
        <v>1255900</v>
      </c>
      <c r="Y8" s="51">
        <v>6000</v>
      </c>
      <c r="Z8" s="51">
        <f t="shared" si="16"/>
        <v>22529594.940447994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79" t="s">
        <v>70</v>
      </c>
      <c r="B9" s="45">
        <v>87.09</v>
      </c>
      <c r="C9" s="46">
        <f t="shared" ref="C9:D9" si="21">B9</f>
        <v>87.09</v>
      </c>
      <c r="D9" s="46">
        <f t="shared" si="21"/>
        <v>87.09</v>
      </c>
      <c r="E9" s="47">
        <f t="shared" si="1"/>
        <v>937.43675999999994</v>
      </c>
      <c r="F9" s="66">
        <v>0</v>
      </c>
      <c r="G9" s="46">
        <f t="shared" si="2"/>
        <v>0</v>
      </c>
      <c r="H9" s="47">
        <f t="shared" si="3"/>
        <v>937.43675999999994</v>
      </c>
      <c r="I9" s="47">
        <f t="shared" si="4"/>
        <v>1359.2833019999998</v>
      </c>
      <c r="J9" s="49">
        <f t="shared" si="5"/>
        <v>20389249.529999997</v>
      </c>
      <c r="K9" s="49">
        <f>1*K2</f>
        <v>1000000</v>
      </c>
      <c r="L9" s="49">
        <f>4*L2</f>
        <v>800000</v>
      </c>
      <c r="M9" s="49">
        <f t="shared" si="6"/>
        <v>22189249.529999997</v>
      </c>
      <c r="N9" s="50">
        <f t="shared" si="7"/>
        <v>0</v>
      </c>
      <c r="O9" s="49">
        <f t="shared" si="8"/>
        <v>22189249.529999997</v>
      </c>
      <c r="P9" s="49">
        <f t="shared" si="9"/>
        <v>543713.32079999987</v>
      </c>
      <c r="Q9" s="49">
        <f t="shared" si="10"/>
        <v>543713.32079999987</v>
      </c>
      <c r="R9" s="49">
        <f t="shared" si="11"/>
        <v>203892.49529999998</v>
      </c>
      <c r="S9" s="49">
        <v>0</v>
      </c>
      <c r="T9" s="49">
        <f t="shared" si="12"/>
        <v>23480568.666899994</v>
      </c>
      <c r="U9" s="49">
        <v>30000</v>
      </c>
      <c r="V9" s="49">
        <f t="shared" si="13"/>
        <v>2662709.9435999994</v>
      </c>
      <c r="W9" s="49">
        <f t="shared" si="14"/>
        <v>154958.29642799997</v>
      </c>
      <c r="X9" s="49">
        <f t="shared" si="15"/>
        <v>1553300</v>
      </c>
      <c r="Y9" s="51">
        <v>6000</v>
      </c>
      <c r="Z9" s="51">
        <f t="shared" si="16"/>
        <v>27887536.906927992</v>
      </c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79" t="s">
        <v>72</v>
      </c>
      <c r="B10" s="45">
        <v>73.010000000000005</v>
      </c>
      <c r="C10" s="56">
        <f t="shared" ref="C10:D10" si="22">B10</f>
        <v>73.010000000000005</v>
      </c>
      <c r="D10" s="56">
        <f t="shared" si="22"/>
        <v>73.010000000000005</v>
      </c>
      <c r="E10" s="47">
        <f t="shared" si="1"/>
        <v>785.87963999999999</v>
      </c>
      <c r="F10" s="66">
        <v>0</v>
      </c>
      <c r="G10" s="46">
        <f t="shared" si="2"/>
        <v>0</v>
      </c>
      <c r="H10" s="47">
        <f t="shared" si="3"/>
        <v>785.87963999999999</v>
      </c>
      <c r="I10" s="47">
        <f t="shared" si="4"/>
        <v>1139.525478</v>
      </c>
      <c r="J10" s="49">
        <f t="shared" si="5"/>
        <v>17092882.170000002</v>
      </c>
      <c r="K10" s="49">
        <f>1*K2</f>
        <v>1000000</v>
      </c>
      <c r="L10" s="49">
        <f>4*L2</f>
        <v>800000</v>
      </c>
      <c r="M10" s="49">
        <f t="shared" si="6"/>
        <v>18892882.170000002</v>
      </c>
      <c r="N10" s="50">
        <f t="shared" si="7"/>
        <v>0</v>
      </c>
      <c r="O10" s="49">
        <f t="shared" si="8"/>
        <v>18892882.170000002</v>
      </c>
      <c r="P10" s="49">
        <f t="shared" si="9"/>
        <v>455810.1912</v>
      </c>
      <c r="Q10" s="49">
        <f t="shared" si="10"/>
        <v>455810.1912</v>
      </c>
      <c r="R10" s="49">
        <f t="shared" si="11"/>
        <v>170928.8217</v>
      </c>
      <c r="S10" s="50"/>
      <c r="T10" s="49">
        <f t="shared" si="12"/>
        <v>19975431.3741</v>
      </c>
      <c r="U10" s="49">
        <v>30000</v>
      </c>
      <c r="V10" s="49">
        <f t="shared" si="13"/>
        <v>2267145.8604000001</v>
      </c>
      <c r="W10" s="49">
        <f t="shared" si="14"/>
        <v>129905.904492</v>
      </c>
      <c r="X10" s="49">
        <f t="shared" si="15"/>
        <v>1322600</v>
      </c>
      <c r="Y10" s="51">
        <v>6000</v>
      </c>
      <c r="Z10" s="51">
        <f t="shared" si="16"/>
        <v>23731083.138991997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79" t="s">
        <v>73</v>
      </c>
      <c r="B11" s="45">
        <v>64.37</v>
      </c>
      <c r="C11" s="56">
        <f t="shared" ref="C11:D11" si="23">B11</f>
        <v>64.37</v>
      </c>
      <c r="D11" s="56">
        <f t="shared" si="23"/>
        <v>64.37</v>
      </c>
      <c r="E11" s="47">
        <f t="shared" si="1"/>
        <v>692.87868000000003</v>
      </c>
      <c r="F11" s="66">
        <v>0</v>
      </c>
      <c r="G11" s="46">
        <f t="shared" si="2"/>
        <v>0</v>
      </c>
      <c r="H11" s="47">
        <f t="shared" si="3"/>
        <v>692.87868000000003</v>
      </c>
      <c r="I11" s="47">
        <f t="shared" si="4"/>
        <v>1004.674086</v>
      </c>
      <c r="J11" s="49">
        <f t="shared" si="5"/>
        <v>15070111.289999999</v>
      </c>
      <c r="K11" s="49">
        <f>1*K2</f>
        <v>1000000</v>
      </c>
      <c r="L11" s="49">
        <f>4*L2</f>
        <v>800000</v>
      </c>
      <c r="M11" s="49">
        <f t="shared" si="6"/>
        <v>16870111.289999999</v>
      </c>
      <c r="N11" s="50">
        <f t="shared" si="7"/>
        <v>0</v>
      </c>
      <c r="O11" s="49">
        <f t="shared" si="8"/>
        <v>16870111.289999999</v>
      </c>
      <c r="P11" s="49">
        <f t="shared" si="9"/>
        <v>401869.63439999998</v>
      </c>
      <c r="Q11" s="49">
        <f t="shared" si="10"/>
        <v>401869.63439999998</v>
      </c>
      <c r="R11" s="49">
        <f t="shared" si="11"/>
        <v>150701.11290000001</v>
      </c>
      <c r="S11" s="50"/>
      <c r="T11" s="49">
        <f t="shared" si="12"/>
        <v>17824551.671699997</v>
      </c>
      <c r="U11" s="49">
        <v>30000</v>
      </c>
      <c r="V11" s="49">
        <f t="shared" si="13"/>
        <v>2024413.3547999999</v>
      </c>
      <c r="W11" s="49">
        <f t="shared" si="14"/>
        <v>114532.845804</v>
      </c>
      <c r="X11" s="49">
        <f t="shared" si="15"/>
        <v>1181000</v>
      </c>
      <c r="Y11" s="51">
        <v>6000</v>
      </c>
      <c r="Z11" s="51">
        <f t="shared" si="16"/>
        <v>21180497.872303996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79" t="s">
        <v>74</v>
      </c>
      <c r="B12" s="45">
        <v>88.21</v>
      </c>
      <c r="C12" s="56">
        <f t="shared" ref="C12:D12" si="24">B12</f>
        <v>88.21</v>
      </c>
      <c r="D12" s="56">
        <f t="shared" si="24"/>
        <v>88.21</v>
      </c>
      <c r="E12" s="47">
        <f t="shared" si="1"/>
        <v>949.49243999999987</v>
      </c>
      <c r="F12" s="66">
        <v>0</v>
      </c>
      <c r="G12" s="46">
        <f t="shared" si="2"/>
        <v>0</v>
      </c>
      <c r="H12" s="47">
        <f t="shared" si="3"/>
        <v>949.49243999999987</v>
      </c>
      <c r="I12" s="47">
        <f t="shared" si="4"/>
        <v>1376.7640379999998</v>
      </c>
      <c r="J12" s="49">
        <f t="shared" si="5"/>
        <v>20651460.569999997</v>
      </c>
      <c r="K12" s="57">
        <f>1*K2</f>
        <v>1000000</v>
      </c>
      <c r="L12" s="49">
        <f>4*L2</f>
        <v>800000</v>
      </c>
      <c r="M12" s="49">
        <f t="shared" si="6"/>
        <v>22451460.569999997</v>
      </c>
      <c r="N12" s="50">
        <f t="shared" si="7"/>
        <v>0</v>
      </c>
      <c r="O12" s="49">
        <f t="shared" si="8"/>
        <v>22451460.569999997</v>
      </c>
      <c r="P12" s="49">
        <f t="shared" si="9"/>
        <v>550705.61519999988</v>
      </c>
      <c r="Q12" s="49">
        <f t="shared" si="10"/>
        <v>550705.61519999988</v>
      </c>
      <c r="R12" s="49">
        <f t="shared" si="11"/>
        <v>206514.60569999996</v>
      </c>
      <c r="S12" s="50"/>
      <c r="T12" s="49">
        <f t="shared" si="12"/>
        <v>23759386.406099997</v>
      </c>
      <c r="U12" s="49">
        <v>30000</v>
      </c>
      <c r="V12" s="49">
        <f t="shared" si="13"/>
        <v>2694175.2683999995</v>
      </c>
      <c r="W12" s="49">
        <f t="shared" si="14"/>
        <v>156951.10033199997</v>
      </c>
      <c r="X12" s="49">
        <f t="shared" si="15"/>
        <v>1571700</v>
      </c>
      <c r="Y12" s="51">
        <v>6000</v>
      </c>
      <c r="Z12" s="51">
        <f t="shared" si="16"/>
        <v>28218212.774831995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79" t="s">
        <v>75</v>
      </c>
      <c r="B13" s="45">
        <v>70.06</v>
      </c>
      <c r="C13" s="56">
        <f t="shared" ref="C13:D13" si="25">B13</f>
        <v>70.06</v>
      </c>
      <c r="D13" s="56">
        <f t="shared" si="25"/>
        <v>70.06</v>
      </c>
      <c r="E13" s="47">
        <f t="shared" si="1"/>
        <v>754.12583999999993</v>
      </c>
      <c r="F13" s="66">
        <v>0</v>
      </c>
      <c r="G13" s="46">
        <f t="shared" si="2"/>
        <v>0</v>
      </c>
      <c r="H13" s="47">
        <f t="shared" si="3"/>
        <v>754.12583999999993</v>
      </c>
      <c r="I13" s="47">
        <f t="shared" si="4"/>
        <v>1093.4824679999999</v>
      </c>
      <c r="J13" s="49">
        <f t="shared" si="5"/>
        <v>16402237.02</v>
      </c>
      <c r="K13" s="57">
        <f>1*K2</f>
        <v>1000000</v>
      </c>
      <c r="L13" s="49">
        <f>4*L2</f>
        <v>800000</v>
      </c>
      <c r="M13" s="49">
        <f t="shared" si="6"/>
        <v>18202237.02</v>
      </c>
      <c r="N13" s="50">
        <f t="shared" si="7"/>
        <v>0</v>
      </c>
      <c r="O13" s="49">
        <f t="shared" si="8"/>
        <v>18202237.02</v>
      </c>
      <c r="P13" s="49">
        <f t="shared" si="9"/>
        <v>437392.98719999997</v>
      </c>
      <c r="Q13" s="49">
        <f t="shared" si="10"/>
        <v>437392.98719999997</v>
      </c>
      <c r="R13" s="49">
        <f t="shared" si="11"/>
        <v>164022.37019999998</v>
      </c>
      <c r="S13" s="50"/>
      <c r="T13" s="49">
        <f t="shared" si="12"/>
        <v>19241045.364599999</v>
      </c>
      <c r="U13" s="49">
        <v>30000</v>
      </c>
      <c r="V13" s="49">
        <f t="shared" si="13"/>
        <v>2184268.4424000001</v>
      </c>
      <c r="W13" s="49">
        <f t="shared" si="14"/>
        <v>124657.00135199998</v>
      </c>
      <c r="X13" s="49">
        <f t="shared" si="15"/>
        <v>1274200</v>
      </c>
      <c r="Y13" s="51">
        <v>6000</v>
      </c>
      <c r="Z13" s="51">
        <f t="shared" si="16"/>
        <v>22860170.808352001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79" t="s">
        <v>76</v>
      </c>
      <c r="B14" s="45">
        <v>88.21</v>
      </c>
      <c r="C14" s="56">
        <f t="shared" ref="C14:D14" si="26">B14</f>
        <v>88.21</v>
      </c>
      <c r="D14" s="56">
        <f t="shared" si="26"/>
        <v>88.21</v>
      </c>
      <c r="E14" s="47">
        <f t="shared" si="1"/>
        <v>949.49243999999987</v>
      </c>
      <c r="F14" s="66">
        <v>0</v>
      </c>
      <c r="G14" s="46">
        <f t="shared" si="2"/>
        <v>0</v>
      </c>
      <c r="H14" s="47">
        <f t="shared" si="3"/>
        <v>949.49243999999987</v>
      </c>
      <c r="I14" s="47">
        <f t="shared" si="4"/>
        <v>1376.7640379999998</v>
      </c>
      <c r="J14" s="49">
        <f t="shared" si="5"/>
        <v>20651460.569999997</v>
      </c>
      <c r="K14" s="57">
        <f>1*K2</f>
        <v>1000000</v>
      </c>
      <c r="L14" s="49">
        <f>4*L2</f>
        <v>800000</v>
      </c>
      <c r="M14" s="49">
        <f t="shared" si="6"/>
        <v>22451460.569999997</v>
      </c>
      <c r="N14" s="50">
        <f t="shared" si="7"/>
        <v>0</v>
      </c>
      <c r="O14" s="49">
        <f t="shared" si="8"/>
        <v>22451460.569999997</v>
      </c>
      <c r="P14" s="49">
        <f t="shared" si="9"/>
        <v>550705.61519999988</v>
      </c>
      <c r="Q14" s="49">
        <f t="shared" si="10"/>
        <v>550705.61519999988</v>
      </c>
      <c r="R14" s="49">
        <f t="shared" si="11"/>
        <v>206514.60569999996</v>
      </c>
      <c r="S14" s="50"/>
      <c r="T14" s="49">
        <f t="shared" si="12"/>
        <v>23759386.406099997</v>
      </c>
      <c r="U14" s="49">
        <v>30000</v>
      </c>
      <c r="V14" s="49">
        <f t="shared" si="13"/>
        <v>2694175.2683999995</v>
      </c>
      <c r="W14" s="49">
        <f t="shared" si="14"/>
        <v>156951.10033199997</v>
      </c>
      <c r="X14" s="49">
        <f t="shared" si="15"/>
        <v>1571700</v>
      </c>
      <c r="Y14" s="51">
        <v>6000</v>
      </c>
      <c r="Z14" s="51">
        <f t="shared" si="16"/>
        <v>28218212.774831995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79" t="s">
        <v>77</v>
      </c>
      <c r="B15" s="45">
        <v>70.06</v>
      </c>
      <c r="C15" s="56">
        <f t="shared" ref="C15:D15" si="27">B15</f>
        <v>70.06</v>
      </c>
      <c r="D15" s="56">
        <f t="shared" si="27"/>
        <v>70.06</v>
      </c>
      <c r="E15" s="25">
        <f t="shared" si="1"/>
        <v>754.12583999999993</v>
      </c>
      <c r="F15" s="26">
        <v>0</v>
      </c>
      <c r="G15" s="24">
        <f t="shared" si="2"/>
        <v>0</v>
      </c>
      <c r="H15" s="25">
        <f t="shared" si="3"/>
        <v>754.12583999999993</v>
      </c>
      <c r="I15" s="47">
        <f t="shared" si="4"/>
        <v>1093.4824679999999</v>
      </c>
      <c r="J15" s="27">
        <f t="shared" si="5"/>
        <v>16402237.02</v>
      </c>
      <c r="K15" s="100">
        <f>1*K2</f>
        <v>1000000</v>
      </c>
      <c r="L15" s="27">
        <f>4*L2</f>
        <v>800000</v>
      </c>
      <c r="M15" s="27">
        <f t="shared" si="6"/>
        <v>18202237.02</v>
      </c>
      <c r="N15" s="50">
        <f t="shared" si="7"/>
        <v>0</v>
      </c>
      <c r="O15" s="27">
        <f t="shared" si="8"/>
        <v>18202237.02</v>
      </c>
      <c r="P15" s="27">
        <f t="shared" si="9"/>
        <v>437392.98719999997</v>
      </c>
      <c r="Q15" s="27">
        <f t="shared" si="10"/>
        <v>437392.98719999997</v>
      </c>
      <c r="R15" s="27">
        <f t="shared" si="11"/>
        <v>164022.37019999998</v>
      </c>
      <c r="S15" s="50"/>
      <c r="T15" s="27">
        <f t="shared" si="12"/>
        <v>19241045.364599999</v>
      </c>
      <c r="U15" s="27">
        <v>30000</v>
      </c>
      <c r="V15" s="27">
        <f t="shared" si="13"/>
        <v>2184268.4424000001</v>
      </c>
      <c r="W15" s="27">
        <f t="shared" si="14"/>
        <v>124657.00135199998</v>
      </c>
      <c r="X15" s="27">
        <f t="shared" si="15"/>
        <v>1274200</v>
      </c>
      <c r="Y15" s="101">
        <v>6000</v>
      </c>
      <c r="Z15" s="101">
        <f t="shared" si="16"/>
        <v>22860170.808352001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79" t="s">
        <v>78</v>
      </c>
      <c r="B16" s="45">
        <v>70.06</v>
      </c>
      <c r="C16" s="56">
        <f t="shared" ref="C16:D16" si="28">B16</f>
        <v>70.06</v>
      </c>
      <c r="D16" s="56">
        <f t="shared" si="28"/>
        <v>70.06</v>
      </c>
      <c r="E16" s="25">
        <f t="shared" si="1"/>
        <v>754.12583999999993</v>
      </c>
      <c r="F16" s="26">
        <v>0</v>
      </c>
      <c r="G16" s="24">
        <f t="shared" si="2"/>
        <v>0</v>
      </c>
      <c r="H16" s="25">
        <f t="shared" si="3"/>
        <v>754.12583999999993</v>
      </c>
      <c r="I16" s="47">
        <f t="shared" si="4"/>
        <v>1093.4824679999999</v>
      </c>
      <c r="J16" s="27">
        <f t="shared" si="5"/>
        <v>16402237.02</v>
      </c>
      <c r="K16" s="100">
        <f>1*K2</f>
        <v>1000000</v>
      </c>
      <c r="L16" s="27">
        <f>4*L2</f>
        <v>800000</v>
      </c>
      <c r="M16" s="27">
        <f t="shared" si="6"/>
        <v>18202237.02</v>
      </c>
      <c r="N16" s="50">
        <f t="shared" si="7"/>
        <v>0</v>
      </c>
      <c r="O16" s="27">
        <f t="shared" si="8"/>
        <v>18202237.02</v>
      </c>
      <c r="P16" s="27">
        <f t="shared" si="9"/>
        <v>437392.98719999997</v>
      </c>
      <c r="Q16" s="27">
        <f t="shared" si="10"/>
        <v>437392.98719999997</v>
      </c>
      <c r="R16" s="27">
        <f t="shared" si="11"/>
        <v>164022.37019999998</v>
      </c>
      <c r="S16" s="50"/>
      <c r="T16" s="27">
        <f t="shared" si="12"/>
        <v>19241045.364599999</v>
      </c>
      <c r="U16" s="27">
        <v>30000</v>
      </c>
      <c r="V16" s="27">
        <f t="shared" si="13"/>
        <v>2184268.4424000001</v>
      </c>
      <c r="W16" s="27">
        <f t="shared" si="14"/>
        <v>124657.00135199998</v>
      </c>
      <c r="X16" s="27">
        <f t="shared" si="15"/>
        <v>1274200</v>
      </c>
      <c r="Y16" s="101">
        <v>6000</v>
      </c>
      <c r="Z16" s="101">
        <f t="shared" si="16"/>
        <v>22860170.808352001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79" t="s">
        <v>79</v>
      </c>
      <c r="B17" s="45">
        <v>70.06</v>
      </c>
      <c r="C17" s="56">
        <f t="shared" ref="C17:D17" si="29">B17</f>
        <v>70.06</v>
      </c>
      <c r="D17" s="56">
        <f t="shared" si="29"/>
        <v>70.06</v>
      </c>
      <c r="E17" s="25">
        <f t="shared" si="1"/>
        <v>754.12583999999993</v>
      </c>
      <c r="F17" s="26">
        <v>0</v>
      </c>
      <c r="G17" s="24">
        <f t="shared" si="2"/>
        <v>0</v>
      </c>
      <c r="H17" s="25">
        <f t="shared" si="3"/>
        <v>754.12583999999993</v>
      </c>
      <c r="I17" s="47">
        <f t="shared" si="4"/>
        <v>1093.4824679999999</v>
      </c>
      <c r="J17" s="27">
        <f t="shared" si="5"/>
        <v>16402237.02</v>
      </c>
      <c r="K17" s="100">
        <f t="shared" ref="K17:K19" si="30">1*K4</f>
        <v>1000000</v>
      </c>
      <c r="L17" s="27">
        <f>4*L2</f>
        <v>800000</v>
      </c>
      <c r="M17" s="27">
        <f t="shared" si="6"/>
        <v>18202237.02</v>
      </c>
      <c r="N17" s="50">
        <f t="shared" si="7"/>
        <v>0</v>
      </c>
      <c r="O17" s="27">
        <f t="shared" si="8"/>
        <v>18202237.02</v>
      </c>
      <c r="P17" s="27">
        <f t="shared" si="9"/>
        <v>437392.98719999997</v>
      </c>
      <c r="Q17" s="27">
        <f t="shared" si="10"/>
        <v>437392.98719999997</v>
      </c>
      <c r="R17" s="27">
        <f t="shared" si="11"/>
        <v>164022.37019999998</v>
      </c>
      <c r="S17" s="50"/>
      <c r="T17" s="27">
        <f t="shared" si="12"/>
        <v>19241045.364599999</v>
      </c>
      <c r="U17" s="27">
        <v>30000</v>
      </c>
      <c r="V17" s="27">
        <f t="shared" si="13"/>
        <v>2184268.4424000001</v>
      </c>
      <c r="W17" s="27">
        <f t="shared" si="14"/>
        <v>124657.00135199998</v>
      </c>
      <c r="X17" s="27">
        <f t="shared" si="15"/>
        <v>1274200</v>
      </c>
      <c r="Y17" s="101">
        <v>6000</v>
      </c>
      <c r="Z17" s="101">
        <f t="shared" si="16"/>
        <v>22860170.808352001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79" t="s">
        <v>80</v>
      </c>
      <c r="B18" s="45">
        <v>70.06</v>
      </c>
      <c r="C18" s="56">
        <f t="shared" ref="C18:D18" si="31">B18</f>
        <v>70.06</v>
      </c>
      <c r="D18" s="56">
        <f t="shared" si="31"/>
        <v>70.06</v>
      </c>
      <c r="E18" s="25">
        <f t="shared" si="1"/>
        <v>754.12583999999993</v>
      </c>
      <c r="F18" s="26">
        <v>0</v>
      </c>
      <c r="G18" s="24">
        <f t="shared" si="2"/>
        <v>0</v>
      </c>
      <c r="H18" s="25">
        <f t="shared" si="3"/>
        <v>754.12583999999993</v>
      </c>
      <c r="I18" s="47">
        <f t="shared" si="4"/>
        <v>1093.4824679999999</v>
      </c>
      <c r="J18" s="27">
        <f t="shared" si="5"/>
        <v>16402237.02</v>
      </c>
      <c r="K18" s="100">
        <f t="shared" si="30"/>
        <v>1000000</v>
      </c>
      <c r="L18" s="27">
        <f>4*L2</f>
        <v>800000</v>
      </c>
      <c r="M18" s="27">
        <f t="shared" si="6"/>
        <v>18202237.02</v>
      </c>
      <c r="N18" s="50">
        <f t="shared" si="7"/>
        <v>0</v>
      </c>
      <c r="O18" s="27">
        <f t="shared" si="8"/>
        <v>18202237.02</v>
      </c>
      <c r="P18" s="27">
        <f t="shared" si="9"/>
        <v>437392.98719999997</v>
      </c>
      <c r="Q18" s="27">
        <f t="shared" si="10"/>
        <v>437392.98719999997</v>
      </c>
      <c r="R18" s="27">
        <f t="shared" si="11"/>
        <v>164022.37019999998</v>
      </c>
      <c r="S18" s="50"/>
      <c r="T18" s="27">
        <f t="shared" si="12"/>
        <v>19241045.364599999</v>
      </c>
      <c r="U18" s="27">
        <v>30000</v>
      </c>
      <c r="V18" s="27">
        <f t="shared" si="13"/>
        <v>2184268.4424000001</v>
      </c>
      <c r="W18" s="27">
        <f t="shared" si="14"/>
        <v>124657.00135199998</v>
      </c>
      <c r="X18" s="27">
        <f t="shared" si="15"/>
        <v>1274200</v>
      </c>
      <c r="Y18" s="101">
        <v>6000</v>
      </c>
      <c r="Z18" s="101">
        <f t="shared" si="16"/>
        <v>22860170.808352001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79" t="s">
        <v>81</v>
      </c>
      <c r="B19" s="45">
        <v>70.06</v>
      </c>
      <c r="C19" s="56">
        <f t="shared" ref="C19:D19" si="32">B19</f>
        <v>70.06</v>
      </c>
      <c r="D19" s="56">
        <f t="shared" si="32"/>
        <v>70.06</v>
      </c>
      <c r="E19" s="25">
        <f t="shared" si="1"/>
        <v>754.12583999999993</v>
      </c>
      <c r="F19" s="26">
        <v>0</v>
      </c>
      <c r="G19" s="24">
        <f t="shared" si="2"/>
        <v>0</v>
      </c>
      <c r="H19" s="25">
        <f t="shared" si="3"/>
        <v>754.12583999999993</v>
      </c>
      <c r="I19" s="25">
        <f t="shared" si="4"/>
        <v>1093.4824679999999</v>
      </c>
      <c r="J19" s="27">
        <f t="shared" si="5"/>
        <v>16402237.02</v>
      </c>
      <c r="K19" s="100">
        <f t="shared" si="30"/>
        <v>1000000</v>
      </c>
      <c r="L19" s="27">
        <f>4*L2</f>
        <v>800000</v>
      </c>
      <c r="M19" s="27">
        <f t="shared" si="6"/>
        <v>18202237.02</v>
      </c>
      <c r="N19" s="50">
        <f t="shared" si="7"/>
        <v>0</v>
      </c>
      <c r="O19" s="27">
        <f t="shared" si="8"/>
        <v>18202237.02</v>
      </c>
      <c r="P19" s="27">
        <f t="shared" si="9"/>
        <v>437392.98719999997</v>
      </c>
      <c r="Q19" s="27">
        <f t="shared" si="10"/>
        <v>437392.98719999997</v>
      </c>
      <c r="R19" s="27">
        <f t="shared" si="11"/>
        <v>164022.37019999998</v>
      </c>
      <c r="S19" s="50"/>
      <c r="T19" s="27">
        <f t="shared" si="12"/>
        <v>19241045.364599999</v>
      </c>
      <c r="U19" s="27">
        <v>30000</v>
      </c>
      <c r="V19" s="27">
        <f t="shared" si="13"/>
        <v>2184268.4424000001</v>
      </c>
      <c r="W19" s="27">
        <f t="shared" si="14"/>
        <v>124657.00135199998</v>
      </c>
      <c r="X19" s="27">
        <f t="shared" si="15"/>
        <v>1274200</v>
      </c>
      <c r="Y19" s="101">
        <v>6000</v>
      </c>
      <c r="Z19" s="101">
        <f t="shared" si="16"/>
        <v>22860170.808352001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79" t="s">
        <v>82</v>
      </c>
      <c r="B20" s="45">
        <v>45.32</v>
      </c>
      <c r="C20" s="56">
        <f t="shared" ref="C20:D20" si="33">B20</f>
        <v>45.32</v>
      </c>
      <c r="D20" s="56">
        <f t="shared" si="33"/>
        <v>45.32</v>
      </c>
      <c r="E20" s="102">
        <f t="shared" si="1"/>
        <v>487.82447999999999</v>
      </c>
      <c r="F20" s="22">
        <v>0</v>
      </c>
      <c r="G20" s="56">
        <f t="shared" si="2"/>
        <v>0</v>
      </c>
      <c r="H20" s="102">
        <f t="shared" si="3"/>
        <v>487.82447999999999</v>
      </c>
      <c r="I20" s="102">
        <f t="shared" si="4"/>
        <v>707.34549600000003</v>
      </c>
      <c r="J20" s="50">
        <f t="shared" si="5"/>
        <v>10610182.439999999</v>
      </c>
      <c r="K20" s="103">
        <f>0*K2</f>
        <v>0</v>
      </c>
      <c r="L20" s="50">
        <f>2*L2</f>
        <v>400000</v>
      </c>
      <c r="M20" s="50">
        <f t="shared" si="6"/>
        <v>11010182.439999999</v>
      </c>
      <c r="N20" s="50">
        <f t="shared" si="7"/>
        <v>0</v>
      </c>
      <c r="O20" s="50">
        <f t="shared" si="8"/>
        <v>11010182.439999999</v>
      </c>
      <c r="P20" s="50">
        <f t="shared" si="9"/>
        <v>282938.19839999999</v>
      </c>
      <c r="Q20" s="50">
        <f t="shared" si="10"/>
        <v>282938.19839999999</v>
      </c>
      <c r="R20" s="50">
        <f t="shared" si="11"/>
        <v>106101.8244</v>
      </c>
      <c r="S20" s="50"/>
      <c r="T20" s="50">
        <f t="shared" si="12"/>
        <v>11682160.6612</v>
      </c>
      <c r="U20" s="50">
        <v>30000</v>
      </c>
      <c r="V20" s="50">
        <f t="shared" si="13"/>
        <v>1321221.8927999998</v>
      </c>
      <c r="W20" s="50">
        <f t="shared" si="14"/>
        <v>80637.386543999994</v>
      </c>
      <c r="X20" s="50">
        <f t="shared" si="15"/>
        <v>770800</v>
      </c>
      <c r="Y20" s="104">
        <v>6000</v>
      </c>
      <c r="Z20" s="104">
        <f t="shared" si="16"/>
        <v>13890819.940544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K998"/>
  <sheetViews>
    <sheetView topLeftCell="A13" workbookViewId="0">
      <selection activeCell="A21" sqref="A21:XFD27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105" t="s">
        <v>63</v>
      </c>
      <c r="B4" s="45">
        <v>47.09</v>
      </c>
      <c r="C4" s="38">
        <f t="shared" ref="C4:D4" si="0">B4</f>
        <v>47.09</v>
      </c>
      <c r="D4" s="38">
        <f t="shared" si="0"/>
        <v>47.09</v>
      </c>
      <c r="E4" s="39">
        <f t="shared" ref="E4:E7" si="1">D4*10.764</f>
        <v>506.87675999999999</v>
      </c>
      <c r="F4" s="64">
        <v>6.86</v>
      </c>
      <c r="G4" s="38">
        <f t="shared" ref="G4:G20" si="2">F4*10.764</f>
        <v>73.841039999999992</v>
      </c>
      <c r="H4" s="39">
        <f t="shared" ref="H4:H20" si="3">E4+G4</f>
        <v>580.71780000000001</v>
      </c>
      <c r="I4" s="39">
        <f t="shared" ref="I4:I20" si="4">H4+(H4*45%)</f>
        <v>842.04080999999996</v>
      </c>
      <c r="J4" s="41">
        <f t="shared" ref="J4:J20" si="5">I4*$J$2</f>
        <v>12630612.15</v>
      </c>
      <c r="K4" s="41">
        <f>1*K2</f>
        <v>1000000</v>
      </c>
      <c r="L4" s="41">
        <f>2*L2</f>
        <v>400000</v>
      </c>
      <c r="M4" s="41">
        <f t="shared" ref="M4:M7" si="6">SUM(J4:L4)</f>
        <v>14030612.15</v>
      </c>
      <c r="N4" s="42">
        <f t="shared" ref="N4:N20" si="7">($N$2*M4)</f>
        <v>0</v>
      </c>
      <c r="O4" s="41">
        <f t="shared" ref="O4:O20" si="8">M4-N4</f>
        <v>14030612.15</v>
      </c>
      <c r="P4" s="41">
        <f t="shared" ref="P4:P20" si="9">I4*$P$2</f>
        <v>336816.32399999996</v>
      </c>
      <c r="Q4" s="41">
        <f t="shared" ref="Q4:Q20" si="10">I4*$Q$2</f>
        <v>336816.32399999996</v>
      </c>
      <c r="R4" s="41">
        <f t="shared" ref="R4:R20" si="11">I4*$R$2</f>
        <v>126306.12149999999</v>
      </c>
      <c r="S4" s="41">
        <v>0</v>
      </c>
      <c r="T4" s="41">
        <f t="shared" ref="T4:T20" si="12">SUM(O4:S4)</f>
        <v>14830550.919499999</v>
      </c>
      <c r="U4" s="41">
        <v>30000</v>
      </c>
      <c r="V4" s="41">
        <f t="shared" ref="V4:V20" si="13">$V$2*O4</f>
        <v>1683673.4579999999</v>
      </c>
      <c r="W4" s="41">
        <f t="shared" ref="W4:W20" si="14">(12%*P4)+(12%*Q4)+(12%*R4)</f>
        <v>95992.652339999986</v>
      </c>
      <c r="X4" s="41">
        <f t="shared" ref="X4:X20" si="15">CEILING(($X$2*O4),100)</f>
        <v>982200</v>
      </c>
      <c r="Y4" s="43">
        <v>6000</v>
      </c>
      <c r="Z4" s="43">
        <f t="shared" ref="Z4:Z20" si="16">SUM(T4:Y4)</f>
        <v>17628417.02984</v>
      </c>
      <c r="AA4" s="28"/>
      <c r="AB4" s="99" t="s">
        <v>44</v>
      </c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105" t="s">
        <v>64</v>
      </c>
      <c r="B5" s="45">
        <v>70.06</v>
      </c>
      <c r="C5" s="38">
        <f t="shared" ref="C5:D5" si="17">B5</f>
        <v>70.06</v>
      </c>
      <c r="D5" s="38">
        <f t="shared" si="17"/>
        <v>70.06</v>
      </c>
      <c r="E5" s="39">
        <f t="shared" si="1"/>
        <v>754.12583999999993</v>
      </c>
      <c r="F5" s="65">
        <v>0</v>
      </c>
      <c r="G5" s="38">
        <f t="shared" si="2"/>
        <v>0</v>
      </c>
      <c r="H5" s="39">
        <f t="shared" si="3"/>
        <v>754.12583999999993</v>
      </c>
      <c r="I5" s="39">
        <f t="shared" si="4"/>
        <v>1093.4824679999999</v>
      </c>
      <c r="J5" s="41">
        <f t="shared" si="5"/>
        <v>16402237.02</v>
      </c>
      <c r="K5" s="41">
        <f>1*K2</f>
        <v>1000000</v>
      </c>
      <c r="L5" s="41">
        <f>4*L2</f>
        <v>800000</v>
      </c>
      <c r="M5" s="41">
        <f t="shared" si="6"/>
        <v>18202237.02</v>
      </c>
      <c r="N5" s="42">
        <f t="shared" si="7"/>
        <v>0</v>
      </c>
      <c r="O5" s="41">
        <f t="shared" si="8"/>
        <v>18202237.02</v>
      </c>
      <c r="P5" s="41">
        <f t="shared" si="9"/>
        <v>437392.98719999997</v>
      </c>
      <c r="Q5" s="41">
        <f t="shared" si="10"/>
        <v>437392.98719999997</v>
      </c>
      <c r="R5" s="41">
        <f t="shared" si="11"/>
        <v>164022.37019999998</v>
      </c>
      <c r="S5" s="41">
        <v>0</v>
      </c>
      <c r="T5" s="41">
        <f t="shared" si="12"/>
        <v>19241045.364599999</v>
      </c>
      <c r="U5" s="41">
        <v>30000</v>
      </c>
      <c r="V5" s="41">
        <f t="shared" si="13"/>
        <v>2184268.4424000001</v>
      </c>
      <c r="W5" s="41">
        <f t="shared" si="14"/>
        <v>124657.00135199998</v>
      </c>
      <c r="X5" s="41">
        <f t="shared" si="15"/>
        <v>1274200</v>
      </c>
      <c r="Y5" s="43">
        <v>6000</v>
      </c>
      <c r="Z5" s="43">
        <f t="shared" si="16"/>
        <v>22860170.808352001</v>
      </c>
      <c r="AA5" s="28"/>
      <c r="AB5" s="99" t="s">
        <v>44</v>
      </c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105" t="s">
        <v>65</v>
      </c>
      <c r="B6" s="45">
        <v>70.06</v>
      </c>
      <c r="C6" s="38">
        <f t="shared" ref="C6:D6" si="18">B6</f>
        <v>70.06</v>
      </c>
      <c r="D6" s="38">
        <f t="shared" si="18"/>
        <v>70.06</v>
      </c>
      <c r="E6" s="39">
        <f t="shared" si="1"/>
        <v>754.12583999999993</v>
      </c>
      <c r="F6" s="65">
        <v>0</v>
      </c>
      <c r="G6" s="38">
        <f t="shared" si="2"/>
        <v>0</v>
      </c>
      <c r="H6" s="39">
        <f t="shared" si="3"/>
        <v>754.12583999999993</v>
      </c>
      <c r="I6" s="39">
        <f t="shared" si="4"/>
        <v>1093.4824679999999</v>
      </c>
      <c r="J6" s="41">
        <f t="shared" si="5"/>
        <v>16402237.02</v>
      </c>
      <c r="K6" s="41">
        <f>1*K2</f>
        <v>1000000</v>
      </c>
      <c r="L6" s="41">
        <f>4*L2</f>
        <v>800000</v>
      </c>
      <c r="M6" s="41">
        <f t="shared" si="6"/>
        <v>18202237.02</v>
      </c>
      <c r="N6" s="42">
        <f t="shared" si="7"/>
        <v>0</v>
      </c>
      <c r="O6" s="41">
        <f t="shared" si="8"/>
        <v>18202237.02</v>
      </c>
      <c r="P6" s="41">
        <f t="shared" si="9"/>
        <v>437392.98719999997</v>
      </c>
      <c r="Q6" s="41">
        <f t="shared" si="10"/>
        <v>437392.98719999997</v>
      </c>
      <c r="R6" s="41">
        <f t="shared" si="11"/>
        <v>164022.37019999998</v>
      </c>
      <c r="S6" s="41">
        <v>0</v>
      </c>
      <c r="T6" s="41">
        <f t="shared" si="12"/>
        <v>19241045.364599999</v>
      </c>
      <c r="U6" s="41">
        <v>30000</v>
      </c>
      <c r="V6" s="41">
        <f t="shared" si="13"/>
        <v>2184268.4424000001</v>
      </c>
      <c r="W6" s="41">
        <f t="shared" si="14"/>
        <v>124657.00135199998</v>
      </c>
      <c r="X6" s="41">
        <f t="shared" si="15"/>
        <v>1274200</v>
      </c>
      <c r="Y6" s="43">
        <v>6000</v>
      </c>
      <c r="Z6" s="43">
        <f t="shared" si="16"/>
        <v>22860170.808352001</v>
      </c>
      <c r="AA6" s="28"/>
      <c r="AB6" s="99" t="s">
        <v>44</v>
      </c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105" t="s">
        <v>66</v>
      </c>
      <c r="B7" s="45">
        <v>70.06</v>
      </c>
      <c r="C7" s="38">
        <f t="shared" ref="C7:D7" si="19">B7</f>
        <v>70.06</v>
      </c>
      <c r="D7" s="38">
        <f t="shared" si="19"/>
        <v>70.06</v>
      </c>
      <c r="E7" s="39">
        <f t="shared" si="1"/>
        <v>754.12583999999993</v>
      </c>
      <c r="F7" s="65">
        <v>0</v>
      </c>
      <c r="G7" s="38">
        <f t="shared" si="2"/>
        <v>0</v>
      </c>
      <c r="H7" s="39">
        <f t="shared" si="3"/>
        <v>754.12583999999993</v>
      </c>
      <c r="I7" s="39">
        <f t="shared" si="4"/>
        <v>1093.4824679999999</v>
      </c>
      <c r="J7" s="41">
        <f t="shared" si="5"/>
        <v>16402237.02</v>
      </c>
      <c r="K7" s="41">
        <f>1*K2</f>
        <v>1000000</v>
      </c>
      <c r="L7" s="41">
        <f>4*L2</f>
        <v>800000</v>
      </c>
      <c r="M7" s="41">
        <f t="shared" si="6"/>
        <v>18202237.02</v>
      </c>
      <c r="N7" s="42">
        <f t="shared" si="7"/>
        <v>0</v>
      </c>
      <c r="O7" s="41">
        <f t="shared" si="8"/>
        <v>18202237.02</v>
      </c>
      <c r="P7" s="41">
        <f t="shared" si="9"/>
        <v>437392.98719999997</v>
      </c>
      <c r="Q7" s="41">
        <f t="shared" si="10"/>
        <v>437392.98719999997</v>
      </c>
      <c r="R7" s="41">
        <f t="shared" si="11"/>
        <v>164022.37019999998</v>
      </c>
      <c r="S7" s="41">
        <v>0</v>
      </c>
      <c r="T7" s="41">
        <f t="shared" si="12"/>
        <v>19241045.364599999</v>
      </c>
      <c r="U7" s="41">
        <v>30000</v>
      </c>
      <c r="V7" s="41">
        <f t="shared" si="13"/>
        <v>2184268.4424000001</v>
      </c>
      <c r="W7" s="41">
        <f t="shared" si="14"/>
        <v>124657.00135199998</v>
      </c>
      <c r="X7" s="41">
        <f t="shared" si="15"/>
        <v>1274200</v>
      </c>
      <c r="Y7" s="43">
        <v>6000</v>
      </c>
      <c r="Z7" s="43">
        <f t="shared" si="16"/>
        <v>22860170.808352001</v>
      </c>
      <c r="AA7" s="28"/>
      <c r="AB7" s="99" t="s">
        <v>44</v>
      </c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105" t="s">
        <v>68</v>
      </c>
      <c r="B8" s="106" t="s">
        <v>83</v>
      </c>
      <c r="C8" s="106" t="s">
        <v>83</v>
      </c>
      <c r="D8" s="106" t="s">
        <v>83</v>
      </c>
      <c r="E8" s="39"/>
      <c r="F8" s="65">
        <v>0</v>
      </c>
      <c r="G8" s="38">
        <f t="shared" si="2"/>
        <v>0</v>
      </c>
      <c r="H8" s="39">
        <f t="shared" si="3"/>
        <v>0</v>
      </c>
      <c r="I8" s="39">
        <f t="shared" si="4"/>
        <v>0</v>
      </c>
      <c r="J8" s="41">
        <f t="shared" si="5"/>
        <v>0</v>
      </c>
      <c r="K8" s="58"/>
      <c r="L8" s="41"/>
      <c r="M8" s="41"/>
      <c r="N8" s="42">
        <f t="shared" si="7"/>
        <v>0</v>
      </c>
      <c r="O8" s="41">
        <f t="shared" si="8"/>
        <v>0</v>
      </c>
      <c r="P8" s="41">
        <f t="shared" si="9"/>
        <v>0</v>
      </c>
      <c r="Q8" s="41">
        <f t="shared" si="10"/>
        <v>0</v>
      </c>
      <c r="R8" s="41">
        <f t="shared" si="11"/>
        <v>0</v>
      </c>
      <c r="S8" s="41">
        <v>0</v>
      </c>
      <c r="T8" s="41">
        <f t="shared" si="12"/>
        <v>0</v>
      </c>
      <c r="U8" s="58">
        <v>0</v>
      </c>
      <c r="V8" s="41">
        <f t="shared" si="13"/>
        <v>0</v>
      </c>
      <c r="W8" s="41">
        <f t="shared" si="14"/>
        <v>0</v>
      </c>
      <c r="X8" s="41">
        <f t="shared" si="15"/>
        <v>0</v>
      </c>
      <c r="Y8" s="107">
        <v>0</v>
      </c>
      <c r="Z8" s="43">
        <f t="shared" si="16"/>
        <v>0</v>
      </c>
      <c r="AA8" s="28"/>
      <c r="AB8" s="99" t="s">
        <v>44</v>
      </c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105" t="s">
        <v>70</v>
      </c>
      <c r="B9" s="45">
        <v>87.09</v>
      </c>
      <c r="C9" s="38">
        <f t="shared" ref="C9:D9" si="20">B9</f>
        <v>87.09</v>
      </c>
      <c r="D9" s="38">
        <f t="shared" si="20"/>
        <v>87.09</v>
      </c>
      <c r="E9" s="39">
        <f t="shared" ref="E9:E20" si="21">D9*10.764</f>
        <v>937.43675999999994</v>
      </c>
      <c r="F9" s="65">
        <v>0</v>
      </c>
      <c r="G9" s="38">
        <f t="shared" si="2"/>
        <v>0</v>
      </c>
      <c r="H9" s="39">
        <f t="shared" si="3"/>
        <v>937.43675999999994</v>
      </c>
      <c r="I9" s="39">
        <f t="shared" si="4"/>
        <v>1359.2833019999998</v>
      </c>
      <c r="J9" s="41">
        <f t="shared" si="5"/>
        <v>20389249.529999997</v>
      </c>
      <c r="K9" s="41">
        <f>1*K2</f>
        <v>1000000</v>
      </c>
      <c r="L9" s="41">
        <f>4*L2</f>
        <v>800000</v>
      </c>
      <c r="M9" s="41">
        <f t="shared" ref="M9:M20" si="22">SUM(J9:L9)</f>
        <v>22189249.529999997</v>
      </c>
      <c r="N9" s="42">
        <f t="shared" si="7"/>
        <v>0</v>
      </c>
      <c r="O9" s="41">
        <f t="shared" si="8"/>
        <v>22189249.529999997</v>
      </c>
      <c r="P9" s="41">
        <f t="shared" si="9"/>
        <v>543713.32079999987</v>
      </c>
      <c r="Q9" s="41">
        <f t="shared" si="10"/>
        <v>543713.32079999987</v>
      </c>
      <c r="R9" s="41">
        <f t="shared" si="11"/>
        <v>203892.49529999998</v>
      </c>
      <c r="S9" s="41">
        <v>0</v>
      </c>
      <c r="T9" s="41">
        <f t="shared" si="12"/>
        <v>23480568.666899994</v>
      </c>
      <c r="U9" s="41">
        <v>30000</v>
      </c>
      <c r="V9" s="41">
        <f t="shared" si="13"/>
        <v>2662709.9435999994</v>
      </c>
      <c r="W9" s="41">
        <f t="shared" si="14"/>
        <v>154958.29642799997</v>
      </c>
      <c r="X9" s="41">
        <f t="shared" si="15"/>
        <v>1553300</v>
      </c>
      <c r="Y9" s="43">
        <v>6000</v>
      </c>
      <c r="Z9" s="43">
        <f t="shared" si="16"/>
        <v>27887536.906927992</v>
      </c>
      <c r="AA9" s="28"/>
      <c r="AB9" s="99" t="s">
        <v>44</v>
      </c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105" t="s">
        <v>72</v>
      </c>
      <c r="B10" s="45">
        <v>73.010000000000005</v>
      </c>
      <c r="C10" s="54">
        <f t="shared" ref="C10:D10" si="23">B10</f>
        <v>73.010000000000005</v>
      </c>
      <c r="D10" s="54">
        <f t="shared" si="23"/>
        <v>73.010000000000005</v>
      </c>
      <c r="E10" s="39">
        <f t="shared" si="21"/>
        <v>785.87963999999999</v>
      </c>
      <c r="F10" s="65">
        <v>0</v>
      </c>
      <c r="G10" s="38">
        <f t="shared" si="2"/>
        <v>0</v>
      </c>
      <c r="H10" s="39">
        <f t="shared" si="3"/>
        <v>785.87963999999999</v>
      </c>
      <c r="I10" s="39">
        <f t="shared" si="4"/>
        <v>1139.525478</v>
      </c>
      <c r="J10" s="41">
        <f t="shared" si="5"/>
        <v>17092882.170000002</v>
      </c>
      <c r="K10" s="41">
        <f>1*K2</f>
        <v>1000000</v>
      </c>
      <c r="L10" s="41">
        <f>4*L2</f>
        <v>800000</v>
      </c>
      <c r="M10" s="41">
        <f t="shared" si="22"/>
        <v>18892882.170000002</v>
      </c>
      <c r="N10" s="42">
        <f t="shared" si="7"/>
        <v>0</v>
      </c>
      <c r="O10" s="41">
        <f t="shared" si="8"/>
        <v>18892882.170000002</v>
      </c>
      <c r="P10" s="41">
        <f t="shared" si="9"/>
        <v>455810.1912</v>
      </c>
      <c r="Q10" s="41">
        <f t="shared" si="10"/>
        <v>455810.1912</v>
      </c>
      <c r="R10" s="41">
        <f t="shared" si="11"/>
        <v>170928.8217</v>
      </c>
      <c r="S10" s="42"/>
      <c r="T10" s="41">
        <f t="shared" si="12"/>
        <v>19975431.3741</v>
      </c>
      <c r="U10" s="41">
        <v>30000</v>
      </c>
      <c r="V10" s="41">
        <f t="shared" si="13"/>
        <v>2267145.8604000001</v>
      </c>
      <c r="W10" s="41">
        <f t="shared" si="14"/>
        <v>129905.904492</v>
      </c>
      <c r="X10" s="41">
        <f t="shared" si="15"/>
        <v>1322600</v>
      </c>
      <c r="Y10" s="43">
        <v>6000</v>
      </c>
      <c r="Z10" s="43">
        <f t="shared" si="16"/>
        <v>23731083.138991997</v>
      </c>
      <c r="AA10" s="28"/>
      <c r="AB10" s="99" t="s">
        <v>44</v>
      </c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105" t="s">
        <v>73</v>
      </c>
      <c r="B11" s="45">
        <v>64.37</v>
      </c>
      <c r="C11" s="54">
        <f t="shared" ref="C11:D11" si="24">B11</f>
        <v>64.37</v>
      </c>
      <c r="D11" s="54">
        <f t="shared" si="24"/>
        <v>64.37</v>
      </c>
      <c r="E11" s="39">
        <f t="shared" si="21"/>
        <v>692.87868000000003</v>
      </c>
      <c r="F11" s="65">
        <v>0</v>
      </c>
      <c r="G11" s="38">
        <f t="shared" si="2"/>
        <v>0</v>
      </c>
      <c r="H11" s="39">
        <f t="shared" si="3"/>
        <v>692.87868000000003</v>
      </c>
      <c r="I11" s="39">
        <f t="shared" si="4"/>
        <v>1004.674086</v>
      </c>
      <c r="J11" s="41">
        <f t="shared" si="5"/>
        <v>15070111.289999999</v>
      </c>
      <c r="K11" s="41">
        <f>1*K2</f>
        <v>1000000</v>
      </c>
      <c r="L11" s="41">
        <f>4*L2</f>
        <v>800000</v>
      </c>
      <c r="M11" s="41">
        <f t="shared" si="22"/>
        <v>16870111.289999999</v>
      </c>
      <c r="N11" s="42">
        <f t="shared" si="7"/>
        <v>0</v>
      </c>
      <c r="O11" s="41">
        <f t="shared" si="8"/>
        <v>16870111.289999999</v>
      </c>
      <c r="P11" s="41">
        <f t="shared" si="9"/>
        <v>401869.63439999998</v>
      </c>
      <c r="Q11" s="41">
        <f t="shared" si="10"/>
        <v>401869.63439999998</v>
      </c>
      <c r="R11" s="41">
        <f t="shared" si="11"/>
        <v>150701.11290000001</v>
      </c>
      <c r="S11" s="42"/>
      <c r="T11" s="41">
        <f t="shared" si="12"/>
        <v>17824551.671699997</v>
      </c>
      <c r="U11" s="41">
        <v>30000</v>
      </c>
      <c r="V11" s="41">
        <f t="shared" si="13"/>
        <v>2024413.3547999999</v>
      </c>
      <c r="W11" s="41">
        <f t="shared" si="14"/>
        <v>114532.845804</v>
      </c>
      <c r="X11" s="41">
        <f t="shared" si="15"/>
        <v>1181000</v>
      </c>
      <c r="Y11" s="43">
        <v>6000</v>
      </c>
      <c r="Z11" s="43">
        <f t="shared" si="16"/>
        <v>21180497.872303996</v>
      </c>
      <c r="AA11" s="28"/>
      <c r="AB11" s="99" t="s">
        <v>44</v>
      </c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105" t="s">
        <v>74</v>
      </c>
      <c r="B12" s="45">
        <v>88.21</v>
      </c>
      <c r="C12" s="54">
        <f t="shared" ref="C12:D12" si="25">B12</f>
        <v>88.21</v>
      </c>
      <c r="D12" s="54">
        <f t="shared" si="25"/>
        <v>88.21</v>
      </c>
      <c r="E12" s="39">
        <f t="shared" si="21"/>
        <v>949.49243999999987</v>
      </c>
      <c r="F12" s="65">
        <v>0</v>
      </c>
      <c r="G12" s="38">
        <f t="shared" si="2"/>
        <v>0</v>
      </c>
      <c r="H12" s="39">
        <f t="shared" si="3"/>
        <v>949.49243999999987</v>
      </c>
      <c r="I12" s="39">
        <f t="shared" si="4"/>
        <v>1376.7640379999998</v>
      </c>
      <c r="J12" s="41">
        <f t="shared" si="5"/>
        <v>20651460.569999997</v>
      </c>
      <c r="K12" s="58">
        <f>1*K2</f>
        <v>1000000</v>
      </c>
      <c r="L12" s="41">
        <f>4*L2</f>
        <v>800000</v>
      </c>
      <c r="M12" s="41">
        <f t="shared" si="22"/>
        <v>22451460.569999997</v>
      </c>
      <c r="N12" s="42">
        <f t="shared" si="7"/>
        <v>0</v>
      </c>
      <c r="O12" s="41">
        <f t="shared" si="8"/>
        <v>22451460.569999997</v>
      </c>
      <c r="P12" s="41">
        <f t="shared" si="9"/>
        <v>550705.61519999988</v>
      </c>
      <c r="Q12" s="41">
        <f t="shared" si="10"/>
        <v>550705.61519999988</v>
      </c>
      <c r="R12" s="41">
        <f t="shared" si="11"/>
        <v>206514.60569999996</v>
      </c>
      <c r="S12" s="42"/>
      <c r="T12" s="41">
        <f t="shared" si="12"/>
        <v>23759386.406099997</v>
      </c>
      <c r="U12" s="41">
        <v>30000</v>
      </c>
      <c r="V12" s="41">
        <f t="shared" si="13"/>
        <v>2694175.2683999995</v>
      </c>
      <c r="W12" s="41">
        <f t="shared" si="14"/>
        <v>156951.10033199997</v>
      </c>
      <c r="X12" s="41">
        <f t="shared" si="15"/>
        <v>1571700</v>
      </c>
      <c r="Y12" s="43">
        <v>6000</v>
      </c>
      <c r="Z12" s="43">
        <f t="shared" si="16"/>
        <v>28218212.774831995</v>
      </c>
      <c r="AA12" s="28"/>
      <c r="AB12" s="99" t="s">
        <v>44</v>
      </c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105" t="s">
        <v>75</v>
      </c>
      <c r="B13" s="45">
        <v>70.06</v>
      </c>
      <c r="C13" s="54">
        <f t="shared" ref="C13:D13" si="26">B13</f>
        <v>70.06</v>
      </c>
      <c r="D13" s="54">
        <f t="shared" si="26"/>
        <v>70.06</v>
      </c>
      <c r="E13" s="39">
        <f t="shared" si="21"/>
        <v>754.12583999999993</v>
      </c>
      <c r="F13" s="65">
        <v>0</v>
      </c>
      <c r="G13" s="38">
        <f t="shared" si="2"/>
        <v>0</v>
      </c>
      <c r="H13" s="39">
        <f t="shared" si="3"/>
        <v>754.12583999999993</v>
      </c>
      <c r="I13" s="39">
        <f t="shared" si="4"/>
        <v>1093.4824679999999</v>
      </c>
      <c r="J13" s="41">
        <f t="shared" si="5"/>
        <v>16402237.02</v>
      </c>
      <c r="K13" s="58">
        <f>1*K2</f>
        <v>1000000</v>
      </c>
      <c r="L13" s="41">
        <f>4*L2</f>
        <v>800000</v>
      </c>
      <c r="M13" s="41">
        <f t="shared" si="22"/>
        <v>18202237.02</v>
      </c>
      <c r="N13" s="42">
        <f t="shared" si="7"/>
        <v>0</v>
      </c>
      <c r="O13" s="41">
        <f t="shared" si="8"/>
        <v>18202237.02</v>
      </c>
      <c r="P13" s="41">
        <f t="shared" si="9"/>
        <v>437392.98719999997</v>
      </c>
      <c r="Q13" s="41">
        <f t="shared" si="10"/>
        <v>437392.98719999997</v>
      </c>
      <c r="R13" s="41">
        <f t="shared" si="11"/>
        <v>164022.37019999998</v>
      </c>
      <c r="S13" s="42"/>
      <c r="T13" s="41">
        <f t="shared" si="12"/>
        <v>19241045.364599999</v>
      </c>
      <c r="U13" s="41">
        <v>30000</v>
      </c>
      <c r="V13" s="41">
        <f t="shared" si="13"/>
        <v>2184268.4424000001</v>
      </c>
      <c r="W13" s="41">
        <f t="shared" si="14"/>
        <v>124657.00135199998</v>
      </c>
      <c r="X13" s="41">
        <f t="shared" si="15"/>
        <v>1274200</v>
      </c>
      <c r="Y13" s="43">
        <v>6000</v>
      </c>
      <c r="Z13" s="43">
        <f t="shared" si="16"/>
        <v>22860170.808352001</v>
      </c>
      <c r="AA13" s="28"/>
      <c r="AB13" s="99" t="s">
        <v>44</v>
      </c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105" t="s">
        <v>76</v>
      </c>
      <c r="B14" s="45">
        <v>88.21</v>
      </c>
      <c r="C14" s="54">
        <f t="shared" ref="C14:D14" si="27">B14</f>
        <v>88.21</v>
      </c>
      <c r="D14" s="54">
        <f t="shared" si="27"/>
        <v>88.21</v>
      </c>
      <c r="E14" s="39">
        <f t="shared" si="21"/>
        <v>949.49243999999987</v>
      </c>
      <c r="F14" s="65">
        <v>0</v>
      </c>
      <c r="G14" s="38">
        <f t="shared" si="2"/>
        <v>0</v>
      </c>
      <c r="H14" s="39">
        <f t="shared" si="3"/>
        <v>949.49243999999987</v>
      </c>
      <c r="I14" s="39">
        <f t="shared" si="4"/>
        <v>1376.7640379999998</v>
      </c>
      <c r="J14" s="41">
        <f t="shared" si="5"/>
        <v>20651460.569999997</v>
      </c>
      <c r="K14" s="58">
        <f>1*K2</f>
        <v>1000000</v>
      </c>
      <c r="L14" s="41">
        <f>4*L2</f>
        <v>800000</v>
      </c>
      <c r="M14" s="41">
        <f t="shared" si="22"/>
        <v>22451460.569999997</v>
      </c>
      <c r="N14" s="42">
        <f t="shared" si="7"/>
        <v>0</v>
      </c>
      <c r="O14" s="41">
        <f t="shared" si="8"/>
        <v>22451460.569999997</v>
      </c>
      <c r="P14" s="41">
        <f t="shared" si="9"/>
        <v>550705.61519999988</v>
      </c>
      <c r="Q14" s="41">
        <f t="shared" si="10"/>
        <v>550705.61519999988</v>
      </c>
      <c r="R14" s="41">
        <f t="shared" si="11"/>
        <v>206514.60569999996</v>
      </c>
      <c r="S14" s="42"/>
      <c r="T14" s="41">
        <f t="shared" si="12"/>
        <v>23759386.406099997</v>
      </c>
      <c r="U14" s="41">
        <v>30000</v>
      </c>
      <c r="V14" s="41">
        <f t="shared" si="13"/>
        <v>2694175.2683999995</v>
      </c>
      <c r="W14" s="41">
        <f t="shared" si="14"/>
        <v>156951.10033199997</v>
      </c>
      <c r="X14" s="41">
        <f t="shared" si="15"/>
        <v>1571700</v>
      </c>
      <c r="Y14" s="43">
        <v>6000</v>
      </c>
      <c r="Z14" s="43">
        <f t="shared" si="16"/>
        <v>28218212.774831995</v>
      </c>
      <c r="AA14" s="28"/>
      <c r="AB14" s="99" t="s">
        <v>44</v>
      </c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105" t="s">
        <v>77</v>
      </c>
      <c r="B15" s="45">
        <v>70.06</v>
      </c>
      <c r="C15" s="54">
        <f t="shared" ref="C15:D15" si="28">B15</f>
        <v>70.06</v>
      </c>
      <c r="D15" s="54">
        <f t="shared" si="28"/>
        <v>70.06</v>
      </c>
      <c r="E15" s="17">
        <f t="shared" si="21"/>
        <v>754.12583999999993</v>
      </c>
      <c r="F15" s="18">
        <v>0</v>
      </c>
      <c r="G15" s="16">
        <f t="shared" si="2"/>
        <v>0</v>
      </c>
      <c r="H15" s="17">
        <f t="shared" si="3"/>
        <v>754.12583999999993</v>
      </c>
      <c r="I15" s="39">
        <f t="shared" si="4"/>
        <v>1093.4824679999999</v>
      </c>
      <c r="J15" s="19">
        <f t="shared" si="5"/>
        <v>16402237.02</v>
      </c>
      <c r="K15" s="59">
        <f>1*K2</f>
        <v>1000000</v>
      </c>
      <c r="L15" s="19">
        <f>4*L2</f>
        <v>800000</v>
      </c>
      <c r="M15" s="19">
        <f t="shared" si="22"/>
        <v>18202237.02</v>
      </c>
      <c r="N15" s="42">
        <f t="shared" si="7"/>
        <v>0</v>
      </c>
      <c r="O15" s="19">
        <f t="shared" si="8"/>
        <v>18202237.02</v>
      </c>
      <c r="P15" s="19">
        <f t="shared" si="9"/>
        <v>437392.98719999997</v>
      </c>
      <c r="Q15" s="19">
        <f t="shared" si="10"/>
        <v>437392.98719999997</v>
      </c>
      <c r="R15" s="19">
        <f t="shared" si="11"/>
        <v>164022.37019999998</v>
      </c>
      <c r="S15" s="42"/>
      <c r="T15" s="19">
        <f t="shared" si="12"/>
        <v>19241045.364599999</v>
      </c>
      <c r="U15" s="19">
        <v>30000</v>
      </c>
      <c r="V15" s="19">
        <f t="shared" si="13"/>
        <v>2184268.4424000001</v>
      </c>
      <c r="W15" s="19">
        <f t="shared" si="14"/>
        <v>124657.00135199998</v>
      </c>
      <c r="X15" s="19">
        <f t="shared" si="15"/>
        <v>1274200</v>
      </c>
      <c r="Y15" s="60">
        <v>6000</v>
      </c>
      <c r="Z15" s="60">
        <f t="shared" si="16"/>
        <v>22860170.808352001</v>
      </c>
      <c r="AA15" s="28"/>
      <c r="AB15" s="99" t="s">
        <v>44</v>
      </c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105" t="s">
        <v>78</v>
      </c>
      <c r="B16" s="45">
        <v>70.06</v>
      </c>
      <c r="C16" s="54">
        <f t="shared" ref="C16:D16" si="29">B16</f>
        <v>70.06</v>
      </c>
      <c r="D16" s="54">
        <f t="shared" si="29"/>
        <v>70.06</v>
      </c>
      <c r="E16" s="17">
        <f t="shared" si="21"/>
        <v>754.12583999999993</v>
      </c>
      <c r="F16" s="18">
        <v>0</v>
      </c>
      <c r="G16" s="16">
        <f t="shared" si="2"/>
        <v>0</v>
      </c>
      <c r="H16" s="17">
        <f t="shared" si="3"/>
        <v>754.12583999999993</v>
      </c>
      <c r="I16" s="39">
        <f t="shared" si="4"/>
        <v>1093.4824679999999</v>
      </c>
      <c r="J16" s="19">
        <f t="shared" si="5"/>
        <v>16402237.02</v>
      </c>
      <c r="K16" s="59">
        <f>1*K2</f>
        <v>1000000</v>
      </c>
      <c r="L16" s="19">
        <f>4*L2</f>
        <v>800000</v>
      </c>
      <c r="M16" s="19">
        <f t="shared" si="22"/>
        <v>18202237.02</v>
      </c>
      <c r="N16" s="42">
        <f t="shared" si="7"/>
        <v>0</v>
      </c>
      <c r="O16" s="19">
        <f t="shared" si="8"/>
        <v>18202237.02</v>
      </c>
      <c r="P16" s="19">
        <f t="shared" si="9"/>
        <v>437392.98719999997</v>
      </c>
      <c r="Q16" s="19">
        <f t="shared" si="10"/>
        <v>437392.98719999997</v>
      </c>
      <c r="R16" s="19">
        <f t="shared" si="11"/>
        <v>164022.37019999998</v>
      </c>
      <c r="S16" s="42"/>
      <c r="T16" s="19">
        <f t="shared" si="12"/>
        <v>19241045.364599999</v>
      </c>
      <c r="U16" s="19">
        <v>30000</v>
      </c>
      <c r="V16" s="19">
        <f t="shared" si="13"/>
        <v>2184268.4424000001</v>
      </c>
      <c r="W16" s="19">
        <f t="shared" si="14"/>
        <v>124657.00135199998</v>
      </c>
      <c r="X16" s="19">
        <f t="shared" si="15"/>
        <v>1274200</v>
      </c>
      <c r="Y16" s="60">
        <v>6000</v>
      </c>
      <c r="Z16" s="60">
        <f t="shared" si="16"/>
        <v>22860170.808352001</v>
      </c>
      <c r="AA16" s="28"/>
      <c r="AB16" s="99" t="s">
        <v>44</v>
      </c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105" t="s">
        <v>79</v>
      </c>
      <c r="B17" s="45">
        <v>70.06</v>
      </c>
      <c r="C17" s="54">
        <f t="shared" ref="C17:D17" si="30">B17</f>
        <v>70.06</v>
      </c>
      <c r="D17" s="54">
        <f t="shared" si="30"/>
        <v>70.06</v>
      </c>
      <c r="E17" s="17">
        <f t="shared" si="21"/>
        <v>754.12583999999993</v>
      </c>
      <c r="F17" s="18">
        <v>0</v>
      </c>
      <c r="G17" s="16">
        <f t="shared" si="2"/>
        <v>0</v>
      </c>
      <c r="H17" s="17">
        <f t="shared" si="3"/>
        <v>754.12583999999993</v>
      </c>
      <c r="I17" s="39">
        <f t="shared" si="4"/>
        <v>1093.4824679999999</v>
      </c>
      <c r="J17" s="19">
        <f t="shared" si="5"/>
        <v>16402237.02</v>
      </c>
      <c r="K17" s="59">
        <f t="shared" ref="K17:K19" si="31">1*K4</f>
        <v>1000000</v>
      </c>
      <c r="L17" s="19">
        <f>4*L2</f>
        <v>800000</v>
      </c>
      <c r="M17" s="19">
        <f t="shared" si="22"/>
        <v>18202237.02</v>
      </c>
      <c r="N17" s="42">
        <f t="shared" si="7"/>
        <v>0</v>
      </c>
      <c r="O17" s="19">
        <f t="shared" si="8"/>
        <v>18202237.02</v>
      </c>
      <c r="P17" s="19">
        <f t="shared" si="9"/>
        <v>437392.98719999997</v>
      </c>
      <c r="Q17" s="19">
        <f t="shared" si="10"/>
        <v>437392.98719999997</v>
      </c>
      <c r="R17" s="19">
        <f t="shared" si="11"/>
        <v>164022.37019999998</v>
      </c>
      <c r="S17" s="42"/>
      <c r="T17" s="19">
        <f t="shared" si="12"/>
        <v>19241045.364599999</v>
      </c>
      <c r="U17" s="19">
        <v>30000</v>
      </c>
      <c r="V17" s="19">
        <f t="shared" si="13"/>
        <v>2184268.4424000001</v>
      </c>
      <c r="W17" s="19">
        <f t="shared" si="14"/>
        <v>124657.00135199998</v>
      </c>
      <c r="X17" s="19">
        <f t="shared" si="15"/>
        <v>1274200</v>
      </c>
      <c r="Y17" s="60">
        <v>6000</v>
      </c>
      <c r="Z17" s="60">
        <f t="shared" si="16"/>
        <v>22860170.808352001</v>
      </c>
      <c r="AA17" s="28"/>
      <c r="AB17" s="99" t="s">
        <v>44</v>
      </c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105" t="s">
        <v>80</v>
      </c>
      <c r="B18" s="45">
        <v>70.06</v>
      </c>
      <c r="C18" s="54">
        <f t="shared" ref="C18:D18" si="32">B18</f>
        <v>70.06</v>
      </c>
      <c r="D18" s="54">
        <f t="shared" si="32"/>
        <v>70.06</v>
      </c>
      <c r="E18" s="17">
        <f t="shared" si="21"/>
        <v>754.12583999999993</v>
      </c>
      <c r="F18" s="18">
        <v>0</v>
      </c>
      <c r="G18" s="16">
        <f t="shared" si="2"/>
        <v>0</v>
      </c>
      <c r="H18" s="17">
        <f t="shared" si="3"/>
        <v>754.12583999999993</v>
      </c>
      <c r="I18" s="39">
        <f t="shared" si="4"/>
        <v>1093.4824679999999</v>
      </c>
      <c r="J18" s="19">
        <f t="shared" si="5"/>
        <v>16402237.02</v>
      </c>
      <c r="K18" s="59">
        <f t="shared" si="31"/>
        <v>1000000</v>
      </c>
      <c r="L18" s="19">
        <f>4*L2</f>
        <v>800000</v>
      </c>
      <c r="M18" s="19">
        <f t="shared" si="22"/>
        <v>18202237.02</v>
      </c>
      <c r="N18" s="42">
        <f t="shared" si="7"/>
        <v>0</v>
      </c>
      <c r="O18" s="19">
        <f t="shared" si="8"/>
        <v>18202237.02</v>
      </c>
      <c r="P18" s="19">
        <f t="shared" si="9"/>
        <v>437392.98719999997</v>
      </c>
      <c r="Q18" s="19">
        <f t="shared" si="10"/>
        <v>437392.98719999997</v>
      </c>
      <c r="R18" s="19">
        <f t="shared" si="11"/>
        <v>164022.37019999998</v>
      </c>
      <c r="S18" s="42"/>
      <c r="T18" s="19">
        <f t="shared" si="12"/>
        <v>19241045.364599999</v>
      </c>
      <c r="U18" s="19">
        <v>30000</v>
      </c>
      <c r="V18" s="19">
        <f t="shared" si="13"/>
        <v>2184268.4424000001</v>
      </c>
      <c r="W18" s="19">
        <f t="shared" si="14"/>
        <v>124657.00135199998</v>
      </c>
      <c r="X18" s="19">
        <f t="shared" si="15"/>
        <v>1274200</v>
      </c>
      <c r="Y18" s="60">
        <v>6000</v>
      </c>
      <c r="Z18" s="60">
        <f t="shared" si="16"/>
        <v>22860170.808352001</v>
      </c>
      <c r="AA18" s="28"/>
      <c r="AB18" s="99" t="s">
        <v>44</v>
      </c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105" t="s">
        <v>81</v>
      </c>
      <c r="B19" s="45">
        <v>70.06</v>
      </c>
      <c r="C19" s="54">
        <f t="shared" ref="C19:D19" si="33">B19</f>
        <v>70.06</v>
      </c>
      <c r="D19" s="54">
        <f t="shared" si="33"/>
        <v>70.06</v>
      </c>
      <c r="E19" s="17">
        <f t="shared" si="21"/>
        <v>754.12583999999993</v>
      </c>
      <c r="F19" s="18">
        <v>0</v>
      </c>
      <c r="G19" s="16">
        <f t="shared" si="2"/>
        <v>0</v>
      </c>
      <c r="H19" s="17">
        <f t="shared" si="3"/>
        <v>754.12583999999993</v>
      </c>
      <c r="I19" s="17">
        <f t="shared" si="4"/>
        <v>1093.4824679999999</v>
      </c>
      <c r="J19" s="19">
        <f t="shared" si="5"/>
        <v>16402237.02</v>
      </c>
      <c r="K19" s="59">
        <f t="shared" si="31"/>
        <v>1000000</v>
      </c>
      <c r="L19" s="19">
        <f>4*L2</f>
        <v>800000</v>
      </c>
      <c r="M19" s="19">
        <f t="shared" si="22"/>
        <v>18202237.02</v>
      </c>
      <c r="N19" s="42">
        <f t="shared" si="7"/>
        <v>0</v>
      </c>
      <c r="O19" s="19">
        <f t="shared" si="8"/>
        <v>18202237.02</v>
      </c>
      <c r="P19" s="19">
        <f t="shared" si="9"/>
        <v>437392.98719999997</v>
      </c>
      <c r="Q19" s="19">
        <f t="shared" si="10"/>
        <v>437392.98719999997</v>
      </c>
      <c r="R19" s="19">
        <f t="shared" si="11"/>
        <v>164022.37019999998</v>
      </c>
      <c r="S19" s="42"/>
      <c r="T19" s="19">
        <f t="shared" si="12"/>
        <v>19241045.364599999</v>
      </c>
      <c r="U19" s="19">
        <v>30000</v>
      </c>
      <c r="V19" s="19">
        <f t="shared" si="13"/>
        <v>2184268.4424000001</v>
      </c>
      <c r="W19" s="19">
        <f t="shared" si="14"/>
        <v>124657.00135199998</v>
      </c>
      <c r="X19" s="19">
        <f t="shared" si="15"/>
        <v>1274200</v>
      </c>
      <c r="Y19" s="60">
        <v>6000</v>
      </c>
      <c r="Z19" s="60">
        <f t="shared" si="16"/>
        <v>22860170.808352001</v>
      </c>
      <c r="AA19" s="28"/>
      <c r="AB19" s="99" t="s">
        <v>44</v>
      </c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105" t="s">
        <v>82</v>
      </c>
      <c r="B20" s="45">
        <v>45.32</v>
      </c>
      <c r="C20" s="54">
        <f t="shared" ref="C20:D20" si="34">B20</f>
        <v>45.32</v>
      </c>
      <c r="D20" s="54">
        <f t="shared" si="34"/>
        <v>45.32</v>
      </c>
      <c r="E20" s="61">
        <f t="shared" si="21"/>
        <v>487.82447999999999</v>
      </c>
      <c r="F20" s="14">
        <v>0</v>
      </c>
      <c r="G20" s="54">
        <f t="shared" si="2"/>
        <v>0</v>
      </c>
      <c r="H20" s="61">
        <f t="shared" si="3"/>
        <v>487.82447999999999</v>
      </c>
      <c r="I20" s="61">
        <f t="shared" si="4"/>
        <v>707.34549600000003</v>
      </c>
      <c r="J20" s="42">
        <f t="shared" si="5"/>
        <v>10610182.439999999</v>
      </c>
      <c r="K20" s="62">
        <f>0*K2</f>
        <v>0</v>
      </c>
      <c r="L20" s="42">
        <f>2*L2</f>
        <v>400000</v>
      </c>
      <c r="M20" s="42">
        <f t="shared" si="22"/>
        <v>11010182.439999999</v>
      </c>
      <c r="N20" s="42">
        <f t="shared" si="7"/>
        <v>0</v>
      </c>
      <c r="O20" s="42">
        <f t="shared" si="8"/>
        <v>11010182.439999999</v>
      </c>
      <c r="P20" s="42">
        <f t="shared" si="9"/>
        <v>282938.19839999999</v>
      </c>
      <c r="Q20" s="42">
        <f t="shared" si="10"/>
        <v>282938.19839999999</v>
      </c>
      <c r="R20" s="42">
        <f t="shared" si="11"/>
        <v>106101.8244</v>
      </c>
      <c r="S20" s="42"/>
      <c r="T20" s="42">
        <f t="shared" si="12"/>
        <v>11682160.6612</v>
      </c>
      <c r="U20" s="42">
        <v>30000</v>
      </c>
      <c r="V20" s="42">
        <f t="shared" si="13"/>
        <v>1321221.8927999998</v>
      </c>
      <c r="W20" s="42">
        <f t="shared" si="14"/>
        <v>80637.386543999994</v>
      </c>
      <c r="X20" s="42">
        <f t="shared" si="15"/>
        <v>770800</v>
      </c>
      <c r="Y20" s="63">
        <v>6000</v>
      </c>
      <c r="Z20" s="63">
        <f t="shared" si="16"/>
        <v>13890819.940544</v>
      </c>
      <c r="AA20" s="28"/>
      <c r="AB20" s="99" t="s">
        <v>44</v>
      </c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K999"/>
  <sheetViews>
    <sheetView topLeftCell="A13" workbookViewId="0">
      <selection activeCell="A21" sqref="A21:XFD26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108" t="s">
        <v>63</v>
      </c>
      <c r="B4" s="45">
        <v>47.09</v>
      </c>
      <c r="C4" s="109">
        <f t="shared" ref="C4:D4" si="0">B4</f>
        <v>47.09</v>
      </c>
      <c r="D4" s="109">
        <f t="shared" si="0"/>
        <v>47.09</v>
      </c>
      <c r="E4" s="110">
        <f t="shared" ref="E4:E20" si="1">D4*10.764</f>
        <v>506.87675999999999</v>
      </c>
      <c r="F4" s="111">
        <v>6.86</v>
      </c>
      <c r="G4" s="109">
        <f t="shared" ref="G4:G20" si="2">F4*10.764</f>
        <v>73.841039999999992</v>
      </c>
      <c r="H4" s="110">
        <f t="shared" ref="H4:H20" si="3">E4+G4</f>
        <v>580.71780000000001</v>
      </c>
      <c r="I4" s="110">
        <f t="shared" ref="I4:I20" si="4">H4+(H4*45%)</f>
        <v>842.04080999999996</v>
      </c>
      <c r="J4" s="112">
        <f t="shared" ref="J4:J20" si="5">I4*$J$2</f>
        <v>12630612.15</v>
      </c>
      <c r="K4" s="112">
        <f>1*K2</f>
        <v>1000000</v>
      </c>
      <c r="L4" s="112">
        <f>2*L2</f>
        <v>400000</v>
      </c>
      <c r="M4" s="112">
        <f t="shared" ref="M4:M20" si="6">SUM(J4:L4)</f>
        <v>14030612.15</v>
      </c>
      <c r="N4" s="113">
        <f t="shared" ref="N4:N20" si="7">($N$2*M4)</f>
        <v>0</v>
      </c>
      <c r="O4" s="112">
        <f t="shared" ref="O4:O20" si="8">M4-N4</f>
        <v>14030612.15</v>
      </c>
      <c r="P4" s="112">
        <f t="shared" ref="P4:P20" si="9">I4*$P$2</f>
        <v>336816.32399999996</v>
      </c>
      <c r="Q4" s="112">
        <f t="shared" ref="Q4:Q20" si="10">I4*$Q$2</f>
        <v>336816.32399999996</v>
      </c>
      <c r="R4" s="112">
        <f t="shared" ref="R4:R20" si="11">I4*$R$2</f>
        <v>126306.12149999999</v>
      </c>
      <c r="S4" s="112">
        <v>0</v>
      </c>
      <c r="T4" s="112">
        <f t="shared" ref="T4:T20" si="12">SUM(O4:S4)</f>
        <v>14830550.919499999</v>
      </c>
      <c r="U4" s="112">
        <v>30000</v>
      </c>
      <c r="V4" s="112">
        <f t="shared" ref="V4:V20" si="13">$V$2*O4</f>
        <v>1683673.4579999999</v>
      </c>
      <c r="W4" s="112">
        <f t="shared" ref="W4:W20" si="14">(12%*P4)+(12%*Q4)+(12%*R4)</f>
        <v>95992.652339999986</v>
      </c>
      <c r="X4" s="112">
        <f t="shared" ref="X4:X20" si="15">CEILING(($X$2*O4),100)</f>
        <v>982200</v>
      </c>
      <c r="Y4" s="114">
        <v>6000</v>
      </c>
      <c r="Z4" s="114">
        <f t="shared" ref="Z4:Z20" si="16">SUM(T4:Y4)</f>
        <v>17628417.02984</v>
      </c>
      <c r="AA4" s="115"/>
      <c r="AB4" s="116" t="s">
        <v>49</v>
      </c>
      <c r="AC4" s="115"/>
      <c r="AD4" s="115"/>
      <c r="AE4" s="115"/>
      <c r="AF4" s="115"/>
      <c r="AG4" s="115"/>
      <c r="AH4" s="115"/>
      <c r="AI4" s="115"/>
      <c r="AJ4" s="115"/>
      <c r="AK4" s="115"/>
    </row>
    <row r="5" spans="1:37" ht="21" customHeight="1" x14ac:dyDescent="0.2">
      <c r="A5" s="108" t="s">
        <v>64</v>
      </c>
      <c r="B5" s="45">
        <v>70.06</v>
      </c>
      <c r="C5" s="109">
        <f t="shared" ref="C5:D5" si="17">B5</f>
        <v>70.06</v>
      </c>
      <c r="D5" s="109">
        <f t="shared" si="17"/>
        <v>70.06</v>
      </c>
      <c r="E5" s="110">
        <f t="shared" si="1"/>
        <v>754.12583999999993</v>
      </c>
      <c r="F5" s="117">
        <v>0</v>
      </c>
      <c r="G5" s="109">
        <f t="shared" si="2"/>
        <v>0</v>
      </c>
      <c r="H5" s="110">
        <f t="shared" si="3"/>
        <v>754.12583999999993</v>
      </c>
      <c r="I5" s="110">
        <f t="shared" si="4"/>
        <v>1093.4824679999999</v>
      </c>
      <c r="J5" s="112">
        <f t="shared" si="5"/>
        <v>16402237.02</v>
      </c>
      <c r="K5" s="112">
        <f>1*K2</f>
        <v>1000000</v>
      </c>
      <c r="L5" s="112">
        <f>4*L2</f>
        <v>800000</v>
      </c>
      <c r="M5" s="112">
        <f t="shared" si="6"/>
        <v>18202237.02</v>
      </c>
      <c r="N5" s="113">
        <f t="shared" si="7"/>
        <v>0</v>
      </c>
      <c r="O5" s="112">
        <f t="shared" si="8"/>
        <v>18202237.02</v>
      </c>
      <c r="P5" s="112">
        <f t="shared" si="9"/>
        <v>437392.98719999997</v>
      </c>
      <c r="Q5" s="112">
        <f t="shared" si="10"/>
        <v>437392.98719999997</v>
      </c>
      <c r="R5" s="112">
        <f t="shared" si="11"/>
        <v>164022.37019999998</v>
      </c>
      <c r="S5" s="112">
        <v>0</v>
      </c>
      <c r="T5" s="112">
        <f t="shared" si="12"/>
        <v>19241045.364599999</v>
      </c>
      <c r="U5" s="112">
        <v>30000</v>
      </c>
      <c r="V5" s="112">
        <f t="shared" si="13"/>
        <v>2184268.4424000001</v>
      </c>
      <c r="W5" s="112">
        <f t="shared" si="14"/>
        <v>124657.00135199998</v>
      </c>
      <c r="X5" s="112">
        <f t="shared" si="15"/>
        <v>1274200</v>
      </c>
      <c r="Y5" s="114">
        <v>6000</v>
      </c>
      <c r="Z5" s="114">
        <f t="shared" si="16"/>
        <v>22860170.808352001</v>
      </c>
      <c r="AA5" s="115"/>
      <c r="AB5" s="116" t="s">
        <v>49</v>
      </c>
      <c r="AC5" s="115"/>
      <c r="AD5" s="115"/>
      <c r="AE5" s="115"/>
      <c r="AF5" s="115"/>
      <c r="AG5" s="115"/>
      <c r="AH5" s="115"/>
      <c r="AI5" s="115"/>
      <c r="AJ5" s="115"/>
      <c r="AK5" s="115"/>
    </row>
    <row r="6" spans="1:37" ht="21" customHeight="1" x14ac:dyDescent="0.2">
      <c r="A6" s="108" t="s">
        <v>65</v>
      </c>
      <c r="B6" s="45">
        <v>70.06</v>
      </c>
      <c r="C6" s="109">
        <f t="shared" ref="C6:D6" si="18">B6</f>
        <v>70.06</v>
      </c>
      <c r="D6" s="109">
        <f t="shared" si="18"/>
        <v>70.06</v>
      </c>
      <c r="E6" s="110">
        <f t="shared" si="1"/>
        <v>754.12583999999993</v>
      </c>
      <c r="F6" s="117">
        <v>0</v>
      </c>
      <c r="G6" s="109">
        <f t="shared" si="2"/>
        <v>0</v>
      </c>
      <c r="H6" s="110">
        <f t="shared" si="3"/>
        <v>754.12583999999993</v>
      </c>
      <c r="I6" s="110">
        <f t="shared" si="4"/>
        <v>1093.4824679999999</v>
      </c>
      <c r="J6" s="112">
        <f t="shared" si="5"/>
        <v>16402237.02</v>
      </c>
      <c r="K6" s="112">
        <f>1*K2</f>
        <v>1000000</v>
      </c>
      <c r="L6" s="112">
        <f>4*L2</f>
        <v>800000</v>
      </c>
      <c r="M6" s="112">
        <f t="shared" si="6"/>
        <v>18202237.02</v>
      </c>
      <c r="N6" s="113">
        <f t="shared" si="7"/>
        <v>0</v>
      </c>
      <c r="O6" s="112">
        <f t="shared" si="8"/>
        <v>18202237.02</v>
      </c>
      <c r="P6" s="112">
        <f t="shared" si="9"/>
        <v>437392.98719999997</v>
      </c>
      <c r="Q6" s="112">
        <f t="shared" si="10"/>
        <v>437392.98719999997</v>
      </c>
      <c r="R6" s="112">
        <f t="shared" si="11"/>
        <v>164022.37019999998</v>
      </c>
      <c r="S6" s="112">
        <v>0</v>
      </c>
      <c r="T6" s="112">
        <f t="shared" si="12"/>
        <v>19241045.364599999</v>
      </c>
      <c r="U6" s="112">
        <v>30000</v>
      </c>
      <c r="V6" s="112">
        <f t="shared" si="13"/>
        <v>2184268.4424000001</v>
      </c>
      <c r="W6" s="112">
        <f t="shared" si="14"/>
        <v>124657.00135199998</v>
      </c>
      <c r="X6" s="112">
        <f t="shared" si="15"/>
        <v>1274200</v>
      </c>
      <c r="Y6" s="114">
        <v>6000</v>
      </c>
      <c r="Z6" s="114">
        <f t="shared" si="16"/>
        <v>22860170.808352001</v>
      </c>
      <c r="AA6" s="115"/>
      <c r="AB6" s="116" t="s">
        <v>49</v>
      </c>
      <c r="AC6" s="115"/>
      <c r="AD6" s="115"/>
      <c r="AE6" s="115"/>
      <c r="AF6" s="115"/>
      <c r="AG6" s="115"/>
      <c r="AH6" s="115"/>
      <c r="AI6" s="115"/>
      <c r="AJ6" s="115"/>
      <c r="AK6" s="115"/>
    </row>
    <row r="7" spans="1:37" ht="21" customHeight="1" x14ac:dyDescent="0.2">
      <c r="A7" s="108" t="s">
        <v>66</v>
      </c>
      <c r="B7" s="45">
        <v>70.06</v>
      </c>
      <c r="C7" s="109">
        <f t="shared" ref="C7:D7" si="19">B7</f>
        <v>70.06</v>
      </c>
      <c r="D7" s="109">
        <f t="shared" si="19"/>
        <v>70.06</v>
      </c>
      <c r="E7" s="110">
        <f t="shared" si="1"/>
        <v>754.12583999999993</v>
      </c>
      <c r="F7" s="117">
        <v>0</v>
      </c>
      <c r="G7" s="109">
        <f t="shared" si="2"/>
        <v>0</v>
      </c>
      <c r="H7" s="110">
        <f t="shared" si="3"/>
        <v>754.12583999999993</v>
      </c>
      <c r="I7" s="110">
        <f t="shared" si="4"/>
        <v>1093.4824679999999</v>
      </c>
      <c r="J7" s="112">
        <f t="shared" si="5"/>
        <v>16402237.02</v>
      </c>
      <c r="K7" s="112">
        <f>1*K2</f>
        <v>1000000</v>
      </c>
      <c r="L7" s="112">
        <f>4*L2</f>
        <v>800000</v>
      </c>
      <c r="M7" s="112">
        <f t="shared" si="6"/>
        <v>18202237.02</v>
      </c>
      <c r="N7" s="113">
        <f t="shared" si="7"/>
        <v>0</v>
      </c>
      <c r="O7" s="112">
        <f t="shared" si="8"/>
        <v>18202237.02</v>
      </c>
      <c r="P7" s="112">
        <f t="shared" si="9"/>
        <v>437392.98719999997</v>
      </c>
      <c r="Q7" s="112">
        <f t="shared" si="10"/>
        <v>437392.98719999997</v>
      </c>
      <c r="R7" s="112">
        <f t="shared" si="11"/>
        <v>164022.37019999998</v>
      </c>
      <c r="S7" s="112">
        <v>0</v>
      </c>
      <c r="T7" s="112">
        <f t="shared" si="12"/>
        <v>19241045.364599999</v>
      </c>
      <c r="U7" s="112">
        <v>30000</v>
      </c>
      <c r="V7" s="112">
        <f t="shared" si="13"/>
        <v>2184268.4424000001</v>
      </c>
      <c r="W7" s="112">
        <f t="shared" si="14"/>
        <v>124657.00135199998</v>
      </c>
      <c r="X7" s="112">
        <f t="shared" si="15"/>
        <v>1274200</v>
      </c>
      <c r="Y7" s="114">
        <v>6000</v>
      </c>
      <c r="Z7" s="114">
        <f t="shared" si="16"/>
        <v>22860170.808352001</v>
      </c>
      <c r="AA7" s="115"/>
      <c r="AB7" s="116" t="s">
        <v>49</v>
      </c>
      <c r="AC7" s="115"/>
      <c r="AD7" s="115"/>
      <c r="AE7" s="115"/>
      <c r="AF7" s="115"/>
      <c r="AG7" s="115"/>
      <c r="AH7" s="115"/>
      <c r="AI7" s="115"/>
      <c r="AJ7" s="115"/>
      <c r="AK7" s="115"/>
    </row>
    <row r="8" spans="1:37" ht="21" customHeight="1" x14ac:dyDescent="0.2">
      <c r="A8" s="108" t="s">
        <v>68</v>
      </c>
      <c r="B8" s="45">
        <v>68.94</v>
      </c>
      <c r="C8" s="109">
        <f t="shared" ref="C8:D8" si="20">B8</f>
        <v>68.94</v>
      </c>
      <c r="D8" s="109">
        <f t="shared" si="20"/>
        <v>68.94</v>
      </c>
      <c r="E8" s="110">
        <f t="shared" si="1"/>
        <v>742.07015999999999</v>
      </c>
      <c r="F8" s="117">
        <v>0</v>
      </c>
      <c r="G8" s="109">
        <f t="shared" si="2"/>
        <v>0</v>
      </c>
      <c r="H8" s="110">
        <f t="shared" si="3"/>
        <v>742.07015999999999</v>
      </c>
      <c r="I8" s="110">
        <f t="shared" si="4"/>
        <v>1076.0017319999999</v>
      </c>
      <c r="J8" s="112">
        <f t="shared" si="5"/>
        <v>16140025.979999999</v>
      </c>
      <c r="K8" s="118">
        <f>1*K2</f>
        <v>1000000</v>
      </c>
      <c r="L8" s="112">
        <f>4*L2</f>
        <v>800000</v>
      </c>
      <c r="M8" s="112">
        <f t="shared" si="6"/>
        <v>17940025.979999997</v>
      </c>
      <c r="N8" s="113">
        <f t="shared" si="7"/>
        <v>0</v>
      </c>
      <c r="O8" s="112">
        <f t="shared" si="8"/>
        <v>17940025.979999997</v>
      </c>
      <c r="P8" s="112">
        <f t="shared" si="9"/>
        <v>430400.69279999996</v>
      </c>
      <c r="Q8" s="112">
        <f t="shared" si="10"/>
        <v>430400.69279999996</v>
      </c>
      <c r="R8" s="112">
        <f t="shared" si="11"/>
        <v>161400.2598</v>
      </c>
      <c r="S8" s="112">
        <v>0</v>
      </c>
      <c r="T8" s="112">
        <f t="shared" si="12"/>
        <v>18962227.625399996</v>
      </c>
      <c r="U8" s="112">
        <v>30000</v>
      </c>
      <c r="V8" s="112">
        <f t="shared" si="13"/>
        <v>2152803.1175999995</v>
      </c>
      <c r="W8" s="112">
        <f t="shared" si="14"/>
        <v>122664.19744799999</v>
      </c>
      <c r="X8" s="112">
        <f t="shared" si="15"/>
        <v>1255900</v>
      </c>
      <c r="Y8" s="114">
        <v>6000</v>
      </c>
      <c r="Z8" s="114">
        <f t="shared" si="16"/>
        <v>22529594.940447994</v>
      </c>
      <c r="AA8" s="115"/>
      <c r="AB8" s="116" t="s">
        <v>49</v>
      </c>
      <c r="AC8" s="115"/>
      <c r="AD8" s="115"/>
      <c r="AE8" s="115"/>
      <c r="AF8" s="115"/>
      <c r="AG8" s="115"/>
      <c r="AH8" s="115"/>
      <c r="AI8" s="115"/>
      <c r="AJ8" s="115"/>
      <c r="AK8" s="115"/>
    </row>
    <row r="9" spans="1:37" ht="21" customHeight="1" x14ac:dyDescent="0.2">
      <c r="A9" s="108" t="s">
        <v>70</v>
      </c>
      <c r="B9" s="45">
        <v>87.09</v>
      </c>
      <c r="C9" s="109">
        <f t="shared" ref="C9:D9" si="21">B9</f>
        <v>87.09</v>
      </c>
      <c r="D9" s="109">
        <f t="shared" si="21"/>
        <v>87.09</v>
      </c>
      <c r="E9" s="110">
        <f t="shared" si="1"/>
        <v>937.43675999999994</v>
      </c>
      <c r="F9" s="117">
        <v>0</v>
      </c>
      <c r="G9" s="109">
        <f t="shared" si="2"/>
        <v>0</v>
      </c>
      <c r="H9" s="110">
        <f t="shared" si="3"/>
        <v>937.43675999999994</v>
      </c>
      <c r="I9" s="110">
        <f t="shared" si="4"/>
        <v>1359.2833019999998</v>
      </c>
      <c r="J9" s="112">
        <f t="shared" si="5"/>
        <v>20389249.529999997</v>
      </c>
      <c r="K9" s="112">
        <f>1*K2</f>
        <v>1000000</v>
      </c>
      <c r="L9" s="112">
        <f>4*L2</f>
        <v>800000</v>
      </c>
      <c r="M9" s="112">
        <f t="shared" si="6"/>
        <v>22189249.529999997</v>
      </c>
      <c r="N9" s="113">
        <f t="shared" si="7"/>
        <v>0</v>
      </c>
      <c r="O9" s="112">
        <f t="shared" si="8"/>
        <v>22189249.529999997</v>
      </c>
      <c r="P9" s="112">
        <f t="shared" si="9"/>
        <v>543713.32079999987</v>
      </c>
      <c r="Q9" s="112">
        <f t="shared" si="10"/>
        <v>543713.32079999987</v>
      </c>
      <c r="R9" s="112">
        <f t="shared" si="11"/>
        <v>203892.49529999998</v>
      </c>
      <c r="S9" s="112">
        <v>0</v>
      </c>
      <c r="T9" s="112">
        <f t="shared" si="12"/>
        <v>23480568.666899994</v>
      </c>
      <c r="U9" s="112">
        <v>30000</v>
      </c>
      <c r="V9" s="112">
        <f t="shared" si="13"/>
        <v>2662709.9435999994</v>
      </c>
      <c r="W9" s="112">
        <f t="shared" si="14"/>
        <v>154958.29642799997</v>
      </c>
      <c r="X9" s="112">
        <f t="shared" si="15"/>
        <v>1553300</v>
      </c>
      <c r="Y9" s="114">
        <v>6000</v>
      </c>
      <c r="Z9" s="114">
        <f t="shared" si="16"/>
        <v>27887536.906927992</v>
      </c>
      <c r="AA9" s="115"/>
      <c r="AB9" s="116" t="s">
        <v>49</v>
      </c>
      <c r="AC9" s="115"/>
      <c r="AD9" s="115"/>
      <c r="AE9" s="115"/>
      <c r="AF9" s="115"/>
      <c r="AG9" s="115"/>
      <c r="AH9" s="115"/>
      <c r="AI9" s="115"/>
      <c r="AJ9" s="115"/>
      <c r="AK9" s="115"/>
    </row>
    <row r="10" spans="1:37" ht="21" customHeight="1" x14ac:dyDescent="0.2">
      <c r="A10" s="108" t="s">
        <v>72</v>
      </c>
      <c r="B10" s="45">
        <v>73.010000000000005</v>
      </c>
      <c r="C10" s="119">
        <f t="shared" ref="C10:D10" si="22">B10</f>
        <v>73.010000000000005</v>
      </c>
      <c r="D10" s="119">
        <f t="shared" si="22"/>
        <v>73.010000000000005</v>
      </c>
      <c r="E10" s="110">
        <f t="shared" si="1"/>
        <v>785.87963999999999</v>
      </c>
      <c r="F10" s="117">
        <v>0</v>
      </c>
      <c r="G10" s="109">
        <f t="shared" si="2"/>
        <v>0</v>
      </c>
      <c r="H10" s="110">
        <f t="shared" si="3"/>
        <v>785.87963999999999</v>
      </c>
      <c r="I10" s="110">
        <f t="shared" si="4"/>
        <v>1139.525478</v>
      </c>
      <c r="J10" s="112">
        <f t="shared" si="5"/>
        <v>17092882.170000002</v>
      </c>
      <c r="K10" s="112">
        <f>1*K2</f>
        <v>1000000</v>
      </c>
      <c r="L10" s="112">
        <f>4*L2</f>
        <v>800000</v>
      </c>
      <c r="M10" s="112">
        <f t="shared" si="6"/>
        <v>18892882.170000002</v>
      </c>
      <c r="N10" s="113">
        <f t="shared" si="7"/>
        <v>0</v>
      </c>
      <c r="O10" s="112">
        <f t="shared" si="8"/>
        <v>18892882.170000002</v>
      </c>
      <c r="P10" s="112">
        <f t="shared" si="9"/>
        <v>455810.1912</v>
      </c>
      <c r="Q10" s="112">
        <f t="shared" si="10"/>
        <v>455810.1912</v>
      </c>
      <c r="R10" s="112">
        <f t="shared" si="11"/>
        <v>170928.8217</v>
      </c>
      <c r="S10" s="113"/>
      <c r="T10" s="112">
        <f t="shared" si="12"/>
        <v>19975431.3741</v>
      </c>
      <c r="U10" s="112">
        <v>30000</v>
      </c>
      <c r="V10" s="112">
        <f t="shared" si="13"/>
        <v>2267145.8604000001</v>
      </c>
      <c r="W10" s="112">
        <f t="shared" si="14"/>
        <v>129905.904492</v>
      </c>
      <c r="X10" s="112">
        <f t="shared" si="15"/>
        <v>1322600</v>
      </c>
      <c r="Y10" s="114">
        <v>6000</v>
      </c>
      <c r="Z10" s="114">
        <f t="shared" si="16"/>
        <v>23731083.138991997</v>
      </c>
      <c r="AA10" s="115"/>
      <c r="AB10" s="116" t="s">
        <v>49</v>
      </c>
      <c r="AC10" s="115"/>
      <c r="AD10" s="115"/>
      <c r="AE10" s="115"/>
      <c r="AF10" s="115"/>
      <c r="AG10" s="115"/>
      <c r="AH10" s="115"/>
      <c r="AI10" s="115"/>
      <c r="AJ10" s="115"/>
      <c r="AK10" s="115"/>
    </row>
    <row r="11" spans="1:37" ht="21" customHeight="1" x14ac:dyDescent="0.2">
      <c r="A11" s="108" t="s">
        <v>73</v>
      </c>
      <c r="B11" s="45">
        <v>64.37</v>
      </c>
      <c r="C11" s="119">
        <f t="shared" ref="C11:D11" si="23">B11</f>
        <v>64.37</v>
      </c>
      <c r="D11" s="119">
        <f t="shared" si="23"/>
        <v>64.37</v>
      </c>
      <c r="E11" s="110">
        <f t="shared" si="1"/>
        <v>692.87868000000003</v>
      </c>
      <c r="F11" s="117">
        <v>0</v>
      </c>
      <c r="G11" s="109">
        <f t="shared" si="2"/>
        <v>0</v>
      </c>
      <c r="H11" s="110">
        <f t="shared" si="3"/>
        <v>692.87868000000003</v>
      </c>
      <c r="I11" s="110">
        <f t="shared" si="4"/>
        <v>1004.674086</v>
      </c>
      <c r="J11" s="112">
        <f t="shared" si="5"/>
        <v>15070111.289999999</v>
      </c>
      <c r="K11" s="112">
        <f>1*K2</f>
        <v>1000000</v>
      </c>
      <c r="L11" s="112">
        <f>4*L2</f>
        <v>800000</v>
      </c>
      <c r="M11" s="112">
        <f t="shared" si="6"/>
        <v>16870111.289999999</v>
      </c>
      <c r="N11" s="113">
        <f t="shared" si="7"/>
        <v>0</v>
      </c>
      <c r="O11" s="112">
        <f t="shared" si="8"/>
        <v>16870111.289999999</v>
      </c>
      <c r="P11" s="112">
        <f t="shared" si="9"/>
        <v>401869.63439999998</v>
      </c>
      <c r="Q11" s="112">
        <f t="shared" si="10"/>
        <v>401869.63439999998</v>
      </c>
      <c r="R11" s="112">
        <f t="shared" si="11"/>
        <v>150701.11290000001</v>
      </c>
      <c r="S11" s="113"/>
      <c r="T11" s="112">
        <f t="shared" si="12"/>
        <v>17824551.671699997</v>
      </c>
      <c r="U11" s="112">
        <v>30000</v>
      </c>
      <c r="V11" s="112">
        <f t="shared" si="13"/>
        <v>2024413.3547999999</v>
      </c>
      <c r="W11" s="112">
        <f t="shared" si="14"/>
        <v>114532.845804</v>
      </c>
      <c r="X11" s="112">
        <f t="shared" si="15"/>
        <v>1181000</v>
      </c>
      <c r="Y11" s="114">
        <v>6000</v>
      </c>
      <c r="Z11" s="114">
        <f t="shared" si="16"/>
        <v>21180497.872303996</v>
      </c>
      <c r="AA11" s="115"/>
      <c r="AB11" s="116" t="s">
        <v>49</v>
      </c>
      <c r="AC11" s="115"/>
      <c r="AD11" s="115"/>
      <c r="AE11" s="115"/>
      <c r="AF11" s="115"/>
      <c r="AG11" s="115"/>
      <c r="AH11" s="115"/>
      <c r="AI11" s="115"/>
      <c r="AJ11" s="115"/>
      <c r="AK11" s="115"/>
    </row>
    <row r="12" spans="1:37" ht="21" customHeight="1" x14ac:dyDescent="0.2">
      <c r="A12" s="108" t="s">
        <v>74</v>
      </c>
      <c r="B12" s="45">
        <v>88.21</v>
      </c>
      <c r="C12" s="119">
        <f t="shared" ref="C12:D12" si="24">B12</f>
        <v>88.21</v>
      </c>
      <c r="D12" s="119">
        <f t="shared" si="24"/>
        <v>88.21</v>
      </c>
      <c r="E12" s="110">
        <f t="shared" si="1"/>
        <v>949.49243999999987</v>
      </c>
      <c r="F12" s="117">
        <v>0</v>
      </c>
      <c r="G12" s="109">
        <f t="shared" si="2"/>
        <v>0</v>
      </c>
      <c r="H12" s="110">
        <f t="shared" si="3"/>
        <v>949.49243999999987</v>
      </c>
      <c r="I12" s="110">
        <f t="shared" si="4"/>
        <v>1376.7640379999998</v>
      </c>
      <c r="J12" s="112">
        <f t="shared" si="5"/>
        <v>20651460.569999997</v>
      </c>
      <c r="K12" s="118">
        <f>1*K2</f>
        <v>1000000</v>
      </c>
      <c r="L12" s="112">
        <f>4*L2</f>
        <v>800000</v>
      </c>
      <c r="M12" s="112">
        <f t="shared" si="6"/>
        <v>22451460.569999997</v>
      </c>
      <c r="N12" s="113">
        <f t="shared" si="7"/>
        <v>0</v>
      </c>
      <c r="O12" s="112">
        <f t="shared" si="8"/>
        <v>22451460.569999997</v>
      </c>
      <c r="P12" s="112">
        <f t="shared" si="9"/>
        <v>550705.61519999988</v>
      </c>
      <c r="Q12" s="112">
        <f t="shared" si="10"/>
        <v>550705.61519999988</v>
      </c>
      <c r="R12" s="112">
        <f t="shared" si="11"/>
        <v>206514.60569999996</v>
      </c>
      <c r="S12" s="113"/>
      <c r="T12" s="112">
        <f t="shared" si="12"/>
        <v>23759386.406099997</v>
      </c>
      <c r="U12" s="112">
        <v>30000</v>
      </c>
      <c r="V12" s="112">
        <f t="shared" si="13"/>
        <v>2694175.2683999995</v>
      </c>
      <c r="W12" s="112">
        <f t="shared" si="14"/>
        <v>156951.10033199997</v>
      </c>
      <c r="X12" s="112">
        <f t="shared" si="15"/>
        <v>1571700</v>
      </c>
      <c r="Y12" s="114">
        <v>6000</v>
      </c>
      <c r="Z12" s="114">
        <f t="shared" si="16"/>
        <v>28218212.774831995</v>
      </c>
      <c r="AA12" s="115"/>
      <c r="AB12" s="116" t="s">
        <v>49</v>
      </c>
      <c r="AC12" s="115"/>
      <c r="AD12" s="115"/>
      <c r="AE12" s="115"/>
      <c r="AF12" s="115"/>
      <c r="AG12" s="115"/>
      <c r="AH12" s="115"/>
      <c r="AI12" s="115"/>
      <c r="AJ12" s="115"/>
      <c r="AK12" s="115"/>
    </row>
    <row r="13" spans="1:37" ht="21" customHeight="1" x14ac:dyDescent="0.2">
      <c r="A13" s="108" t="s">
        <v>75</v>
      </c>
      <c r="B13" s="45">
        <v>70.06</v>
      </c>
      <c r="C13" s="119">
        <f t="shared" ref="C13:D13" si="25">B13</f>
        <v>70.06</v>
      </c>
      <c r="D13" s="119">
        <f t="shared" si="25"/>
        <v>70.06</v>
      </c>
      <c r="E13" s="110">
        <f t="shared" si="1"/>
        <v>754.12583999999993</v>
      </c>
      <c r="F13" s="117">
        <v>0</v>
      </c>
      <c r="G13" s="109">
        <f t="shared" si="2"/>
        <v>0</v>
      </c>
      <c r="H13" s="110">
        <f t="shared" si="3"/>
        <v>754.12583999999993</v>
      </c>
      <c r="I13" s="110">
        <f t="shared" si="4"/>
        <v>1093.4824679999999</v>
      </c>
      <c r="J13" s="112">
        <f t="shared" si="5"/>
        <v>16402237.02</v>
      </c>
      <c r="K13" s="118">
        <f>1*K2</f>
        <v>1000000</v>
      </c>
      <c r="L13" s="112">
        <f>4*L2</f>
        <v>800000</v>
      </c>
      <c r="M13" s="112">
        <f t="shared" si="6"/>
        <v>18202237.02</v>
      </c>
      <c r="N13" s="113">
        <f t="shared" si="7"/>
        <v>0</v>
      </c>
      <c r="O13" s="112">
        <f t="shared" si="8"/>
        <v>18202237.02</v>
      </c>
      <c r="P13" s="112">
        <f t="shared" si="9"/>
        <v>437392.98719999997</v>
      </c>
      <c r="Q13" s="112">
        <f t="shared" si="10"/>
        <v>437392.98719999997</v>
      </c>
      <c r="R13" s="112">
        <f t="shared" si="11"/>
        <v>164022.37019999998</v>
      </c>
      <c r="S13" s="113"/>
      <c r="T13" s="112">
        <f t="shared" si="12"/>
        <v>19241045.364599999</v>
      </c>
      <c r="U13" s="112">
        <v>30000</v>
      </c>
      <c r="V13" s="112">
        <f t="shared" si="13"/>
        <v>2184268.4424000001</v>
      </c>
      <c r="W13" s="112">
        <f t="shared" si="14"/>
        <v>124657.00135199998</v>
      </c>
      <c r="X13" s="112">
        <f t="shared" si="15"/>
        <v>1274200</v>
      </c>
      <c r="Y13" s="114">
        <v>6000</v>
      </c>
      <c r="Z13" s="114">
        <f t="shared" si="16"/>
        <v>22860170.808352001</v>
      </c>
      <c r="AA13" s="115"/>
      <c r="AB13" s="116" t="s">
        <v>49</v>
      </c>
      <c r="AC13" s="115"/>
      <c r="AD13" s="115"/>
      <c r="AE13" s="115"/>
      <c r="AF13" s="115"/>
      <c r="AG13" s="115"/>
      <c r="AH13" s="115"/>
      <c r="AI13" s="115"/>
      <c r="AJ13" s="115"/>
      <c r="AK13" s="115"/>
    </row>
    <row r="14" spans="1:37" ht="21" customHeight="1" x14ac:dyDescent="0.2">
      <c r="A14" s="108" t="s">
        <v>76</v>
      </c>
      <c r="B14" s="45">
        <v>88.21</v>
      </c>
      <c r="C14" s="119">
        <f t="shared" ref="C14:D14" si="26">B14</f>
        <v>88.21</v>
      </c>
      <c r="D14" s="119">
        <f t="shared" si="26"/>
        <v>88.21</v>
      </c>
      <c r="E14" s="110">
        <f t="shared" si="1"/>
        <v>949.49243999999987</v>
      </c>
      <c r="F14" s="117">
        <v>0</v>
      </c>
      <c r="G14" s="109">
        <f t="shared" si="2"/>
        <v>0</v>
      </c>
      <c r="H14" s="110">
        <f t="shared" si="3"/>
        <v>949.49243999999987</v>
      </c>
      <c r="I14" s="110">
        <f t="shared" si="4"/>
        <v>1376.7640379999998</v>
      </c>
      <c r="J14" s="112">
        <f t="shared" si="5"/>
        <v>20651460.569999997</v>
      </c>
      <c r="K14" s="118">
        <f>1*K2</f>
        <v>1000000</v>
      </c>
      <c r="L14" s="112">
        <f>4*L2</f>
        <v>800000</v>
      </c>
      <c r="M14" s="112">
        <f t="shared" si="6"/>
        <v>22451460.569999997</v>
      </c>
      <c r="N14" s="113">
        <f t="shared" si="7"/>
        <v>0</v>
      </c>
      <c r="O14" s="112">
        <f t="shared" si="8"/>
        <v>22451460.569999997</v>
      </c>
      <c r="P14" s="112">
        <f t="shared" si="9"/>
        <v>550705.61519999988</v>
      </c>
      <c r="Q14" s="112">
        <f t="shared" si="10"/>
        <v>550705.61519999988</v>
      </c>
      <c r="R14" s="112">
        <f t="shared" si="11"/>
        <v>206514.60569999996</v>
      </c>
      <c r="S14" s="113"/>
      <c r="T14" s="112">
        <f t="shared" si="12"/>
        <v>23759386.406099997</v>
      </c>
      <c r="U14" s="112">
        <v>30000</v>
      </c>
      <c r="V14" s="112">
        <f t="shared" si="13"/>
        <v>2694175.2683999995</v>
      </c>
      <c r="W14" s="112">
        <f t="shared" si="14"/>
        <v>156951.10033199997</v>
      </c>
      <c r="X14" s="112">
        <f t="shared" si="15"/>
        <v>1571700</v>
      </c>
      <c r="Y14" s="114">
        <v>6000</v>
      </c>
      <c r="Z14" s="114">
        <f t="shared" si="16"/>
        <v>28218212.774831995</v>
      </c>
      <c r="AA14" s="115"/>
      <c r="AB14" s="116" t="s">
        <v>49</v>
      </c>
      <c r="AC14" s="115"/>
      <c r="AD14" s="115"/>
      <c r="AE14" s="115"/>
      <c r="AF14" s="115"/>
      <c r="AG14" s="115"/>
      <c r="AH14" s="115"/>
      <c r="AI14" s="115"/>
      <c r="AJ14" s="115"/>
      <c r="AK14" s="115"/>
    </row>
    <row r="15" spans="1:37" ht="21" customHeight="1" x14ac:dyDescent="0.2">
      <c r="A15" s="108" t="s">
        <v>77</v>
      </c>
      <c r="B15" s="45">
        <v>70.06</v>
      </c>
      <c r="C15" s="119">
        <f t="shared" ref="C15:D15" si="27">B15</f>
        <v>70.06</v>
      </c>
      <c r="D15" s="119">
        <f t="shared" si="27"/>
        <v>70.06</v>
      </c>
      <c r="E15" s="120">
        <f t="shared" si="1"/>
        <v>754.12583999999993</v>
      </c>
      <c r="F15" s="121">
        <v>0</v>
      </c>
      <c r="G15" s="122">
        <f t="shared" si="2"/>
        <v>0</v>
      </c>
      <c r="H15" s="120">
        <f t="shared" si="3"/>
        <v>754.12583999999993</v>
      </c>
      <c r="I15" s="110">
        <f t="shared" si="4"/>
        <v>1093.4824679999999</v>
      </c>
      <c r="J15" s="123">
        <f t="shared" si="5"/>
        <v>16402237.02</v>
      </c>
      <c r="K15" s="124">
        <f>1*K2</f>
        <v>1000000</v>
      </c>
      <c r="L15" s="123">
        <f>4*L2</f>
        <v>800000</v>
      </c>
      <c r="M15" s="123">
        <f t="shared" si="6"/>
        <v>18202237.02</v>
      </c>
      <c r="N15" s="113">
        <f t="shared" si="7"/>
        <v>0</v>
      </c>
      <c r="O15" s="123">
        <f t="shared" si="8"/>
        <v>18202237.02</v>
      </c>
      <c r="P15" s="123">
        <f t="shared" si="9"/>
        <v>437392.98719999997</v>
      </c>
      <c r="Q15" s="123">
        <f t="shared" si="10"/>
        <v>437392.98719999997</v>
      </c>
      <c r="R15" s="123">
        <f t="shared" si="11"/>
        <v>164022.37019999998</v>
      </c>
      <c r="S15" s="113"/>
      <c r="T15" s="123">
        <f t="shared" si="12"/>
        <v>19241045.364599999</v>
      </c>
      <c r="U15" s="123">
        <v>30000</v>
      </c>
      <c r="V15" s="123">
        <f t="shared" si="13"/>
        <v>2184268.4424000001</v>
      </c>
      <c r="W15" s="123">
        <f t="shared" si="14"/>
        <v>124657.00135199998</v>
      </c>
      <c r="X15" s="123">
        <f t="shared" si="15"/>
        <v>1274200</v>
      </c>
      <c r="Y15" s="125">
        <v>6000</v>
      </c>
      <c r="Z15" s="125">
        <f t="shared" si="16"/>
        <v>22860170.808352001</v>
      </c>
      <c r="AA15" s="115"/>
      <c r="AB15" s="116" t="s">
        <v>49</v>
      </c>
      <c r="AC15" s="115"/>
      <c r="AD15" s="115"/>
      <c r="AE15" s="115"/>
      <c r="AF15" s="115"/>
      <c r="AG15" s="115"/>
      <c r="AH15" s="115"/>
      <c r="AI15" s="115"/>
      <c r="AJ15" s="115"/>
      <c r="AK15" s="115"/>
    </row>
    <row r="16" spans="1:37" ht="21" customHeight="1" x14ac:dyDescent="0.2">
      <c r="A16" s="108" t="s">
        <v>78</v>
      </c>
      <c r="B16" s="45">
        <v>70.06</v>
      </c>
      <c r="C16" s="119">
        <f t="shared" ref="C16:D16" si="28">B16</f>
        <v>70.06</v>
      </c>
      <c r="D16" s="119">
        <f t="shared" si="28"/>
        <v>70.06</v>
      </c>
      <c r="E16" s="120">
        <f t="shared" si="1"/>
        <v>754.12583999999993</v>
      </c>
      <c r="F16" s="121">
        <v>0</v>
      </c>
      <c r="G16" s="122">
        <f t="shared" si="2"/>
        <v>0</v>
      </c>
      <c r="H16" s="120">
        <f t="shared" si="3"/>
        <v>754.12583999999993</v>
      </c>
      <c r="I16" s="110">
        <f t="shared" si="4"/>
        <v>1093.4824679999999</v>
      </c>
      <c r="J16" s="123">
        <f t="shared" si="5"/>
        <v>16402237.02</v>
      </c>
      <c r="K16" s="124">
        <f>1*K2</f>
        <v>1000000</v>
      </c>
      <c r="L16" s="123">
        <f>4*L2</f>
        <v>800000</v>
      </c>
      <c r="M16" s="123">
        <f t="shared" si="6"/>
        <v>18202237.02</v>
      </c>
      <c r="N16" s="113">
        <f t="shared" si="7"/>
        <v>0</v>
      </c>
      <c r="O16" s="123">
        <f t="shared" si="8"/>
        <v>18202237.02</v>
      </c>
      <c r="P16" s="123">
        <f t="shared" si="9"/>
        <v>437392.98719999997</v>
      </c>
      <c r="Q16" s="123">
        <f t="shared" si="10"/>
        <v>437392.98719999997</v>
      </c>
      <c r="R16" s="123">
        <f t="shared" si="11"/>
        <v>164022.37019999998</v>
      </c>
      <c r="S16" s="113"/>
      <c r="T16" s="123">
        <f t="shared" si="12"/>
        <v>19241045.364599999</v>
      </c>
      <c r="U16" s="123">
        <v>30000</v>
      </c>
      <c r="V16" s="123">
        <f t="shared" si="13"/>
        <v>2184268.4424000001</v>
      </c>
      <c r="W16" s="123">
        <f t="shared" si="14"/>
        <v>124657.00135199998</v>
      </c>
      <c r="X16" s="123">
        <f t="shared" si="15"/>
        <v>1274200</v>
      </c>
      <c r="Y16" s="125">
        <v>6000</v>
      </c>
      <c r="Z16" s="125">
        <f t="shared" si="16"/>
        <v>22860170.808352001</v>
      </c>
      <c r="AA16" s="115"/>
      <c r="AB16" s="116" t="s">
        <v>49</v>
      </c>
      <c r="AC16" s="115"/>
      <c r="AD16" s="115"/>
      <c r="AE16" s="115"/>
      <c r="AF16" s="115"/>
      <c r="AG16" s="115"/>
      <c r="AH16" s="115"/>
      <c r="AI16" s="115"/>
      <c r="AJ16" s="115"/>
      <c r="AK16" s="115"/>
    </row>
    <row r="17" spans="1:37" ht="21" customHeight="1" x14ac:dyDescent="0.2">
      <c r="A17" s="108" t="s">
        <v>79</v>
      </c>
      <c r="B17" s="45">
        <v>70.06</v>
      </c>
      <c r="C17" s="119">
        <f t="shared" ref="C17:D17" si="29">B17</f>
        <v>70.06</v>
      </c>
      <c r="D17" s="119">
        <f t="shared" si="29"/>
        <v>70.06</v>
      </c>
      <c r="E17" s="120">
        <f t="shared" si="1"/>
        <v>754.12583999999993</v>
      </c>
      <c r="F17" s="121">
        <v>0</v>
      </c>
      <c r="G17" s="122">
        <f t="shared" si="2"/>
        <v>0</v>
      </c>
      <c r="H17" s="120">
        <f t="shared" si="3"/>
        <v>754.12583999999993</v>
      </c>
      <c r="I17" s="110">
        <f t="shared" si="4"/>
        <v>1093.4824679999999</v>
      </c>
      <c r="J17" s="123">
        <f t="shared" si="5"/>
        <v>16402237.02</v>
      </c>
      <c r="K17" s="124">
        <f t="shared" ref="K17:K19" si="30">1*K4</f>
        <v>1000000</v>
      </c>
      <c r="L17" s="123">
        <f>4*L2</f>
        <v>800000</v>
      </c>
      <c r="M17" s="123">
        <f t="shared" si="6"/>
        <v>18202237.02</v>
      </c>
      <c r="N17" s="113">
        <f t="shared" si="7"/>
        <v>0</v>
      </c>
      <c r="O17" s="123">
        <f t="shared" si="8"/>
        <v>18202237.02</v>
      </c>
      <c r="P17" s="123">
        <f t="shared" si="9"/>
        <v>437392.98719999997</v>
      </c>
      <c r="Q17" s="123">
        <f t="shared" si="10"/>
        <v>437392.98719999997</v>
      </c>
      <c r="R17" s="123">
        <f t="shared" si="11"/>
        <v>164022.37019999998</v>
      </c>
      <c r="S17" s="113"/>
      <c r="T17" s="123">
        <f t="shared" si="12"/>
        <v>19241045.364599999</v>
      </c>
      <c r="U17" s="123">
        <v>30000</v>
      </c>
      <c r="V17" s="123">
        <f t="shared" si="13"/>
        <v>2184268.4424000001</v>
      </c>
      <c r="W17" s="123">
        <f t="shared" si="14"/>
        <v>124657.00135199998</v>
      </c>
      <c r="X17" s="123">
        <f t="shared" si="15"/>
        <v>1274200</v>
      </c>
      <c r="Y17" s="125">
        <v>6000</v>
      </c>
      <c r="Z17" s="125">
        <f t="shared" si="16"/>
        <v>22860170.808352001</v>
      </c>
      <c r="AA17" s="115"/>
      <c r="AB17" s="116" t="s">
        <v>49</v>
      </c>
      <c r="AC17" s="115"/>
      <c r="AD17" s="115"/>
      <c r="AE17" s="115"/>
      <c r="AF17" s="115"/>
      <c r="AG17" s="115"/>
      <c r="AH17" s="115"/>
      <c r="AI17" s="115"/>
      <c r="AJ17" s="115"/>
      <c r="AK17" s="115"/>
    </row>
    <row r="18" spans="1:37" ht="21" customHeight="1" x14ac:dyDescent="0.2">
      <c r="A18" s="108" t="s">
        <v>80</v>
      </c>
      <c r="B18" s="45">
        <v>70.06</v>
      </c>
      <c r="C18" s="119">
        <f t="shared" ref="C18:D18" si="31">B18</f>
        <v>70.06</v>
      </c>
      <c r="D18" s="119">
        <f t="shared" si="31"/>
        <v>70.06</v>
      </c>
      <c r="E18" s="120">
        <f t="shared" si="1"/>
        <v>754.12583999999993</v>
      </c>
      <c r="F18" s="121">
        <v>0</v>
      </c>
      <c r="G18" s="122">
        <f t="shared" si="2"/>
        <v>0</v>
      </c>
      <c r="H18" s="120">
        <f t="shared" si="3"/>
        <v>754.12583999999993</v>
      </c>
      <c r="I18" s="110">
        <f t="shared" si="4"/>
        <v>1093.4824679999999</v>
      </c>
      <c r="J18" s="123">
        <f t="shared" si="5"/>
        <v>16402237.02</v>
      </c>
      <c r="K18" s="124">
        <f t="shared" si="30"/>
        <v>1000000</v>
      </c>
      <c r="L18" s="123">
        <f>4*L2</f>
        <v>800000</v>
      </c>
      <c r="M18" s="123">
        <f t="shared" si="6"/>
        <v>18202237.02</v>
      </c>
      <c r="N18" s="113">
        <f t="shared" si="7"/>
        <v>0</v>
      </c>
      <c r="O18" s="123">
        <f t="shared" si="8"/>
        <v>18202237.02</v>
      </c>
      <c r="P18" s="123">
        <f t="shared" si="9"/>
        <v>437392.98719999997</v>
      </c>
      <c r="Q18" s="123">
        <f t="shared" si="10"/>
        <v>437392.98719999997</v>
      </c>
      <c r="R18" s="123">
        <f t="shared" si="11"/>
        <v>164022.37019999998</v>
      </c>
      <c r="S18" s="113"/>
      <c r="T18" s="123">
        <f t="shared" si="12"/>
        <v>19241045.364599999</v>
      </c>
      <c r="U18" s="123">
        <v>30000</v>
      </c>
      <c r="V18" s="123">
        <f t="shared" si="13"/>
        <v>2184268.4424000001</v>
      </c>
      <c r="W18" s="123">
        <f t="shared" si="14"/>
        <v>124657.00135199998</v>
      </c>
      <c r="X18" s="123">
        <f t="shared" si="15"/>
        <v>1274200</v>
      </c>
      <c r="Y18" s="125">
        <v>6000</v>
      </c>
      <c r="Z18" s="125">
        <f t="shared" si="16"/>
        <v>22860170.808352001</v>
      </c>
      <c r="AA18" s="115"/>
      <c r="AB18" s="116" t="s">
        <v>49</v>
      </c>
      <c r="AC18" s="115"/>
      <c r="AD18" s="115"/>
      <c r="AE18" s="115"/>
      <c r="AF18" s="115"/>
      <c r="AG18" s="115"/>
      <c r="AH18" s="115"/>
      <c r="AI18" s="115"/>
      <c r="AJ18" s="115"/>
      <c r="AK18" s="115"/>
    </row>
    <row r="19" spans="1:37" ht="21" customHeight="1" x14ac:dyDescent="0.2">
      <c r="A19" s="108" t="s">
        <v>81</v>
      </c>
      <c r="B19" s="45">
        <v>70.06</v>
      </c>
      <c r="C19" s="119">
        <f t="shared" ref="C19:D19" si="32">B19</f>
        <v>70.06</v>
      </c>
      <c r="D19" s="119">
        <f t="shared" si="32"/>
        <v>70.06</v>
      </c>
      <c r="E19" s="120">
        <f t="shared" si="1"/>
        <v>754.12583999999993</v>
      </c>
      <c r="F19" s="121">
        <v>0</v>
      </c>
      <c r="G19" s="122">
        <f t="shared" si="2"/>
        <v>0</v>
      </c>
      <c r="H19" s="120">
        <f t="shared" si="3"/>
        <v>754.12583999999993</v>
      </c>
      <c r="I19" s="120">
        <f t="shared" si="4"/>
        <v>1093.4824679999999</v>
      </c>
      <c r="J19" s="123">
        <f t="shared" si="5"/>
        <v>16402237.02</v>
      </c>
      <c r="K19" s="124">
        <f t="shared" si="30"/>
        <v>1000000</v>
      </c>
      <c r="L19" s="123">
        <f>4*L2</f>
        <v>800000</v>
      </c>
      <c r="M19" s="123">
        <f t="shared" si="6"/>
        <v>18202237.02</v>
      </c>
      <c r="N19" s="113">
        <f t="shared" si="7"/>
        <v>0</v>
      </c>
      <c r="O19" s="123">
        <f t="shared" si="8"/>
        <v>18202237.02</v>
      </c>
      <c r="P19" s="123">
        <f t="shared" si="9"/>
        <v>437392.98719999997</v>
      </c>
      <c r="Q19" s="123">
        <f t="shared" si="10"/>
        <v>437392.98719999997</v>
      </c>
      <c r="R19" s="123">
        <f t="shared" si="11"/>
        <v>164022.37019999998</v>
      </c>
      <c r="S19" s="113"/>
      <c r="T19" s="123">
        <f t="shared" si="12"/>
        <v>19241045.364599999</v>
      </c>
      <c r="U19" s="123">
        <v>30000</v>
      </c>
      <c r="V19" s="123">
        <f t="shared" si="13"/>
        <v>2184268.4424000001</v>
      </c>
      <c r="W19" s="123">
        <f t="shared" si="14"/>
        <v>124657.00135199998</v>
      </c>
      <c r="X19" s="123">
        <f t="shared" si="15"/>
        <v>1274200</v>
      </c>
      <c r="Y19" s="125">
        <v>6000</v>
      </c>
      <c r="Z19" s="125">
        <f t="shared" si="16"/>
        <v>22860170.808352001</v>
      </c>
      <c r="AA19" s="115"/>
      <c r="AB19" s="116" t="s">
        <v>49</v>
      </c>
      <c r="AC19" s="115"/>
      <c r="AD19" s="115"/>
      <c r="AE19" s="115"/>
      <c r="AF19" s="115"/>
      <c r="AG19" s="115"/>
      <c r="AH19" s="115"/>
      <c r="AI19" s="115"/>
      <c r="AJ19" s="115"/>
      <c r="AK19" s="115"/>
    </row>
    <row r="20" spans="1:37" ht="21" customHeight="1" x14ac:dyDescent="0.2">
      <c r="A20" s="108" t="s">
        <v>82</v>
      </c>
      <c r="B20" s="45">
        <v>45.32</v>
      </c>
      <c r="C20" s="119">
        <f t="shared" ref="C20:D20" si="33">B20</f>
        <v>45.32</v>
      </c>
      <c r="D20" s="119">
        <f t="shared" si="33"/>
        <v>45.32</v>
      </c>
      <c r="E20" s="126">
        <f t="shared" si="1"/>
        <v>487.82447999999999</v>
      </c>
      <c r="F20" s="127">
        <v>0</v>
      </c>
      <c r="G20" s="119">
        <f t="shared" si="2"/>
        <v>0</v>
      </c>
      <c r="H20" s="126">
        <f t="shared" si="3"/>
        <v>487.82447999999999</v>
      </c>
      <c r="I20" s="126">
        <f t="shared" si="4"/>
        <v>707.34549600000003</v>
      </c>
      <c r="J20" s="113">
        <f t="shared" si="5"/>
        <v>10610182.439999999</v>
      </c>
      <c r="K20" s="128">
        <f>0*K2</f>
        <v>0</v>
      </c>
      <c r="L20" s="113">
        <f>2*L2</f>
        <v>400000</v>
      </c>
      <c r="M20" s="113">
        <f t="shared" si="6"/>
        <v>11010182.439999999</v>
      </c>
      <c r="N20" s="113">
        <f t="shared" si="7"/>
        <v>0</v>
      </c>
      <c r="O20" s="113">
        <f t="shared" si="8"/>
        <v>11010182.439999999</v>
      </c>
      <c r="P20" s="113">
        <f t="shared" si="9"/>
        <v>282938.19839999999</v>
      </c>
      <c r="Q20" s="113">
        <f t="shared" si="10"/>
        <v>282938.19839999999</v>
      </c>
      <c r="R20" s="113">
        <f t="shared" si="11"/>
        <v>106101.8244</v>
      </c>
      <c r="S20" s="113"/>
      <c r="T20" s="113">
        <f t="shared" si="12"/>
        <v>11682160.6612</v>
      </c>
      <c r="U20" s="113">
        <v>30000</v>
      </c>
      <c r="V20" s="113">
        <f t="shared" si="13"/>
        <v>1321221.8927999998</v>
      </c>
      <c r="W20" s="113">
        <f t="shared" si="14"/>
        <v>80637.386543999994</v>
      </c>
      <c r="X20" s="113">
        <f t="shared" si="15"/>
        <v>770800</v>
      </c>
      <c r="Y20" s="129">
        <v>6000</v>
      </c>
      <c r="Z20" s="129">
        <f t="shared" si="16"/>
        <v>13890819.940544</v>
      </c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K999"/>
  <sheetViews>
    <sheetView topLeftCell="A19" workbookViewId="0">
      <selection activeCell="A21" sqref="A21:XFD26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108" t="s">
        <v>63</v>
      </c>
      <c r="B4" s="98">
        <v>38.590000000000003</v>
      </c>
      <c r="C4" s="109">
        <f t="shared" ref="C4:D4" si="0">B4</f>
        <v>38.590000000000003</v>
      </c>
      <c r="D4" s="109">
        <f t="shared" si="0"/>
        <v>38.590000000000003</v>
      </c>
      <c r="E4" s="110">
        <f t="shared" ref="E4:E20" si="1">D4*10.764</f>
        <v>415.38276000000002</v>
      </c>
      <c r="F4" s="130">
        <v>6.86</v>
      </c>
      <c r="G4" s="109">
        <f t="shared" ref="G4:G20" si="2">F4*10.764</f>
        <v>73.841039999999992</v>
      </c>
      <c r="H4" s="110">
        <f t="shared" ref="H4:H20" si="3">E4+G4</f>
        <v>489.22379999999998</v>
      </c>
      <c r="I4" s="110">
        <f t="shared" ref="I4:I20" si="4">H4+(H4*45%)</f>
        <v>709.37450999999999</v>
      </c>
      <c r="J4" s="112">
        <f t="shared" ref="J4:J20" si="5">I4*$J$2</f>
        <v>10640617.65</v>
      </c>
      <c r="K4" s="112">
        <f>0*K2</f>
        <v>0</v>
      </c>
      <c r="L4" s="112">
        <f>2*L2</f>
        <v>400000</v>
      </c>
      <c r="M4" s="112">
        <f t="shared" ref="M4:M20" si="6">SUM(J4:L4)</f>
        <v>11040617.65</v>
      </c>
      <c r="N4" s="113">
        <f t="shared" ref="N4:N20" si="7">($N$2*M4)</f>
        <v>0</v>
      </c>
      <c r="O4" s="112">
        <f t="shared" ref="O4:O20" si="8">M4-N4</f>
        <v>11040617.65</v>
      </c>
      <c r="P4" s="112">
        <f t="shared" ref="P4:P20" si="9">I4*$P$2</f>
        <v>283749.804</v>
      </c>
      <c r="Q4" s="112">
        <f t="shared" ref="Q4:Q20" si="10">I4*$Q$2</f>
        <v>283749.804</v>
      </c>
      <c r="R4" s="112">
        <f t="shared" ref="R4:R20" si="11">I4*$R$2</f>
        <v>106406.1765</v>
      </c>
      <c r="S4" s="112">
        <v>0</v>
      </c>
      <c r="T4" s="112">
        <f t="shared" ref="T4:T20" si="12">SUM(O4:S4)</f>
        <v>11714523.4345</v>
      </c>
      <c r="U4" s="112">
        <v>30000</v>
      </c>
      <c r="V4" s="112">
        <f t="shared" ref="V4:V20" si="13">$V$2*O4</f>
        <v>1324874.118</v>
      </c>
      <c r="W4" s="112">
        <f t="shared" ref="W4:W20" si="14">(12%*P4)+(12%*Q4)+(12%*R4)</f>
        <v>80868.694139999992</v>
      </c>
      <c r="X4" s="112">
        <f t="shared" ref="X4:X20" si="15">CEILING(($X$2*O4),100)</f>
        <v>772900</v>
      </c>
      <c r="Y4" s="114">
        <v>6000</v>
      </c>
      <c r="Z4" s="114">
        <f t="shared" ref="Z4:Z20" si="16">SUM(T4:Y4)</f>
        <v>13929166.24664</v>
      </c>
      <c r="AA4" s="115"/>
      <c r="AB4" s="116" t="s">
        <v>45</v>
      </c>
      <c r="AC4" s="115"/>
      <c r="AD4" s="115"/>
      <c r="AE4" s="115"/>
      <c r="AF4" s="115"/>
      <c r="AG4" s="115"/>
      <c r="AH4" s="115"/>
      <c r="AI4" s="115"/>
      <c r="AJ4" s="115"/>
      <c r="AK4" s="115"/>
    </row>
    <row r="5" spans="1:37" ht="21" customHeight="1" x14ac:dyDescent="0.2">
      <c r="A5" s="108" t="s">
        <v>64</v>
      </c>
      <c r="B5" s="98">
        <v>59.07</v>
      </c>
      <c r="C5" s="109">
        <f t="shared" ref="C5:D5" si="17">B5</f>
        <v>59.07</v>
      </c>
      <c r="D5" s="109">
        <f t="shared" si="17"/>
        <v>59.07</v>
      </c>
      <c r="E5" s="110">
        <f t="shared" si="1"/>
        <v>635.82947999999999</v>
      </c>
      <c r="F5" s="130">
        <v>0</v>
      </c>
      <c r="G5" s="109">
        <f t="shared" si="2"/>
        <v>0</v>
      </c>
      <c r="H5" s="110">
        <f t="shared" si="3"/>
        <v>635.82947999999999</v>
      </c>
      <c r="I5" s="110">
        <f t="shared" si="4"/>
        <v>921.95274599999993</v>
      </c>
      <c r="J5" s="112">
        <f t="shared" si="5"/>
        <v>13829291.189999999</v>
      </c>
      <c r="K5" s="112">
        <f>1*K2</f>
        <v>1000000</v>
      </c>
      <c r="L5" s="112">
        <f>4*L2</f>
        <v>800000</v>
      </c>
      <c r="M5" s="112">
        <f t="shared" si="6"/>
        <v>15629291.189999999</v>
      </c>
      <c r="N5" s="113">
        <f t="shared" si="7"/>
        <v>0</v>
      </c>
      <c r="O5" s="112">
        <f t="shared" si="8"/>
        <v>15629291.189999999</v>
      </c>
      <c r="P5" s="112">
        <f t="shared" si="9"/>
        <v>368781.09839999996</v>
      </c>
      <c r="Q5" s="112">
        <f t="shared" si="10"/>
        <v>368781.09839999996</v>
      </c>
      <c r="R5" s="112">
        <f t="shared" si="11"/>
        <v>138292.91189999998</v>
      </c>
      <c r="S5" s="112">
        <v>0</v>
      </c>
      <c r="T5" s="112">
        <f t="shared" si="12"/>
        <v>16505146.298700001</v>
      </c>
      <c r="U5" s="112">
        <v>30000</v>
      </c>
      <c r="V5" s="112">
        <f t="shared" si="13"/>
        <v>1875514.9427999998</v>
      </c>
      <c r="W5" s="112">
        <f t="shared" si="14"/>
        <v>105102.613044</v>
      </c>
      <c r="X5" s="112">
        <f t="shared" si="15"/>
        <v>1094100</v>
      </c>
      <c r="Y5" s="114">
        <v>6000</v>
      </c>
      <c r="Z5" s="114">
        <f t="shared" si="16"/>
        <v>19615863.854544003</v>
      </c>
      <c r="AA5" s="115"/>
      <c r="AB5" s="116" t="s">
        <v>45</v>
      </c>
      <c r="AC5" s="115"/>
      <c r="AD5" s="115"/>
      <c r="AE5" s="115"/>
      <c r="AF5" s="115"/>
      <c r="AG5" s="115"/>
      <c r="AH5" s="115"/>
      <c r="AI5" s="115"/>
      <c r="AJ5" s="115"/>
      <c r="AK5" s="115"/>
    </row>
    <row r="6" spans="1:37" ht="21" customHeight="1" x14ac:dyDescent="0.2">
      <c r="A6" s="108" t="s">
        <v>65</v>
      </c>
      <c r="B6" s="98">
        <v>59.07</v>
      </c>
      <c r="C6" s="109">
        <f t="shared" ref="C6:D6" si="18">B6</f>
        <v>59.07</v>
      </c>
      <c r="D6" s="109">
        <f t="shared" si="18"/>
        <v>59.07</v>
      </c>
      <c r="E6" s="110">
        <f t="shared" si="1"/>
        <v>635.82947999999999</v>
      </c>
      <c r="F6" s="130">
        <v>0</v>
      </c>
      <c r="G6" s="109">
        <f t="shared" si="2"/>
        <v>0</v>
      </c>
      <c r="H6" s="110">
        <f t="shared" si="3"/>
        <v>635.82947999999999</v>
      </c>
      <c r="I6" s="110">
        <f t="shared" si="4"/>
        <v>921.95274599999993</v>
      </c>
      <c r="J6" s="112">
        <f t="shared" si="5"/>
        <v>13829291.189999999</v>
      </c>
      <c r="K6" s="112">
        <f>1*K2</f>
        <v>1000000</v>
      </c>
      <c r="L6" s="112">
        <f>4*L2</f>
        <v>800000</v>
      </c>
      <c r="M6" s="112">
        <f t="shared" si="6"/>
        <v>15629291.189999999</v>
      </c>
      <c r="N6" s="113">
        <f t="shared" si="7"/>
        <v>0</v>
      </c>
      <c r="O6" s="112">
        <f t="shared" si="8"/>
        <v>15629291.189999999</v>
      </c>
      <c r="P6" s="112">
        <f t="shared" si="9"/>
        <v>368781.09839999996</v>
      </c>
      <c r="Q6" s="112">
        <f t="shared" si="10"/>
        <v>368781.09839999996</v>
      </c>
      <c r="R6" s="112">
        <f t="shared" si="11"/>
        <v>138292.91189999998</v>
      </c>
      <c r="S6" s="112">
        <v>0</v>
      </c>
      <c r="T6" s="112">
        <f t="shared" si="12"/>
        <v>16505146.298700001</v>
      </c>
      <c r="U6" s="112">
        <v>30000</v>
      </c>
      <c r="V6" s="112">
        <f t="shared" si="13"/>
        <v>1875514.9427999998</v>
      </c>
      <c r="W6" s="112">
        <f t="shared" si="14"/>
        <v>105102.613044</v>
      </c>
      <c r="X6" s="112">
        <f t="shared" si="15"/>
        <v>1094100</v>
      </c>
      <c r="Y6" s="114">
        <v>6000</v>
      </c>
      <c r="Z6" s="114">
        <f t="shared" si="16"/>
        <v>19615863.854544003</v>
      </c>
      <c r="AA6" s="115"/>
      <c r="AB6" s="116" t="s">
        <v>45</v>
      </c>
      <c r="AC6" s="115"/>
      <c r="AD6" s="115"/>
      <c r="AE6" s="115"/>
      <c r="AF6" s="115"/>
      <c r="AG6" s="115"/>
      <c r="AH6" s="115"/>
      <c r="AI6" s="115"/>
      <c r="AJ6" s="115"/>
      <c r="AK6" s="115"/>
    </row>
    <row r="7" spans="1:37" ht="21" customHeight="1" x14ac:dyDescent="0.2">
      <c r="A7" s="108" t="s">
        <v>66</v>
      </c>
      <c r="B7" s="98">
        <v>59.07</v>
      </c>
      <c r="C7" s="109">
        <f t="shared" ref="C7:D7" si="19">B7</f>
        <v>59.07</v>
      </c>
      <c r="D7" s="109">
        <f t="shared" si="19"/>
        <v>59.07</v>
      </c>
      <c r="E7" s="110">
        <f t="shared" si="1"/>
        <v>635.82947999999999</v>
      </c>
      <c r="F7" s="130">
        <v>0</v>
      </c>
      <c r="G7" s="109">
        <f t="shared" si="2"/>
        <v>0</v>
      </c>
      <c r="H7" s="110">
        <f t="shared" si="3"/>
        <v>635.82947999999999</v>
      </c>
      <c r="I7" s="110">
        <f t="shared" si="4"/>
        <v>921.95274599999993</v>
      </c>
      <c r="J7" s="112">
        <f t="shared" si="5"/>
        <v>13829291.189999999</v>
      </c>
      <c r="K7" s="112">
        <f>1*K2</f>
        <v>1000000</v>
      </c>
      <c r="L7" s="112">
        <f>4*L2</f>
        <v>800000</v>
      </c>
      <c r="M7" s="112">
        <f t="shared" si="6"/>
        <v>15629291.189999999</v>
      </c>
      <c r="N7" s="113">
        <f t="shared" si="7"/>
        <v>0</v>
      </c>
      <c r="O7" s="112">
        <f t="shared" si="8"/>
        <v>15629291.189999999</v>
      </c>
      <c r="P7" s="112">
        <f t="shared" si="9"/>
        <v>368781.09839999996</v>
      </c>
      <c r="Q7" s="112">
        <f t="shared" si="10"/>
        <v>368781.09839999996</v>
      </c>
      <c r="R7" s="112">
        <f t="shared" si="11"/>
        <v>138292.91189999998</v>
      </c>
      <c r="S7" s="112">
        <v>0</v>
      </c>
      <c r="T7" s="112">
        <f t="shared" si="12"/>
        <v>16505146.298700001</v>
      </c>
      <c r="U7" s="112">
        <v>30000</v>
      </c>
      <c r="V7" s="112">
        <f t="shared" si="13"/>
        <v>1875514.9427999998</v>
      </c>
      <c r="W7" s="112">
        <f t="shared" si="14"/>
        <v>105102.613044</v>
      </c>
      <c r="X7" s="112">
        <f t="shared" si="15"/>
        <v>1094100</v>
      </c>
      <c r="Y7" s="114">
        <v>6000</v>
      </c>
      <c r="Z7" s="114">
        <f t="shared" si="16"/>
        <v>19615863.854544003</v>
      </c>
      <c r="AA7" s="115"/>
      <c r="AB7" s="116" t="s">
        <v>45</v>
      </c>
      <c r="AC7" s="115"/>
      <c r="AD7" s="115"/>
      <c r="AE7" s="115"/>
      <c r="AF7" s="115"/>
      <c r="AG7" s="115"/>
      <c r="AH7" s="115"/>
      <c r="AI7" s="115"/>
      <c r="AJ7" s="115"/>
      <c r="AK7" s="115"/>
    </row>
    <row r="8" spans="1:37" ht="21" customHeight="1" x14ac:dyDescent="0.2">
      <c r="A8" s="108" t="s">
        <v>68</v>
      </c>
      <c r="B8" s="98">
        <v>57.95</v>
      </c>
      <c r="C8" s="109">
        <f t="shared" ref="C8:D8" si="20">B8</f>
        <v>57.95</v>
      </c>
      <c r="D8" s="109">
        <f t="shared" si="20"/>
        <v>57.95</v>
      </c>
      <c r="E8" s="110">
        <f t="shared" si="1"/>
        <v>623.77379999999994</v>
      </c>
      <c r="F8" s="130">
        <v>0</v>
      </c>
      <c r="G8" s="109">
        <f t="shared" si="2"/>
        <v>0</v>
      </c>
      <c r="H8" s="110">
        <f t="shared" si="3"/>
        <v>623.77379999999994</v>
      </c>
      <c r="I8" s="110">
        <f t="shared" si="4"/>
        <v>904.47200999999995</v>
      </c>
      <c r="J8" s="112">
        <f t="shared" si="5"/>
        <v>13567080.149999999</v>
      </c>
      <c r="K8" s="118">
        <f>1*K2</f>
        <v>1000000</v>
      </c>
      <c r="L8" s="112">
        <f>4*L2</f>
        <v>800000</v>
      </c>
      <c r="M8" s="112">
        <f t="shared" si="6"/>
        <v>15367080.149999999</v>
      </c>
      <c r="N8" s="113">
        <f t="shared" si="7"/>
        <v>0</v>
      </c>
      <c r="O8" s="112">
        <f t="shared" si="8"/>
        <v>15367080.149999999</v>
      </c>
      <c r="P8" s="112">
        <f t="shared" si="9"/>
        <v>361788.804</v>
      </c>
      <c r="Q8" s="112">
        <f t="shared" si="10"/>
        <v>361788.804</v>
      </c>
      <c r="R8" s="112">
        <f t="shared" si="11"/>
        <v>135670.8015</v>
      </c>
      <c r="S8" s="112">
        <v>0</v>
      </c>
      <c r="T8" s="112">
        <f t="shared" si="12"/>
        <v>16226328.559499998</v>
      </c>
      <c r="U8" s="112">
        <v>30000</v>
      </c>
      <c r="V8" s="112">
        <f t="shared" si="13"/>
        <v>1844049.6179999998</v>
      </c>
      <c r="W8" s="112">
        <f t="shared" si="14"/>
        <v>103109.80914</v>
      </c>
      <c r="X8" s="112">
        <f t="shared" si="15"/>
        <v>1075700</v>
      </c>
      <c r="Y8" s="114">
        <v>6000</v>
      </c>
      <c r="Z8" s="114">
        <f t="shared" si="16"/>
        <v>19285187.986639999</v>
      </c>
      <c r="AA8" s="115"/>
      <c r="AB8" s="116" t="s">
        <v>45</v>
      </c>
      <c r="AC8" s="115"/>
      <c r="AD8" s="115"/>
      <c r="AE8" s="115"/>
      <c r="AF8" s="115"/>
      <c r="AG8" s="115"/>
      <c r="AH8" s="115"/>
      <c r="AI8" s="115"/>
      <c r="AJ8" s="115"/>
      <c r="AK8" s="115"/>
    </row>
    <row r="9" spans="1:37" ht="21" customHeight="1" x14ac:dyDescent="0.2">
      <c r="A9" s="108" t="s">
        <v>70</v>
      </c>
      <c r="B9" s="98">
        <v>73.3</v>
      </c>
      <c r="C9" s="109">
        <f t="shared" ref="C9:D9" si="21">B9</f>
        <v>73.3</v>
      </c>
      <c r="D9" s="109">
        <f t="shared" si="21"/>
        <v>73.3</v>
      </c>
      <c r="E9" s="110">
        <f t="shared" si="1"/>
        <v>789.00119999999993</v>
      </c>
      <c r="F9" s="130">
        <v>0</v>
      </c>
      <c r="G9" s="109">
        <f t="shared" si="2"/>
        <v>0</v>
      </c>
      <c r="H9" s="110">
        <f t="shared" si="3"/>
        <v>789.00119999999993</v>
      </c>
      <c r="I9" s="110">
        <f t="shared" si="4"/>
        <v>1144.0517399999999</v>
      </c>
      <c r="J9" s="112">
        <f t="shared" si="5"/>
        <v>17160776.099999998</v>
      </c>
      <c r="K9" s="112">
        <f>1*K2</f>
        <v>1000000</v>
      </c>
      <c r="L9" s="112">
        <f>4*L2</f>
        <v>800000</v>
      </c>
      <c r="M9" s="112">
        <f t="shared" si="6"/>
        <v>18960776.099999998</v>
      </c>
      <c r="N9" s="113">
        <f t="shared" si="7"/>
        <v>0</v>
      </c>
      <c r="O9" s="112">
        <f t="shared" si="8"/>
        <v>18960776.099999998</v>
      </c>
      <c r="P9" s="112">
        <f t="shared" si="9"/>
        <v>457620.69599999994</v>
      </c>
      <c r="Q9" s="112">
        <f t="shared" si="10"/>
        <v>457620.69599999994</v>
      </c>
      <c r="R9" s="112">
        <f t="shared" si="11"/>
        <v>171607.76099999997</v>
      </c>
      <c r="S9" s="112">
        <v>0</v>
      </c>
      <c r="T9" s="112">
        <f t="shared" si="12"/>
        <v>20047625.252999995</v>
      </c>
      <c r="U9" s="112">
        <v>30000</v>
      </c>
      <c r="V9" s="112">
        <f t="shared" si="13"/>
        <v>2275293.1319999998</v>
      </c>
      <c r="W9" s="112">
        <f t="shared" si="14"/>
        <v>130421.89835999996</v>
      </c>
      <c r="X9" s="112">
        <f t="shared" si="15"/>
        <v>1327300</v>
      </c>
      <c r="Y9" s="114">
        <v>6000</v>
      </c>
      <c r="Z9" s="114">
        <f t="shared" si="16"/>
        <v>23816640.283359993</v>
      </c>
      <c r="AA9" s="115"/>
      <c r="AB9" s="116" t="s">
        <v>45</v>
      </c>
      <c r="AC9" s="115"/>
      <c r="AD9" s="115"/>
      <c r="AE9" s="115"/>
      <c r="AF9" s="115"/>
      <c r="AG9" s="115"/>
      <c r="AH9" s="115"/>
      <c r="AI9" s="115"/>
      <c r="AJ9" s="115"/>
      <c r="AK9" s="115"/>
    </row>
    <row r="10" spans="1:37" ht="21" customHeight="1" x14ac:dyDescent="0.2">
      <c r="A10" s="108" t="s">
        <v>72</v>
      </c>
      <c r="B10" s="98">
        <v>61.57</v>
      </c>
      <c r="C10" s="119">
        <f t="shared" ref="C10:D10" si="22">B10</f>
        <v>61.57</v>
      </c>
      <c r="D10" s="119">
        <f t="shared" si="22"/>
        <v>61.57</v>
      </c>
      <c r="E10" s="110">
        <f t="shared" si="1"/>
        <v>662.73947999999996</v>
      </c>
      <c r="F10" s="130">
        <v>0</v>
      </c>
      <c r="G10" s="109">
        <f t="shared" si="2"/>
        <v>0</v>
      </c>
      <c r="H10" s="110">
        <f t="shared" si="3"/>
        <v>662.73947999999996</v>
      </c>
      <c r="I10" s="110">
        <f t="shared" si="4"/>
        <v>960.97224599999993</v>
      </c>
      <c r="J10" s="112">
        <f t="shared" si="5"/>
        <v>14414583.689999999</v>
      </c>
      <c r="K10" s="112">
        <f>1*K2</f>
        <v>1000000</v>
      </c>
      <c r="L10" s="112">
        <f>4*L2</f>
        <v>800000</v>
      </c>
      <c r="M10" s="112">
        <f t="shared" si="6"/>
        <v>16214583.689999999</v>
      </c>
      <c r="N10" s="113">
        <f t="shared" si="7"/>
        <v>0</v>
      </c>
      <c r="O10" s="112">
        <f t="shared" si="8"/>
        <v>16214583.689999999</v>
      </c>
      <c r="P10" s="112">
        <f t="shared" si="9"/>
        <v>384388.89839999995</v>
      </c>
      <c r="Q10" s="112">
        <f t="shared" si="10"/>
        <v>384388.89839999995</v>
      </c>
      <c r="R10" s="112">
        <f t="shared" si="11"/>
        <v>144145.83689999999</v>
      </c>
      <c r="S10" s="113"/>
      <c r="T10" s="112">
        <f t="shared" si="12"/>
        <v>17127507.3237</v>
      </c>
      <c r="U10" s="112">
        <v>30000</v>
      </c>
      <c r="V10" s="112">
        <f t="shared" si="13"/>
        <v>1945750.0427999999</v>
      </c>
      <c r="W10" s="112">
        <f t="shared" si="14"/>
        <v>109550.83604399998</v>
      </c>
      <c r="X10" s="112">
        <f t="shared" si="15"/>
        <v>1135100</v>
      </c>
      <c r="Y10" s="114">
        <v>6000</v>
      </c>
      <c r="Z10" s="114">
        <f t="shared" si="16"/>
        <v>20353908.202543996</v>
      </c>
      <c r="AA10" s="115"/>
      <c r="AB10" s="116" t="s">
        <v>45</v>
      </c>
      <c r="AC10" s="115"/>
      <c r="AD10" s="115"/>
      <c r="AE10" s="115"/>
      <c r="AF10" s="115"/>
      <c r="AG10" s="115"/>
      <c r="AH10" s="115"/>
      <c r="AI10" s="115"/>
      <c r="AJ10" s="115"/>
      <c r="AK10" s="115"/>
    </row>
    <row r="11" spans="1:37" ht="21" customHeight="1" x14ac:dyDescent="0.2">
      <c r="A11" s="108" t="s">
        <v>73</v>
      </c>
      <c r="B11" s="98">
        <v>59.33</v>
      </c>
      <c r="C11" s="119">
        <f t="shared" ref="C11:D11" si="23">B11</f>
        <v>59.33</v>
      </c>
      <c r="D11" s="119">
        <f t="shared" si="23"/>
        <v>59.33</v>
      </c>
      <c r="E11" s="110">
        <f t="shared" si="1"/>
        <v>638.62811999999997</v>
      </c>
      <c r="F11" s="130">
        <v>17.170000000000002</v>
      </c>
      <c r="G11" s="109">
        <f t="shared" si="2"/>
        <v>184.81788</v>
      </c>
      <c r="H11" s="110">
        <f t="shared" si="3"/>
        <v>823.44599999999991</v>
      </c>
      <c r="I11" s="110">
        <f t="shared" si="4"/>
        <v>1193.9966999999999</v>
      </c>
      <c r="J11" s="112">
        <f t="shared" si="5"/>
        <v>17909950.5</v>
      </c>
      <c r="K11" s="112">
        <f>1*K2</f>
        <v>1000000</v>
      </c>
      <c r="L11" s="112">
        <f>4*L2</f>
        <v>800000</v>
      </c>
      <c r="M11" s="112">
        <f t="shared" si="6"/>
        <v>19709950.5</v>
      </c>
      <c r="N11" s="113">
        <f t="shared" si="7"/>
        <v>0</v>
      </c>
      <c r="O11" s="112">
        <f t="shared" si="8"/>
        <v>19709950.5</v>
      </c>
      <c r="P11" s="112">
        <f t="shared" si="9"/>
        <v>477598.68</v>
      </c>
      <c r="Q11" s="112">
        <f t="shared" si="10"/>
        <v>477598.68</v>
      </c>
      <c r="R11" s="112">
        <f t="shared" si="11"/>
        <v>179099.50499999998</v>
      </c>
      <c r="S11" s="113"/>
      <c r="T11" s="112">
        <f t="shared" si="12"/>
        <v>20844247.364999998</v>
      </c>
      <c r="U11" s="112">
        <v>30000</v>
      </c>
      <c r="V11" s="112">
        <f t="shared" si="13"/>
        <v>2365194.06</v>
      </c>
      <c r="W11" s="112">
        <f t="shared" si="14"/>
        <v>136115.6238</v>
      </c>
      <c r="X11" s="112">
        <f t="shared" si="15"/>
        <v>1379700</v>
      </c>
      <c r="Y11" s="114">
        <v>6000</v>
      </c>
      <c r="Z11" s="114">
        <f t="shared" si="16"/>
        <v>24761257.048799995</v>
      </c>
      <c r="AA11" s="115"/>
      <c r="AB11" s="116" t="s">
        <v>45</v>
      </c>
      <c r="AC11" s="115"/>
      <c r="AD11" s="115"/>
      <c r="AE11" s="115"/>
      <c r="AF11" s="115"/>
      <c r="AG11" s="115"/>
      <c r="AH11" s="115"/>
      <c r="AI11" s="115"/>
      <c r="AJ11" s="115"/>
      <c r="AK11" s="115"/>
    </row>
    <row r="12" spans="1:37" ht="21" customHeight="1" x14ac:dyDescent="0.2">
      <c r="A12" s="108" t="s">
        <v>74</v>
      </c>
      <c r="B12" s="98">
        <v>74.42</v>
      </c>
      <c r="C12" s="119">
        <f t="shared" ref="C12:D12" si="24">B12</f>
        <v>74.42</v>
      </c>
      <c r="D12" s="119">
        <f t="shared" si="24"/>
        <v>74.42</v>
      </c>
      <c r="E12" s="110">
        <f t="shared" si="1"/>
        <v>801.05687999999998</v>
      </c>
      <c r="F12" s="130">
        <v>28.07</v>
      </c>
      <c r="G12" s="109">
        <f t="shared" si="2"/>
        <v>302.14547999999996</v>
      </c>
      <c r="H12" s="110">
        <f t="shared" si="3"/>
        <v>1103.20236</v>
      </c>
      <c r="I12" s="110">
        <f t="shared" si="4"/>
        <v>1599.6434220000001</v>
      </c>
      <c r="J12" s="112">
        <f t="shared" si="5"/>
        <v>23994651.330000002</v>
      </c>
      <c r="K12" s="118">
        <f>1*K2</f>
        <v>1000000</v>
      </c>
      <c r="L12" s="112">
        <f>4*L2</f>
        <v>800000</v>
      </c>
      <c r="M12" s="112">
        <f t="shared" si="6"/>
        <v>25794651.330000002</v>
      </c>
      <c r="N12" s="113">
        <f t="shared" si="7"/>
        <v>0</v>
      </c>
      <c r="O12" s="112">
        <f t="shared" si="8"/>
        <v>25794651.330000002</v>
      </c>
      <c r="P12" s="112">
        <f t="shared" si="9"/>
        <v>639857.36880000005</v>
      </c>
      <c r="Q12" s="112">
        <f t="shared" si="10"/>
        <v>639857.36880000005</v>
      </c>
      <c r="R12" s="112">
        <f t="shared" si="11"/>
        <v>239946.51330000002</v>
      </c>
      <c r="S12" s="113"/>
      <c r="T12" s="112">
        <f t="shared" si="12"/>
        <v>27314312.580900002</v>
      </c>
      <c r="U12" s="112">
        <v>30000</v>
      </c>
      <c r="V12" s="112">
        <f t="shared" si="13"/>
        <v>3095358.1595999999</v>
      </c>
      <c r="W12" s="112">
        <f t="shared" si="14"/>
        <v>182359.35010800001</v>
      </c>
      <c r="X12" s="112">
        <f t="shared" si="15"/>
        <v>1805700</v>
      </c>
      <c r="Y12" s="114">
        <v>6000</v>
      </c>
      <c r="Z12" s="114">
        <f t="shared" si="16"/>
        <v>32433730.090608004</v>
      </c>
      <c r="AA12" s="115"/>
      <c r="AB12" s="116" t="s">
        <v>45</v>
      </c>
      <c r="AC12" s="115"/>
      <c r="AD12" s="115"/>
      <c r="AE12" s="115"/>
      <c r="AF12" s="115"/>
      <c r="AG12" s="115"/>
      <c r="AH12" s="115"/>
      <c r="AI12" s="115"/>
      <c r="AJ12" s="115"/>
      <c r="AK12" s="115"/>
    </row>
    <row r="13" spans="1:37" ht="21" customHeight="1" x14ac:dyDescent="0.2">
      <c r="A13" s="108" t="s">
        <v>75</v>
      </c>
      <c r="B13" s="98">
        <v>59.07</v>
      </c>
      <c r="C13" s="119">
        <f t="shared" ref="C13:D13" si="25">B13</f>
        <v>59.07</v>
      </c>
      <c r="D13" s="119">
        <f t="shared" si="25"/>
        <v>59.07</v>
      </c>
      <c r="E13" s="110">
        <f t="shared" si="1"/>
        <v>635.82947999999999</v>
      </c>
      <c r="F13" s="130">
        <v>22.37</v>
      </c>
      <c r="G13" s="109">
        <f t="shared" si="2"/>
        <v>240.79068000000001</v>
      </c>
      <c r="H13" s="110">
        <f t="shared" si="3"/>
        <v>876.62015999999994</v>
      </c>
      <c r="I13" s="110">
        <f t="shared" si="4"/>
        <v>1271.099232</v>
      </c>
      <c r="J13" s="112">
        <f t="shared" si="5"/>
        <v>19066488.48</v>
      </c>
      <c r="K13" s="118">
        <f>1*K2</f>
        <v>1000000</v>
      </c>
      <c r="L13" s="112">
        <f>4*L2</f>
        <v>800000</v>
      </c>
      <c r="M13" s="112">
        <f t="shared" si="6"/>
        <v>20866488.48</v>
      </c>
      <c r="N13" s="113">
        <f t="shared" si="7"/>
        <v>0</v>
      </c>
      <c r="O13" s="112">
        <f t="shared" si="8"/>
        <v>20866488.48</v>
      </c>
      <c r="P13" s="112">
        <f t="shared" si="9"/>
        <v>508439.69280000002</v>
      </c>
      <c r="Q13" s="112">
        <f t="shared" si="10"/>
        <v>508439.69280000002</v>
      </c>
      <c r="R13" s="112">
        <f t="shared" si="11"/>
        <v>190664.8848</v>
      </c>
      <c r="S13" s="113"/>
      <c r="T13" s="112">
        <f t="shared" si="12"/>
        <v>22074032.750399999</v>
      </c>
      <c r="U13" s="112">
        <v>30000</v>
      </c>
      <c r="V13" s="112">
        <f t="shared" si="13"/>
        <v>2503978.6176</v>
      </c>
      <c r="W13" s="112">
        <f t="shared" si="14"/>
        <v>144905.31244800001</v>
      </c>
      <c r="X13" s="112">
        <f t="shared" si="15"/>
        <v>1460700</v>
      </c>
      <c r="Y13" s="114">
        <v>6000</v>
      </c>
      <c r="Z13" s="114">
        <f t="shared" si="16"/>
        <v>26219616.680447999</v>
      </c>
      <c r="AA13" s="115"/>
      <c r="AB13" s="116" t="s">
        <v>45</v>
      </c>
      <c r="AC13" s="115"/>
      <c r="AD13" s="115"/>
      <c r="AE13" s="115"/>
      <c r="AF13" s="115"/>
      <c r="AG13" s="115"/>
      <c r="AH13" s="115"/>
      <c r="AI13" s="115"/>
      <c r="AJ13" s="115"/>
      <c r="AK13" s="115"/>
    </row>
    <row r="14" spans="1:37" ht="21" customHeight="1" x14ac:dyDescent="0.2">
      <c r="A14" s="108" t="s">
        <v>76</v>
      </c>
      <c r="B14" s="98">
        <v>74.42</v>
      </c>
      <c r="C14" s="119">
        <f t="shared" ref="C14:D14" si="26">B14</f>
        <v>74.42</v>
      </c>
      <c r="D14" s="119">
        <f t="shared" si="26"/>
        <v>74.42</v>
      </c>
      <c r="E14" s="110">
        <f t="shared" si="1"/>
        <v>801.05687999999998</v>
      </c>
      <c r="F14" s="130">
        <v>28.07</v>
      </c>
      <c r="G14" s="109">
        <f t="shared" si="2"/>
        <v>302.14547999999996</v>
      </c>
      <c r="H14" s="110">
        <f t="shared" si="3"/>
        <v>1103.20236</v>
      </c>
      <c r="I14" s="110">
        <f t="shared" si="4"/>
        <v>1599.6434220000001</v>
      </c>
      <c r="J14" s="112">
        <f t="shared" si="5"/>
        <v>23994651.330000002</v>
      </c>
      <c r="K14" s="118">
        <f>1*K2</f>
        <v>1000000</v>
      </c>
      <c r="L14" s="112">
        <f>4*L2</f>
        <v>800000</v>
      </c>
      <c r="M14" s="112">
        <f t="shared" si="6"/>
        <v>25794651.330000002</v>
      </c>
      <c r="N14" s="113">
        <f t="shared" si="7"/>
        <v>0</v>
      </c>
      <c r="O14" s="112">
        <f t="shared" si="8"/>
        <v>25794651.330000002</v>
      </c>
      <c r="P14" s="112">
        <f t="shared" si="9"/>
        <v>639857.36880000005</v>
      </c>
      <c r="Q14" s="112">
        <f t="shared" si="10"/>
        <v>639857.36880000005</v>
      </c>
      <c r="R14" s="112">
        <f t="shared" si="11"/>
        <v>239946.51330000002</v>
      </c>
      <c r="S14" s="113"/>
      <c r="T14" s="112">
        <f t="shared" si="12"/>
        <v>27314312.580900002</v>
      </c>
      <c r="U14" s="112">
        <v>30000</v>
      </c>
      <c r="V14" s="112">
        <f t="shared" si="13"/>
        <v>3095358.1595999999</v>
      </c>
      <c r="W14" s="112">
        <f t="shared" si="14"/>
        <v>182359.35010800001</v>
      </c>
      <c r="X14" s="112">
        <f t="shared" si="15"/>
        <v>1805700</v>
      </c>
      <c r="Y14" s="114">
        <v>6000</v>
      </c>
      <c r="Z14" s="114">
        <f t="shared" si="16"/>
        <v>32433730.090608004</v>
      </c>
      <c r="AA14" s="115"/>
      <c r="AB14" s="116" t="s">
        <v>45</v>
      </c>
      <c r="AC14" s="115"/>
      <c r="AD14" s="115"/>
      <c r="AE14" s="115"/>
      <c r="AF14" s="115"/>
      <c r="AG14" s="115"/>
      <c r="AH14" s="115"/>
      <c r="AI14" s="115"/>
      <c r="AJ14" s="115"/>
      <c r="AK14" s="115"/>
    </row>
    <row r="15" spans="1:37" ht="21" customHeight="1" x14ac:dyDescent="0.2">
      <c r="A15" s="108" t="s">
        <v>77</v>
      </c>
      <c r="B15" s="98">
        <v>59.07</v>
      </c>
      <c r="C15" s="119">
        <f t="shared" ref="C15:D15" si="27">B15</f>
        <v>59.07</v>
      </c>
      <c r="D15" s="119">
        <f t="shared" si="27"/>
        <v>59.07</v>
      </c>
      <c r="E15" s="120">
        <f t="shared" si="1"/>
        <v>635.82947999999999</v>
      </c>
      <c r="F15" s="130">
        <v>22.37</v>
      </c>
      <c r="G15" s="122">
        <f t="shared" si="2"/>
        <v>240.79068000000001</v>
      </c>
      <c r="H15" s="120">
        <f t="shared" si="3"/>
        <v>876.62015999999994</v>
      </c>
      <c r="I15" s="110">
        <f t="shared" si="4"/>
        <v>1271.099232</v>
      </c>
      <c r="J15" s="123">
        <f t="shared" si="5"/>
        <v>19066488.48</v>
      </c>
      <c r="K15" s="124">
        <f>1*K2</f>
        <v>1000000</v>
      </c>
      <c r="L15" s="123">
        <f>4*L2</f>
        <v>800000</v>
      </c>
      <c r="M15" s="123">
        <f t="shared" si="6"/>
        <v>20866488.48</v>
      </c>
      <c r="N15" s="113">
        <f t="shared" si="7"/>
        <v>0</v>
      </c>
      <c r="O15" s="123">
        <f t="shared" si="8"/>
        <v>20866488.48</v>
      </c>
      <c r="P15" s="123">
        <f t="shared" si="9"/>
        <v>508439.69280000002</v>
      </c>
      <c r="Q15" s="123">
        <f t="shared" si="10"/>
        <v>508439.69280000002</v>
      </c>
      <c r="R15" s="123">
        <f t="shared" si="11"/>
        <v>190664.8848</v>
      </c>
      <c r="S15" s="113"/>
      <c r="T15" s="123">
        <f t="shared" si="12"/>
        <v>22074032.750399999</v>
      </c>
      <c r="U15" s="123">
        <v>30000</v>
      </c>
      <c r="V15" s="123">
        <f t="shared" si="13"/>
        <v>2503978.6176</v>
      </c>
      <c r="W15" s="123">
        <f t="shared" si="14"/>
        <v>144905.31244800001</v>
      </c>
      <c r="X15" s="123">
        <f t="shared" si="15"/>
        <v>1460700</v>
      </c>
      <c r="Y15" s="125">
        <v>6000</v>
      </c>
      <c r="Z15" s="125">
        <f t="shared" si="16"/>
        <v>26219616.680447999</v>
      </c>
      <c r="AA15" s="115"/>
      <c r="AB15" s="116" t="s">
        <v>45</v>
      </c>
      <c r="AC15" s="115"/>
      <c r="AD15" s="115"/>
      <c r="AE15" s="115"/>
      <c r="AF15" s="115"/>
      <c r="AG15" s="115"/>
      <c r="AH15" s="115"/>
      <c r="AI15" s="115"/>
      <c r="AJ15" s="115"/>
      <c r="AK15" s="115"/>
    </row>
    <row r="16" spans="1:37" ht="21" customHeight="1" x14ac:dyDescent="0.2">
      <c r="A16" s="108" t="s">
        <v>78</v>
      </c>
      <c r="B16" s="98">
        <v>59.07</v>
      </c>
      <c r="C16" s="119">
        <f t="shared" ref="C16:D16" si="28">B16</f>
        <v>59.07</v>
      </c>
      <c r="D16" s="119">
        <f t="shared" si="28"/>
        <v>59.07</v>
      </c>
      <c r="E16" s="120">
        <f t="shared" si="1"/>
        <v>635.82947999999999</v>
      </c>
      <c r="F16" s="130">
        <v>22.37</v>
      </c>
      <c r="G16" s="122">
        <f t="shared" si="2"/>
        <v>240.79068000000001</v>
      </c>
      <c r="H16" s="120">
        <f t="shared" si="3"/>
        <v>876.62015999999994</v>
      </c>
      <c r="I16" s="110">
        <f t="shared" si="4"/>
        <v>1271.099232</v>
      </c>
      <c r="J16" s="123">
        <f t="shared" si="5"/>
        <v>19066488.48</v>
      </c>
      <c r="K16" s="124">
        <f>1*K2</f>
        <v>1000000</v>
      </c>
      <c r="L16" s="123">
        <f>4*L2</f>
        <v>800000</v>
      </c>
      <c r="M16" s="123">
        <f t="shared" si="6"/>
        <v>20866488.48</v>
      </c>
      <c r="N16" s="113">
        <f t="shared" si="7"/>
        <v>0</v>
      </c>
      <c r="O16" s="123">
        <f t="shared" si="8"/>
        <v>20866488.48</v>
      </c>
      <c r="P16" s="123">
        <f t="shared" si="9"/>
        <v>508439.69280000002</v>
      </c>
      <c r="Q16" s="123">
        <f t="shared" si="10"/>
        <v>508439.69280000002</v>
      </c>
      <c r="R16" s="123">
        <f t="shared" si="11"/>
        <v>190664.8848</v>
      </c>
      <c r="S16" s="113"/>
      <c r="T16" s="123">
        <f t="shared" si="12"/>
        <v>22074032.750399999</v>
      </c>
      <c r="U16" s="123">
        <v>30000</v>
      </c>
      <c r="V16" s="123">
        <f t="shared" si="13"/>
        <v>2503978.6176</v>
      </c>
      <c r="W16" s="123">
        <f t="shared" si="14"/>
        <v>144905.31244800001</v>
      </c>
      <c r="X16" s="123">
        <f t="shared" si="15"/>
        <v>1460700</v>
      </c>
      <c r="Y16" s="125">
        <v>6000</v>
      </c>
      <c r="Z16" s="125">
        <f t="shared" si="16"/>
        <v>26219616.680447999</v>
      </c>
      <c r="AA16" s="115"/>
      <c r="AB16" s="116" t="s">
        <v>45</v>
      </c>
      <c r="AC16" s="115"/>
      <c r="AD16" s="115"/>
      <c r="AE16" s="115"/>
      <c r="AF16" s="115"/>
      <c r="AG16" s="115"/>
      <c r="AH16" s="115"/>
      <c r="AI16" s="115"/>
      <c r="AJ16" s="115"/>
      <c r="AK16" s="115"/>
    </row>
    <row r="17" spans="1:37" ht="21" customHeight="1" x14ac:dyDescent="0.2">
      <c r="A17" s="108" t="s">
        <v>79</v>
      </c>
      <c r="B17" s="98">
        <v>59.07</v>
      </c>
      <c r="C17" s="119">
        <f t="shared" ref="C17:D17" si="29">B17</f>
        <v>59.07</v>
      </c>
      <c r="D17" s="119">
        <f t="shared" si="29"/>
        <v>59.07</v>
      </c>
      <c r="E17" s="120">
        <f t="shared" si="1"/>
        <v>635.82947999999999</v>
      </c>
      <c r="F17" s="130">
        <v>22.37</v>
      </c>
      <c r="G17" s="122">
        <f t="shared" si="2"/>
        <v>240.79068000000001</v>
      </c>
      <c r="H17" s="120">
        <f t="shared" si="3"/>
        <v>876.62015999999994</v>
      </c>
      <c r="I17" s="110">
        <f t="shared" si="4"/>
        <v>1271.099232</v>
      </c>
      <c r="J17" s="123">
        <f t="shared" si="5"/>
        <v>19066488.48</v>
      </c>
      <c r="K17" s="124">
        <f>1*K2</f>
        <v>1000000</v>
      </c>
      <c r="L17" s="123">
        <f>4*L2</f>
        <v>800000</v>
      </c>
      <c r="M17" s="123">
        <f t="shared" si="6"/>
        <v>20866488.48</v>
      </c>
      <c r="N17" s="113">
        <f t="shared" si="7"/>
        <v>0</v>
      </c>
      <c r="O17" s="123">
        <f t="shared" si="8"/>
        <v>20866488.48</v>
      </c>
      <c r="P17" s="123">
        <f t="shared" si="9"/>
        <v>508439.69280000002</v>
      </c>
      <c r="Q17" s="123">
        <f t="shared" si="10"/>
        <v>508439.69280000002</v>
      </c>
      <c r="R17" s="123">
        <f t="shared" si="11"/>
        <v>190664.8848</v>
      </c>
      <c r="S17" s="113"/>
      <c r="T17" s="123">
        <f t="shared" si="12"/>
        <v>22074032.750399999</v>
      </c>
      <c r="U17" s="123">
        <v>30000</v>
      </c>
      <c r="V17" s="123">
        <f t="shared" si="13"/>
        <v>2503978.6176</v>
      </c>
      <c r="W17" s="123">
        <f t="shared" si="14"/>
        <v>144905.31244800001</v>
      </c>
      <c r="X17" s="123">
        <f t="shared" si="15"/>
        <v>1460700</v>
      </c>
      <c r="Y17" s="125">
        <v>6000</v>
      </c>
      <c r="Z17" s="125">
        <f t="shared" si="16"/>
        <v>26219616.680447999</v>
      </c>
      <c r="AA17" s="115"/>
      <c r="AB17" s="116" t="s">
        <v>45</v>
      </c>
      <c r="AC17" s="115"/>
      <c r="AD17" s="115"/>
      <c r="AE17" s="115"/>
      <c r="AF17" s="115"/>
      <c r="AG17" s="115"/>
      <c r="AH17" s="115"/>
      <c r="AI17" s="115"/>
      <c r="AJ17" s="115"/>
      <c r="AK17" s="115"/>
    </row>
    <row r="18" spans="1:37" ht="21" customHeight="1" x14ac:dyDescent="0.2">
      <c r="A18" s="108" t="s">
        <v>80</v>
      </c>
      <c r="B18" s="98">
        <v>59.07</v>
      </c>
      <c r="C18" s="119">
        <f t="shared" ref="C18:D18" si="30">B18</f>
        <v>59.07</v>
      </c>
      <c r="D18" s="119">
        <f t="shared" si="30"/>
        <v>59.07</v>
      </c>
      <c r="E18" s="120">
        <f t="shared" si="1"/>
        <v>635.82947999999999</v>
      </c>
      <c r="F18" s="130">
        <v>22.37</v>
      </c>
      <c r="G18" s="122">
        <f t="shared" si="2"/>
        <v>240.79068000000001</v>
      </c>
      <c r="H18" s="120">
        <f t="shared" si="3"/>
        <v>876.62015999999994</v>
      </c>
      <c r="I18" s="110">
        <f t="shared" si="4"/>
        <v>1271.099232</v>
      </c>
      <c r="J18" s="123">
        <f t="shared" si="5"/>
        <v>19066488.48</v>
      </c>
      <c r="K18" s="124">
        <f t="shared" ref="K18:K19" si="31">1*K5</f>
        <v>1000000</v>
      </c>
      <c r="L18" s="123">
        <f>4*L2</f>
        <v>800000</v>
      </c>
      <c r="M18" s="123">
        <f t="shared" si="6"/>
        <v>20866488.48</v>
      </c>
      <c r="N18" s="113">
        <f t="shared" si="7"/>
        <v>0</v>
      </c>
      <c r="O18" s="123">
        <f t="shared" si="8"/>
        <v>20866488.48</v>
      </c>
      <c r="P18" s="123">
        <f t="shared" si="9"/>
        <v>508439.69280000002</v>
      </c>
      <c r="Q18" s="123">
        <f t="shared" si="10"/>
        <v>508439.69280000002</v>
      </c>
      <c r="R18" s="123">
        <f t="shared" si="11"/>
        <v>190664.8848</v>
      </c>
      <c r="S18" s="113"/>
      <c r="T18" s="123">
        <f t="shared" si="12"/>
        <v>22074032.750399999</v>
      </c>
      <c r="U18" s="123">
        <v>30000</v>
      </c>
      <c r="V18" s="123">
        <f t="shared" si="13"/>
        <v>2503978.6176</v>
      </c>
      <c r="W18" s="123">
        <f t="shared" si="14"/>
        <v>144905.31244800001</v>
      </c>
      <c r="X18" s="123">
        <f t="shared" si="15"/>
        <v>1460700</v>
      </c>
      <c r="Y18" s="125">
        <v>6000</v>
      </c>
      <c r="Z18" s="125">
        <f t="shared" si="16"/>
        <v>26219616.680447999</v>
      </c>
      <c r="AA18" s="115"/>
      <c r="AB18" s="116" t="s">
        <v>45</v>
      </c>
      <c r="AC18" s="115"/>
      <c r="AD18" s="115"/>
      <c r="AE18" s="115"/>
      <c r="AF18" s="115"/>
      <c r="AG18" s="115"/>
      <c r="AH18" s="115"/>
      <c r="AI18" s="115"/>
      <c r="AJ18" s="115"/>
      <c r="AK18" s="115"/>
    </row>
    <row r="19" spans="1:37" ht="21" customHeight="1" x14ac:dyDescent="0.2">
      <c r="A19" s="108" t="s">
        <v>81</v>
      </c>
      <c r="B19" s="98">
        <v>59.07</v>
      </c>
      <c r="C19" s="119">
        <f t="shared" ref="C19:D19" si="32">B19</f>
        <v>59.07</v>
      </c>
      <c r="D19" s="119">
        <f t="shared" si="32"/>
        <v>59.07</v>
      </c>
      <c r="E19" s="120">
        <f t="shared" si="1"/>
        <v>635.82947999999999</v>
      </c>
      <c r="F19" s="130">
        <v>22.37</v>
      </c>
      <c r="G19" s="122">
        <f t="shared" si="2"/>
        <v>240.79068000000001</v>
      </c>
      <c r="H19" s="120">
        <f t="shared" si="3"/>
        <v>876.62015999999994</v>
      </c>
      <c r="I19" s="120">
        <f t="shared" si="4"/>
        <v>1271.099232</v>
      </c>
      <c r="J19" s="123">
        <f t="shared" si="5"/>
        <v>19066488.48</v>
      </c>
      <c r="K19" s="124">
        <f t="shared" si="31"/>
        <v>1000000</v>
      </c>
      <c r="L19" s="123">
        <f>4*L2</f>
        <v>800000</v>
      </c>
      <c r="M19" s="123">
        <f t="shared" si="6"/>
        <v>20866488.48</v>
      </c>
      <c r="N19" s="113">
        <f t="shared" si="7"/>
        <v>0</v>
      </c>
      <c r="O19" s="123">
        <f t="shared" si="8"/>
        <v>20866488.48</v>
      </c>
      <c r="P19" s="123">
        <f t="shared" si="9"/>
        <v>508439.69280000002</v>
      </c>
      <c r="Q19" s="123">
        <f t="shared" si="10"/>
        <v>508439.69280000002</v>
      </c>
      <c r="R19" s="123">
        <f t="shared" si="11"/>
        <v>190664.8848</v>
      </c>
      <c r="S19" s="113"/>
      <c r="T19" s="123">
        <f t="shared" si="12"/>
        <v>22074032.750399999</v>
      </c>
      <c r="U19" s="123">
        <v>30000</v>
      </c>
      <c r="V19" s="123">
        <f t="shared" si="13"/>
        <v>2503978.6176</v>
      </c>
      <c r="W19" s="123">
        <f t="shared" si="14"/>
        <v>144905.31244800001</v>
      </c>
      <c r="X19" s="123">
        <f t="shared" si="15"/>
        <v>1460700</v>
      </c>
      <c r="Y19" s="125">
        <v>6000</v>
      </c>
      <c r="Z19" s="125">
        <f t="shared" si="16"/>
        <v>26219616.680447999</v>
      </c>
      <c r="AA19" s="115"/>
      <c r="AB19" s="116" t="s">
        <v>45</v>
      </c>
      <c r="AC19" s="115"/>
      <c r="AD19" s="115"/>
      <c r="AE19" s="115"/>
      <c r="AF19" s="115"/>
      <c r="AG19" s="115"/>
      <c r="AH19" s="115"/>
      <c r="AI19" s="115"/>
      <c r="AJ19" s="115"/>
      <c r="AK19" s="115"/>
    </row>
    <row r="20" spans="1:37" ht="21" customHeight="1" x14ac:dyDescent="0.2">
      <c r="A20" s="79" t="s">
        <v>82</v>
      </c>
      <c r="B20" s="98">
        <v>43.21</v>
      </c>
      <c r="C20" s="56">
        <f t="shared" ref="C20:D20" si="33">B20</f>
        <v>43.21</v>
      </c>
      <c r="D20" s="56">
        <f t="shared" si="33"/>
        <v>43.21</v>
      </c>
      <c r="E20" s="102">
        <f t="shared" si="1"/>
        <v>465.11243999999999</v>
      </c>
      <c r="F20" s="48">
        <v>11.18</v>
      </c>
      <c r="G20" s="56">
        <f t="shared" si="2"/>
        <v>120.34151999999999</v>
      </c>
      <c r="H20" s="102">
        <f t="shared" si="3"/>
        <v>585.45395999999994</v>
      </c>
      <c r="I20" s="102">
        <f t="shared" si="4"/>
        <v>848.90824199999997</v>
      </c>
      <c r="J20" s="50">
        <f t="shared" si="5"/>
        <v>12733623.629999999</v>
      </c>
      <c r="K20" s="103">
        <f>0*K2</f>
        <v>0</v>
      </c>
      <c r="L20" s="50">
        <f>2*L2</f>
        <v>400000</v>
      </c>
      <c r="M20" s="50">
        <f t="shared" si="6"/>
        <v>13133623.629999999</v>
      </c>
      <c r="N20" s="50">
        <f t="shared" si="7"/>
        <v>0</v>
      </c>
      <c r="O20" s="50">
        <f t="shared" si="8"/>
        <v>13133623.629999999</v>
      </c>
      <c r="P20" s="50">
        <f t="shared" si="9"/>
        <v>339563.29680000001</v>
      </c>
      <c r="Q20" s="50">
        <f t="shared" si="10"/>
        <v>339563.29680000001</v>
      </c>
      <c r="R20" s="50">
        <f t="shared" si="11"/>
        <v>127336.23629999999</v>
      </c>
      <c r="S20" s="50"/>
      <c r="T20" s="50">
        <f t="shared" si="12"/>
        <v>13940086.459899999</v>
      </c>
      <c r="U20" s="50">
        <v>30000</v>
      </c>
      <c r="V20" s="50">
        <f t="shared" si="13"/>
        <v>1576034.8355999999</v>
      </c>
      <c r="W20" s="50">
        <f t="shared" si="14"/>
        <v>96775.539588</v>
      </c>
      <c r="X20" s="50">
        <f t="shared" si="15"/>
        <v>919400</v>
      </c>
      <c r="Y20" s="104">
        <v>6000</v>
      </c>
      <c r="Z20" s="104">
        <f t="shared" si="16"/>
        <v>16568296.835088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K1000"/>
  <sheetViews>
    <sheetView topLeftCell="A13" workbookViewId="0">
      <selection activeCell="A21" sqref="A21:XFD25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108" t="s">
        <v>63</v>
      </c>
      <c r="B4" s="98">
        <v>38.590000000000003</v>
      </c>
      <c r="C4" s="109">
        <f t="shared" ref="C4:D4" si="0">B4</f>
        <v>38.590000000000003</v>
      </c>
      <c r="D4" s="109">
        <f t="shared" si="0"/>
        <v>38.590000000000003</v>
      </c>
      <c r="E4" s="110">
        <f t="shared" ref="E4:E20" si="1">D4*10.764</f>
        <v>415.38276000000002</v>
      </c>
      <c r="F4" s="111">
        <v>6.86</v>
      </c>
      <c r="G4" s="109">
        <f t="shared" ref="G4:G20" si="2">F4*10.764</f>
        <v>73.841039999999992</v>
      </c>
      <c r="H4" s="110">
        <f t="shared" ref="H4:H20" si="3">E4+G4</f>
        <v>489.22379999999998</v>
      </c>
      <c r="I4" s="110">
        <f t="shared" ref="I4:I20" si="4">H4+(H4*45%)</f>
        <v>709.37450999999999</v>
      </c>
      <c r="J4" s="112">
        <f t="shared" ref="J4:J20" si="5">I4*$J$2</f>
        <v>10640617.65</v>
      </c>
      <c r="K4" s="112">
        <f>0*K2</f>
        <v>0</v>
      </c>
      <c r="L4" s="112">
        <f>2*L2</f>
        <v>400000</v>
      </c>
      <c r="M4" s="112">
        <f t="shared" ref="M4:M20" si="6">SUM(J4:L4)</f>
        <v>11040617.65</v>
      </c>
      <c r="N4" s="113">
        <f t="shared" ref="N4:N20" si="7">($N$2*M4)</f>
        <v>0</v>
      </c>
      <c r="O4" s="112">
        <f t="shared" ref="O4:O20" si="8">M4-N4</f>
        <v>11040617.65</v>
      </c>
      <c r="P4" s="112">
        <f t="shared" ref="P4:P20" si="9">I4*$P$2</f>
        <v>283749.804</v>
      </c>
      <c r="Q4" s="112">
        <f t="shared" ref="Q4:Q20" si="10">I4*$Q$2</f>
        <v>283749.804</v>
      </c>
      <c r="R4" s="112">
        <f t="shared" ref="R4:R20" si="11">I4*$R$2</f>
        <v>106406.1765</v>
      </c>
      <c r="S4" s="112">
        <v>0</v>
      </c>
      <c r="T4" s="112">
        <f t="shared" ref="T4:T20" si="12">SUM(O4:S4)</f>
        <v>11714523.4345</v>
      </c>
      <c r="U4" s="112">
        <v>30000</v>
      </c>
      <c r="V4" s="112">
        <f t="shared" ref="V4:V20" si="13">$V$2*O4</f>
        <v>1324874.118</v>
      </c>
      <c r="W4" s="112">
        <f t="shared" ref="W4:W20" si="14">(12%*P4)+(12%*Q4)+(12%*R4)</f>
        <v>80868.694139999992</v>
      </c>
      <c r="X4" s="112">
        <f t="shared" ref="X4:X20" si="15">CEILING(($X$2*O4),100)</f>
        <v>772900</v>
      </c>
      <c r="Y4" s="114">
        <v>6000</v>
      </c>
      <c r="Z4" s="114">
        <f t="shared" ref="Z4:Z20" si="16">SUM(T4:Y4)</f>
        <v>13929166.24664</v>
      </c>
      <c r="AA4" s="115"/>
      <c r="AB4" s="116" t="s">
        <v>54</v>
      </c>
      <c r="AC4" s="115"/>
      <c r="AD4" s="115"/>
      <c r="AE4" s="115"/>
      <c r="AF4" s="115"/>
      <c r="AG4" s="115"/>
      <c r="AH4" s="115"/>
      <c r="AI4" s="115"/>
      <c r="AJ4" s="115"/>
      <c r="AK4" s="115"/>
    </row>
    <row r="5" spans="1:37" ht="21" customHeight="1" x14ac:dyDescent="0.2">
      <c r="A5" s="108" t="s">
        <v>64</v>
      </c>
      <c r="B5" s="98">
        <v>59.07</v>
      </c>
      <c r="C5" s="109">
        <f t="shared" ref="C5:D5" si="17">B5</f>
        <v>59.07</v>
      </c>
      <c r="D5" s="109">
        <f t="shared" si="17"/>
        <v>59.07</v>
      </c>
      <c r="E5" s="110">
        <f t="shared" si="1"/>
        <v>635.82947999999999</v>
      </c>
      <c r="F5" s="117">
        <v>0</v>
      </c>
      <c r="G5" s="109">
        <f t="shared" si="2"/>
        <v>0</v>
      </c>
      <c r="H5" s="110">
        <f t="shared" si="3"/>
        <v>635.82947999999999</v>
      </c>
      <c r="I5" s="110">
        <f t="shared" si="4"/>
        <v>921.95274599999993</v>
      </c>
      <c r="J5" s="112">
        <f t="shared" si="5"/>
        <v>13829291.189999999</v>
      </c>
      <c r="K5" s="112">
        <f>1*K2</f>
        <v>1000000</v>
      </c>
      <c r="L5" s="112">
        <f>4*L2</f>
        <v>800000</v>
      </c>
      <c r="M5" s="112">
        <f t="shared" si="6"/>
        <v>15629291.189999999</v>
      </c>
      <c r="N5" s="113">
        <f t="shared" si="7"/>
        <v>0</v>
      </c>
      <c r="O5" s="112">
        <f t="shared" si="8"/>
        <v>15629291.189999999</v>
      </c>
      <c r="P5" s="112">
        <f t="shared" si="9"/>
        <v>368781.09839999996</v>
      </c>
      <c r="Q5" s="112">
        <f t="shared" si="10"/>
        <v>368781.09839999996</v>
      </c>
      <c r="R5" s="112">
        <f t="shared" si="11"/>
        <v>138292.91189999998</v>
      </c>
      <c r="S5" s="112">
        <v>0</v>
      </c>
      <c r="T5" s="112">
        <f t="shared" si="12"/>
        <v>16505146.298700001</v>
      </c>
      <c r="U5" s="112">
        <v>30000</v>
      </c>
      <c r="V5" s="112">
        <f t="shared" si="13"/>
        <v>1875514.9427999998</v>
      </c>
      <c r="W5" s="112">
        <f t="shared" si="14"/>
        <v>105102.613044</v>
      </c>
      <c r="X5" s="112">
        <f t="shared" si="15"/>
        <v>1094100</v>
      </c>
      <c r="Y5" s="114">
        <v>6000</v>
      </c>
      <c r="Z5" s="114">
        <f t="shared" si="16"/>
        <v>19615863.854544003</v>
      </c>
      <c r="AA5" s="115"/>
      <c r="AB5" s="116" t="s">
        <v>54</v>
      </c>
      <c r="AC5" s="115"/>
      <c r="AD5" s="115"/>
      <c r="AE5" s="115"/>
      <c r="AF5" s="115"/>
      <c r="AG5" s="115"/>
      <c r="AH5" s="115"/>
      <c r="AI5" s="115"/>
      <c r="AJ5" s="115"/>
      <c r="AK5" s="115"/>
    </row>
    <row r="6" spans="1:37" ht="21" customHeight="1" x14ac:dyDescent="0.2">
      <c r="A6" s="108" t="s">
        <v>65</v>
      </c>
      <c r="B6" s="98">
        <v>59.07</v>
      </c>
      <c r="C6" s="109">
        <f t="shared" ref="C6:D6" si="18">B6</f>
        <v>59.07</v>
      </c>
      <c r="D6" s="109">
        <f t="shared" si="18"/>
        <v>59.07</v>
      </c>
      <c r="E6" s="110">
        <f t="shared" si="1"/>
        <v>635.82947999999999</v>
      </c>
      <c r="F6" s="117">
        <v>0</v>
      </c>
      <c r="G6" s="109">
        <f t="shared" si="2"/>
        <v>0</v>
      </c>
      <c r="H6" s="110">
        <f t="shared" si="3"/>
        <v>635.82947999999999</v>
      </c>
      <c r="I6" s="110">
        <f t="shared" si="4"/>
        <v>921.95274599999993</v>
      </c>
      <c r="J6" s="112">
        <f t="shared" si="5"/>
        <v>13829291.189999999</v>
      </c>
      <c r="K6" s="112">
        <f>1*K2</f>
        <v>1000000</v>
      </c>
      <c r="L6" s="112">
        <f>4*L2</f>
        <v>800000</v>
      </c>
      <c r="M6" s="112">
        <f t="shared" si="6"/>
        <v>15629291.189999999</v>
      </c>
      <c r="N6" s="113">
        <f t="shared" si="7"/>
        <v>0</v>
      </c>
      <c r="O6" s="112">
        <f t="shared" si="8"/>
        <v>15629291.189999999</v>
      </c>
      <c r="P6" s="112">
        <f t="shared" si="9"/>
        <v>368781.09839999996</v>
      </c>
      <c r="Q6" s="112">
        <f t="shared" si="10"/>
        <v>368781.09839999996</v>
      </c>
      <c r="R6" s="112">
        <f t="shared" si="11"/>
        <v>138292.91189999998</v>
      </c>
      <c r="S6" s="112">
        <v>0</v>
      </c>
      <c r="T6" s="112">
        <f t="shared" si="12"/>
        <v>16505146.298700001</v>
      </c>
      <c r="U6" s="112">
        <v>30000</v>
      </c>
      <c r="V6" s="112">
        <f t="shared" si="13"/>
        <v>1875514.9427999998</v>
      </c>
      <c r="W6" s="112">
        <f t="shared" si="14"/>
        <v>105102.613044</v>
      </c>
      <c r="X6" s="112">
        <f t="shared" si="15"/>
        <v>1094100</v>
      </c>
      <c r="Y6" s="114">
        <v>6000</v>
      </c>
      <c r="Z6" s="114">
        <f t="shared" si="16"/>
        <v>19615863.854544003</v>
      </c>
      <c r="AA6" s="115"/>
      <c r="AB6" s="116" t="s">
        <v>54</v>
      </c>
      <c r="AC6" s="115"/>
      <c r="AD6" s="115"/>
      <c r="AE6" s="115"/>
      <c r="AF6" s="115"/>
      <c r="AG6" s="115"/>
      <c r="AH6" s="115"/>
      <c r="AI6" s="115"/>
      <c r="AJ6" s="115"/>
      <c r="AK6" s="115"/>
    </row>
    <row r="7" spans="1:37" ht="21" customHeight="1" x14ac:dyDescent="0.2">
      <c r="A7" s="108" t="s">
        <v>66</v>
      </c>
      <c r="B7" s="98">
        <v>59.07</v>
      </c>
      <c r="C7" s="109">
        <f t="shared" ref="C7:D7" si="19">B7</f>
        <v>59.07</v>
      </c>
      <c r="D7" s="109">
        <f t="shared" si="19"/>
        <v>59.07</v>
      </c>
      <c r="E7" s="110">
        <f t="shared" si="1"/>
        <v>635.82947999999999</v>
      </c>
      <c r="F7" s="117">
        <v>0</v>
      </c>
      <c r="G7" s="109">
        <f t="shared" si="2"/>
        <v>0</v>
      </c>
      <c r="H7" s="110">
        <f t="shared" si="3"/>
        <v>635.82947999999999</v>
      </c>
      <c r="I7" s="110">
        <f t="shared" si="4"/>
        <v>921.95274599999993</v>
      </c>
      <c r="J7" s="112">
        <f t="shared" si="5"/>
        <v>13829291.189999999</v>
      </c>
      <c r="K7" s="112">
        <f>1*K2</f>
        <v>1000000</v>
      </c>
      <c r="L7" s="112">
        <f>4*L2</f>
        <v>800000</v>
      </c>
      <c r="M7" s="112">
        <f t="shared" si="6"/>
        <v>15629291.189999999</v>
      </c>
      <c r="N7" s="113">
        <f t="shared" si="7"/>
        <v>0</v>
      </c>
      <c r="O7" s="112">
        <f t="shared" si="8"/>
        <v>15629291.189999999</v>
      </c>
      <c r="P7" s="112">
        <f t="shared" si="9"/>
        <v>368781.09839999996</v>
      </c>
      <c r="Q7" s="112">
        <f t="shared" si="10"/>
        <v>368781.09839999996</v>
      </c>
      <c r="R7" s="112">
        <f t="shared" si="11"/>
        <v>138292.91189999998</v>
      </c>
      <c r="S7" s="112">
        <v>0</v>
      </c>
      <c r="T7" s="112">
        <f t="shared" si="12"/>
        <v>16505146.298700001</v>
      </c>
      <c r="U7" s="112">
        <v>30000</v>
      </c>
      <c r="V7" s="112">
        <f t="shared" si="13"/>
        <v>1875514.9427999998</v>
      </c>
      <c r="W7" s="112">
        <f t="shared" si="14"/>
        <v>105102.613044</v>
      </c>
      <c r="X7" s="112">
        <f t="shared" si="15"/>
        <v>1094100</v>
      </c>
      <c r="Y7" s="114">
        <v>6000</v>
      </c>
      <c r="Z7" s="114">
        <f t="shared" si="16"/>
        <v>19615863.854544003</v>
      </c>
      <c r="AA7" s="115"/>
      <c r="AB7" s="116" t="s">
        <v>54</v>
      </c>
      <c r="AC7" s="115"/>
      <c r="AD7" s="115"/>
      <c r="AE7" s="115"/>
      <c r="AF7" s="115"/>
      <c r="AG7" s="115"/>
      <c r="AH7" s="115"/>
      <c r="AI7" s="115"/>
      <c r="AJ7" s="115"/>
      <c r="AK7" s="115"/>
    </row>
    <row r="8" spans="1:37" ht="21" customHeight="1" x14ac:dyDescent="0.2">
      <c r="A8" s="108" t="s">
        <v>68</v>
      </c>
      <c r="B8" s="98">
        <v>57.95</v>
      </c>
      <c r="C8" s="109">
        <f t="shared" ref="C8:D8" si="20">B8</f>
        <v>57.95</v>
      </c>
      <c r="D8" s="109">
        <f t="shared" si="20"/>
        <v>57.95</v>
      </c>
      <c r="E8" s="110">
        <f t="shared" si="1"/>
        <v>623.77379999999994</v>
      </c>
      <c r="F8" s="117">
        <v>0</v>
      </c>
      <c r="G8" s="109">
        <f t="shared" si="2"/>
        <v>0</v>
      </c>
      <c r="H8" s="110">
        <f t="shared" si="3"/>
        <v>623.77379999999994</v>
      </c>
      <c r="I8" s="110">
        <f t="shared" si="4"/>
        <v>904.47200999999995</v>
      </c>
      <c r="J8" s="112">
        <f t="shared" si="5"/>
        <v>13567080.149999999</v>
      </c>
      <c r="K8" s="118">
        <f>1*K2</f>
        <v>1000000</v>
      </c>
      <c r="L8" s="112">
        <f>4*L2</f>
        <v>800000</v>
      </c>
      <c r="M8" s="112">
        <f t="shared" si="6"/>
        <v>15367080.149999999</v>
      </c>
      <c r="N8" s="113">
        <f t="shared" si="7"/>
        <v>0</v>
      </c>
      <c r="O8" s="112">
        <f t="shared" si="8"/>
        <v>15367080.149999999</v>
      </c>
      <c r="P8" s="112">
        <f t="shared" si="9"/>
        <v>361788.804</v>
      </c>
      <c r="Q8" s="112">
        <f t="shared" si="10"/>
        <v>361788.804</v>
      </c>
      <c r="R8" s="112">
        <f t="shared" si="11"/>
        <v>135670.8015</v>
      </c>
      <c r="S8" s="112">
        <v>0</v>
      </c>
      <c r="T8" s="112">
        <f t="shared" si="12"/>
        <v>16226328.559499998</v>
      </c>
      <c r="U8" s="112">
        <v>30000</v>
      </c>
      <c r="V8" s="112">
        <f t="shared" si="13"/>
        <v>1844049.6179999998</v>
      </c>
      <c r="W8" s="112">
        <f t="shared" si="14"/>
        <v>103109.80914</v>
      </c>
      <c r="X8" s="112">
        <f t="shared" si="15"/>
        <v>1075700</v>
      </c>
      <c r="Y8" s="114">
        <v>6000</v>
      </c>
      <c r="Z8" s="114">
        <f t="shared" si="16"/>
        <v>19285187.986639999</v>
      </c>
      <c r="AA8" s="115"/>
      <c r="AB8" s="116" t="s">
        <v>54</v>
      </c>
      <c r="AC8" s="115"/>
      <c r="AD8" s="115"/>
      <c r="AE8" s="115"/>
      <c r="AF8" s="115"/>
      <c r="AG8" s="115"/>
      <c r="AH8" s="115"/>
      <c r="AI8" s="115"/>
      <c r="AJ8" s="115"/>
      <c r="AK8" s="115"/>
    </row>
    <row r="9" spans="1:37" ht="21" customHeight="1" x14ac:dyDescent="0.2">
      <c r="A9" s="108" t="s">
        <v>70</v>
      </c>
      <c r="B9" s="98">
        <v>73.3</v>
      </c>
      <c r="C9" s="109">
        <f t="shared" ref="C9:D9" si="21">B9</f>
        <v>73.3</v>
      </c>
      <c r="D9" s="109">
        <f t="shared" si="21"/>
        <v>73.3</v>
      </c>
      <c r="E9" s="110">
        <f t="shared" si="1"/>
        <v>789.00119999999993</v>
      </c>
      <c r="F9" s="117">
        <v>0</v>
      </c>
      <c r="G9" s="109">
        <f t="shared" si="2"/>
        <v>0</v>
      </c>
      <c r="H9" s="110">
        <f t="shared" si="3"/>
        <v>789.00119999999993</v>
      </c>
      <c r="I9" s="110">
        <f t="shared" si="4"/>
        <v>1144.0517399999999</v>
      </c>
      <c r="J9" s="112">
        <f t="shared" si="5"/>
        <v>17160776.099999998</v>
      </c>
      <c r="K9" s="112">
        <f>1*K2</f>
        <v>1000000</v>
      </c>
      <c r="L9" s="112">
        <f>4*L2</f>
        <v>800000</v>
      </c>
      <c r="M9" s="112">
        <f t="shared" si="6"/>
        <v>18960776.099999998</v>
      </c>
      <c r="N9" s="113">
        <f t="shared" si="7"/>
        <v>0</v>
      </c>
      <c r="O9" s="112">
        <f t="shared" si="8"/>
        <v>18960776.099999998</v>
      </c>
      <c r="P9" s="112">
        <f t="shared" si="9"/>
        <v>457620.69599999994</v>
      </c>
      <c r="Q9" s="112">
        <f t="shared" si="10"/>
        <v>457620.69599999994</v>
      </c>
      <c r="R9" s="112">
        <f t="shared" si="11"/>
        <v>171607.76099999997</v>
      </c>
      <c r="S9" s="112">
        <v>0</v>
      </c>
      <c r="T9" s="112">
        <f t="shared" si="12"/>
        <v>20047625.252999995</v>
      </c>
      <c r="U9" s="112">
        <v>30000</v>
      </c>
      <c r="V9" s="112">
        <f t="shared" si="13"/>
        <v>2275293.1319999998</v>
      </c>
      <c r="W9" s="112">
        <f t="shared" si="14"/>
        <v>130421.89835999996</v>
      </c>
      <c r="X9" s="112">
        <f t="shared" si="15"/>
        <v>1327300</v>
      </c>
      <c r="Y9" s="114">
        <v>6000</v>
      </c>
      <c r="Z9" s="114">
        <f t="shared" si="16"/>
        <v>23816640.283359993</v>
      </c>
      <c r="AA9" s="115"/>
      <c r="AB9" s="116" t="s">
        <v>54</v>
      </c>
      <c r="AC9" s="115"/>
      <c r="AD9" s="115"/>
      <c r="AE9" s="115"/>
      <c r="AF9" s="115"/>
      <c r="AG9" s="115"/>
      <c r="AH9" s="115"/>
      <c r="AI9" s="115"/>
      <c r="AJ9" s="115"/>
      <c r="AK9" s="115"/>
    </row>
    <row r="10" spans="1:37" ht="21" customHeight="1" x14ac:dyDescent="0.2">
      <c r="A10" s="108" t="s">
        <v>72</v>
      </c>
      <c r="B10" s="98">
        <v>61.57</v>
      </c>
      <c r="C10" s="119">
        <f t="shared" ref="C10:D10" si="22">B10</f>
        <v>61.57</v>
      </c>
      <c r="D10" s="119">
        <f t="shared" si="22"/>
        <v>61.57</v>
      </c>
      <c r="E10" s="110">
        <f t="shared" si="1"/>
        <v>662.73947999999996</v>
      </c>
      <c r="F10" s="117">
        <v>0</v>
      </c>
      <c r="G10" s="109">
        <f t="shared" si="2"/>
        <v>0</v>
      </c>
      <c r="H10" s="110">
        <f t="shared" si="3"/>
        <v>662.73947999999996</v>
      </c>
      <c r="I10" s="110">
        <f t="shared" si="4"/>
        <v>960.97224599999993</v>
      </c>
      <c r="J10" s="112">
        <f t="shared" si="5"/>
        <v>14414583.689999999</v>
      </c>
      <c r="K10" s="112">
        <f>1*K2</f>
        <v>1000000</v>
      </c>
      <c r="L10" s="112">
        <f>4*L2</f>
        <v>800000</v>
      </c>
      <c r="M10" s="112">
        <f t="shared" si="6"/>
        <v>16214583.689999999</v>
      </c>
      <c r="N10" s="113">
        <f t="shared" si="7"/>
        <v>0</v>
      </c>
      <c r="O10" s="112">
        <f t="shared" si="8"/>
        <v>16214583.689999999</v>
      </c>
      <c r="P10" s="112">
        <f t="shared" si="9"/>
        <v>384388.89839999995</v>
      </c>
      <c r="Q10" s="112">
        <f t="shared" si="10"/>
        <v>384388.89839999995</v>
      </c>
      <c r="R10" s="112">
        <f t="shared" si="11"/>
        <v>144145.83689999999</v>
      </c>
      <c r="S10" s="113"/>
      <c r="T10" s="112">
        <f t="shared" si="12"/>
        <v>17127507.3237</v>
      </c>
      <c r="U10" s="112">
        <v>30000</v>
      </c>
      <c r="V10" s="112">
        <f t="shared" si="13"/>
        <v>1945750.0427999999</v>
      </c>
      <c r="W10" s="112">
        <f t="shared" si="14"/>
        <v>109550.83604399998</v>
      </c>
      <c r="X10" s="112">
        <f t="shared" si="15"/>
        <v>1135100</v>
      </c>
      <c r="Y10" s="114">
        <v>6000</v>
      </c>
      <c r="Z10" s="114">
        <f t="shared" si="16"/>
        <v>20353908.202543996</v>
      </c>
      <c r="AA10" s="115"/>
      <c r="AB10" s="116" t="s">
        <v>54</v>
      </c>
      <c r="AC10" s="115"/>
      <c r="AD10" s="115"/>
      <c r="AE10" s="115"/>
      <c r="AF10" s="115"/>
      <c r="AG10" s="115"/>
      <c r="AH10" s="115"/>
      <c r="AI10" s="115"/>
      <c r="AJ10" s="115"/>
      <c r="AK10" s="115"/>
    </row>
    <row r="11" spans="1:37" ht="21" customHeight="1" x14ac:dyDescent="0.2">
      <c r="A11" s="108" t="s">
        <v>73</v>
      </c>
      <c r="B11" s="98">
        <v>59.33</v>
      </c>
      <c r="C11" s="119">
        <f t="shared" ref="C11:D11" si="23">B11</f>
        <v>59.33</v>
      </c>
      <c r="D11" s="119">
        <f t="shared" si="23"/>
        <v>59.33</v>
      </c>
      <c r="E11" s="110">
        <f t="shared" si="1"/>
        <v>638.62811999999997</v>
      </c>
      <c r="F11" s="117">
        <v>0</v>
      </c>
      <c r="G11" s="109">
        <f t="shared" si="2"/>
        <v>0</v>
      </c>
      <c r="H11" s="110">
        <f t="shared" si="3"/>
        <v>638.62811999999997</v>
      </c>
      <c r="I11" s="110">
        <f t="shared" si="4"/>
        <v>926.01077399999997</v>
      </c>
      <c r="J11" s="112">
        <f t="shared" si="5"/>
        <v>13890161.609999999</v>
      </c>
      <c r="K11" s="112">
        <f>1*K2</f>
        <v>1000000</v>
      </c>
      <c r="L11" s="112">
        <f>4*L2</f>
        <v>800000</v>
      </c>
      <c r="M11" s="112">
        <f t="shared" si="6"/>
        <v>15690161.609999999</v>
      </c>
      <c r="N11" s="113">
        <f t="shared" si="7"/>
        <v>0</v>
      </c>
      <c r="O11" s="112">
        <f t="shared" si="8"/>
        <v>15690161.609999999</v>
      </c>
      <c r="P11" s="112">
        <f t="shared" si="9"/>
        <v>370404.30959999998</v>
      </c>
      <c r="Q11" s="112">
        <f t="shared" si="10"/>
        <v>370404.30959999998</v>
      </c>
      <c r="R11" s="112">
        <f t="shared" si="11"/>
        <v>138901.61609999998</v>
      </c>
      <c r="S11" s="113"/>
      <c r="T11" s="112">
        <f t="shared" si="12"/>
        <v>16569871.845299998</v>
      </c>
      <c r="U11" s="112">
        <v>30000</v>
      </c>
      <c r="V11" s="112">
        <f t="shared" si="13"/>
        <v>1882819.3931999998</v>
      </c>
      <c r="W11" s="112">
        <f t="shared" si="14"/>
        <v>105565.22823599998</v>
      </c>
      <c r="X11" s="112">
        <f t="shared" si="15"/>
        <v>1098400</v>
      </c>
      <c r="Y11" s="114">
        <v>6000</v>
      </c>
      <c r="Z11" s="114">
        <f t="shared" si="16"/>
        <v>19692656.466736</v>
      </c>
      <c r="AA11" s="115"/>
      <c r="AB11" s="116" t="s">
        <v>54</v>
      </c>
      <c r="AC11" s="115"/>
      <c r="AD11" s="115"/>
      <c r="AE11" s="115"/>
      <c r="AF11" s="115"/>
      <c r="AG11" s="115"/>
      <c r="AH11" s="115"/>
      <c r="AI11" s="115"/>
      <c r="AJ11" s="115"/>
      <c r="AK11" s="115"/>
    </row>
    <row r="12" spans="1:37" ht="21" customHeight="1" x14ac:dyDescent="0.2">
      <c r="A12" s="108" t="s">
        <v>74</v>
      </c>
      <c r="B12" s="98">
        <v>74.42</v>
      </c>
      <c r="C12" s="119">
        <f t="shared" ref="C12:D12" si="24">B12</f>
        <v>74.42</v>
      </c>
      <c r="D12" s="119">
        <f t="shared" si="24"/>
        <v>74.42</v>
      </c>
      <c r="E12" s="110">
        <f t="shared" si="1"/>
        <v>801.05687999999998</v>
      </c>
      <c r="F12" s="117">
        <v>0</v>
      </c>
      <c r="G12" s="109">
        <f t="shared" si="2"/>
        <v>0</v>
      </c>
      <c r="H12" s="110">
        <f t="shared" si="3"/>
        <v>801.05687999999998</v>
      </c>
      <c r="I12" s="110">
        <f t="shared" si="4"/>
        <v>1161.5324759999999</v>
      </c>
      <c r="J12" s="112">
        <f t="shared" si="5"/>
        <v>17422987.139999997</v>
      </c>
      <c r="K12" s="118">
        <f>1*K2</f>
        <v>1000000</v>
      </c>
      <c r="L12" s="112">
        <f>4*L2</f>
        <v>800000</v>
      </c>
      <c r="M12" s="112">
        <f t="shared" si="6"/>
        <v>19222987.139999997</v>
      </c>
      <c r="N12" s="113">
        <f t="shared" si="7"/>
        <v>0</v>
      </c>
      <c r="O12" s="112">
        <f t="shared" si="8"/>
        <v>19222987.139999997</v>
      </c>
      <c r="P12" s="112">
        <f t="shared" si="9"/>
        <v>464612.99039999995</v>
      </c>
      <c r="Q12" s="112">
        <f t="shared" si="10"/>
        <v>464612.99039999995</v>
      </c>
      <c r="R12" s="112">
        <f t="shared" si="11"/>
        <v>174229.87139999997</v>
      </c>
      <c r="S12" s="113"/>
      <c r="T12" s="112">
        <f t="shared" si="12"/>
        <v>20326442.992199998</v>
      </c>
      <c r="U12" s="112">
        <v>30000</v>
      </c>
      <c r="V12" s="112">
        <f t="shared" si="13"/>
        <v>2306758.4567999993</v>
      </c>
      <c r="W12" s="112">
        <f t="shared" si="14"/>
        <v>132414.70226399999</v>
      </c>
      <c r="X12" s="112">
        <f t="shared" si="15"/>
        <v>1345700</v>
      </c>
      <c r="Y12" s="114">
        <v>6000</v>
      </c>
      <c r="Z12" s="114">
        <f t="shared" si="16"/>
        <v>24147316.151263997</v>
      </c>
      <c r="AA12" s="115"/>
      <c r="AB12" s="116" t="s">
        <v>54</v>
      </c>
      <c r="AC12" s="115"/>
      <c r="AD12" s="115"/>
      <c r="AE12" s="115"/>
      <c r="AF12" s="115"/>
      <c r="AG12" s="115"/>
      <c r="AH12" s="115"/>
      <c r="AI12" s="115"/>
      <c r="AJ12" s="115"/>
      <c r="AK12" s="115"/>
    </row>
    <row r="13" spans="1:37" ht="21" customHeight="1" x14ac:dyDescent="0.2">
      <c r="A13" s="108" t="s">
        <v>75</v>
      </c>
      <c r="B13" s="98">
        <v>59.07</v>
      </c>
      <c r="C13" s="119">
        <f t="shared" ref="C13:D13" si="25">B13</f>
        <v>59.07</v>
      </c>
      <c r="D13" s="119">
        <f t="shared" si="25"/>
        <v>59.07</v>
      </c>
      <c r="E13" s="110">
        <f t="shared" si="1"/>
        <v>635.82947999999999</v>
      </c>
      <c r="F13" s="117">
        <v>0</v>
      </c>
      <c r="G13" s="109">
        <f t="shared" si="2"/>
        <v>0</v>
      </c>
      <c r="H13" s="110">
        <f t="shared" si="3"/>
        <v>635.82947999999999</v>
      </c>
      <c r="I13" s="110">
        <f t="shared" si="4"/>
        <v>921.95274599999993</v>
      </c>
      <c r="J13" s="112">
        <f t="shared" si="5"/>
        <v>13829291.189999999</v>
      </c>
      <c r="K13" s="118">
        <f>1*K2</f>
        <v>1000000</v>
      </c>
      <c r="L13" s="112">
        <f>4*L2</f>
        <v>800000</v>
      </c>
      <c r="M13" s="112">
        <f t="shared" si="6"/>
        <v>15629291.189999999</v>
      </c>
      <c r="N13" s="113">
        <f t="shared" si="7"/>
        <v>0</v>
      </c>
      <c r="O13" s="112">
        <f t="shared" si="8"/>
        <v>15629291.189999999</v>
      </c>
      <c r="P13" s="112">
        <f t="shared" si="9"/>
        <v>368781.09839999996</v>
      </c>
      <c r="Q13" s="112">
        <f t="shared" si="10"/>
        <v>368781.09839999996</v>
      </c>
      <c r="R13" s="112">
        <f t="shared" si="11"/>
        <v>138292.91189999998</v>
      </c>
      <c r="S13" s="113"/>
      <c r="T13" s="112">
        <f t="shared" si="12"/>
        <v>16505146.298700001</v>
      </c>
      <c r="U13" s="112">
        <v>30000</v>
      </c>
      <c r="V13" s="112">
        <f t="shared" si="13"/>
        <v>1875514.9427999998</v>
      </c>
      <c r="W13" s="112">
        <f t="shared" si="14"/>
        <v>105102.613044</v>
      </c>
      <c r="X13" s="112">
        <f t="shared" si="15"/>
        <v>1094100</v>
      </c>
      <c r="Y13" s="114">
        <v>6000</v>
      </c>
      <c r="Z13" s="114">
        <f t="shared" si="16"/>
        <v>19615863.854544003</v>
      </c>
      <c r="AA13" s="115"/>
      <c r="AB13" s="116" t="s">
        <v>54</v>
      </c>
      <c r="AC13" s="115"/>
      <c r="AD13" s="115"/>
      <c r="AE13" s="115"/>
      <c r="AF13" s="115"/>
      <c r="AG13" s="115"/>
      <c r="AH13" s="115"/>
      <c r="AI13" s="115"/>
      <c r="AJ13" s="115"/>
      <c r="AK13" s="115"/>
    </row>
    <row r="14" spans="1:37" ht="21" customHeight="1" x14ac:dyDescent="0.2">
      <c r="A14" s="108" t="s">
        <v>76</v>
      </c>
      <c r="B14" s="98">
        <v>74.42</v>
      </c>
      <c r="C14" s="119">
        <f t="shared" ref="C14:D14" si="26">B14</f>
        <v>74.42</v>
      </c>
      <c r="D14" s="119">
        <f t="shared" si="26"/>
        <v>74.42</v>
      </c>
      <c r="E14" s="110">
        <f t="shared" si="1"/>
        <v>801.05687999999998</v>
      </c>
      <c r="F14" s="117">
        <v>0</v>
      </c>
      <c r="G14" s="109">
        <f t="shared" si="2"/>
        <v>0</v>
      </c>
      <c r="H14" s="110">
        <f t="shared" si="3"/>
        <v>801.05687999999998</v>
      </c>
      <c r="I14" s="110">
        <f t="shared" si="4"/>
        <v>1161.5324759999999</v>
      </c>
      <c r="J14" s="112">
        <f t="shared" si="5"/>
        <v>17422987.139999997</v>
      </c>
      <c r="K14" s="118">
        <f>1*K2</f>
        <v>1000000</v>
      </c>
      <c r="L14" s="112">
        <f>4*L2</f>
        <v>800000</v>
      </c>
      <c r="M14" s="112">
        <f t="shared" si="6"/>
        <v>19222987.139999997</v>
      </c>
      <c r="N14" s="113">
        <f t="shared" si="7"/>
        <v>0</v>
      </c>
      <c r="O14" s="112">
        <f t="shared" si="8"/>
        <v>19222987.139999997</v>
      </c>
      <c r="P14" s="112">
        <f t="shared" si="9"/>
        <v>464612.99039999995</v>
      </c>
      <c r="Q14" s="112">
        <f t="shared" si="10"/>
        <v>464612.99039999995</v>
      </c>
      <c r="R14" s="112">
        <f t="shared" si="11"/>
        <v>174229.87139999997</v>
      </c>
      <c r="S14" s="113"/>
      <c r="T14" s="112">
        <f t="shared" si="12"/>
        <v>20326442.992199998</v>
      </c>
      <c r="U14" s="112">
        <v>30000</v>
      </c>
      <c r="V14" s="112">
        <f t="shared" si="13"/>
        <v>2306758.4567999993</v>
      </c>
      <c r="W14" s="112">
        <f t="shared" si="14"/>
        <v>132414.70226399999</v>
      </c>
      <c r="X14" s="112">
        <f t="shared" si="15"/>
        <v>1345700</v>
      </c>
      <c r="Y14" s="114">
        <v>6000</v>
      </c>
      <c r="Z14" s="114">
        <f t="shared" si="16"/>
        <v>24147316.151263997</v>
      </c>
      <c r="AA14" s="115"/>
      <c r="AB14" s="116" t="s">
        <v>54</v>
      </c>
      <c r="AC14" s="115"/>
      <c r="AD14" s="115"/>
      <c r="AE14" s="115"/>
      <c r="AF14" s="115"/>
      <c r="AG14" s="115"/>
      <c r="AH14" s="115"/>
      <c r="AI14" s="115"/>
      <c r="AJ14" s="115"/>
      <c r="AK14" s="115"/>
    </row>
    <row r="15" spans="1:37" ht="21" customHeight="1" x14ac:dyDescent="0.2">
      <c r="A15" s="108" t="s">
        <v>77</v>
      </c>
      <c r="B15" s="98">
        <v>59.07</v>
      </c>
      <c r="C15" s="119">
        <f t="shared" ref="C15:D15" si="27">B15</f>
        <v>59.07</v>
      </c>
      <c r="D15" s="119">
        <f t="shared" si="27"/>
        <v>59.07</v>
      </c>
      <c r="E15" s="120">
        <f t="shared" si="1"/>
        <v>635.82947999999999</v>
      </c>
      <c r="F15" s="121">
        <v>0</v>
      </c>
      <c r="G15" s="122">
        <f t="shared" si="2"/>
        <v>0</v>
      </c>
      <c r="H15" s="120">
        <f t="shared" si="3"/>
        <v>635.82947999999999</v>
      </c>
      <c r="I15" s="110">
        <f t="shared" si="4"/>
        <v>921.95274599999993</v>
      </c>
      <c r="J15" s="123">
        <f t="shared" si="5"/>
        <v>13829291.189999999</v>
      </c>
      <c r="K15" s="124">
        <f>1*K2</f>
        <v>1000000</v>
      </c>
      <c r="L15" s="123">
        <f>4*L2</f>
        <v>800000</v>
      </c>
      <c r="M15" s="123">
        <f t="shared" si="6"/>
        <v>15629291.189999999</v>
      </c>
      <c r="N15" s="113">
        <f t="shared" si="7"/>
        <v>0</v>
      </c>
      <c r="O15" s="123">
        <f t="shared" si="8"/>
        <v>15629291.189999999</v>
      </c>
      <c r="P15" s="123">
        <f t="shared" si="9"/>
        <v>368781.09839999996</v>
      </c>
      <c r="Q15" s="123">
        <f t="shared" si="10"/>
        <v>368781.09839999996</v>
      </c>
      <c r="R15" s="123">
        <f t="shared" si="11"/>
        <v>138292.91189999998</v>
      </c>
      <c r="S15" s="113"/>
      <c r="T15" s="123">
        <f t="shared" si="12"/>
        <v>16505146.298700001</v>
      </c>
      <c r="U15" s="123">
        <v>30000</v>
      </c>
      <c r="V15" s="123">
        <f t="shared" si="13"/>
        <v>1875514.9427999998</v>
      </c>
      <c r="W15" s="123">
        <f t="shared" si="14"/>
        <v>105102.613044</v>
      </c>
      <c r="X15" s="123">
        <f t="shared" si="15"/>
        <v>1094100</v>
      </c>
      <c r="Y15" s="125">
        <v>6000</v>
      </c>
      <c r="Z15" s="125">
        <f t="shared" si="16"/>
        <v>19615863.854544003</v>
      </c>
      <c r="AA15" s="115"/>
      <c r="AB15" s="116" t="s">
        <v>54</v>
      </c>
      <c r="AC15" s="115"/>
      <c r="AD15" s="115"/>
      <c r="AE15" s="115"/>
      <c r="AF15" s="115"/>
      <c r="AG15" s="115"/>
      <c r="AH15" s="115"/>
      <c r="AI15" s="115"/>
      <c r="AJ15" s="115"/>
      <c r="AK15" s="115"/>
    </row>
    <row r="16" spans="1:37" ht="21" customHeight="1" x14ac:dyDescent="0.2">
      <c r="A16" s="108" t="s">
        <v>78</v>
      </c>
      <c r="B16" s="98">
        <v>59.07</v>
      </c>
      <c r="C16" s="119">
        <f t="shared" ref="C16:D16" si="28">B16</f>
        <v>59.07</v>
      </c>
      <c r="D16" s="119">
        <f t="shared" si="28"/>
        <v>59.07</v>
      </c>
      <c r="E16" s="120">
        <f t="shared" si="1"/>
        <v>635.82947999999999</v>
      </c>
      <c r="F16" s="121">
        <v>0</v>
      </c>
      <c r="G16" s="122">
        <f t="shared" si="2"/>
        <v>0</v>
      </c>
      <c r="H16" s="120">
        <f t="shared" si="3"/>
        <v>635.82947999999999</v>
      </c>
      <c r="I16" s="110">
        <f t="shared" si="4"/>
        <v>921.95274599999993</v>
      </c>
      <c r="J16" s="123">
        <f t="shared" si="5"/>
        <v>13829291.189999999</v>
      </c>
      <c r="K16" s="124">
        <f>1*K2</f>
        <v>1000000</v>
      </c>
      <c r="L16" s="123">
        <f>4*L2</f>
        <v>800000</v>
      </c>
      <c r="M16" s="123">
        <f t="shared" si="6"/>
        <v>15629291.189999999</v>
      </c>
      <c r="N16" s="113">
        <f t="shared" si="7"/>
        <v>0</v>
      </c>
      <c r="O16" s="123">
        <f t="shared" si="8"/>
        <v>15629291.189999999</v>
      </c>
      <c r="P16" s="123">
        <f t="shared" si="9"/>
        <v>368781.09839999996</v>
      </c>
      <c r="Q16" s="123">
        <f t="shared" si="10"/>
        <v>368781.09839999996</v>
      </c>
      <c r="R16" s="123">
        <f t="shared" si="11"/>
        <v>138292.91189999998</v>
      </c>
      <c r="S16" s="113"/>
      <c r="T16" s="123">
        <f t="shared" si="12"/>
        <v>16505146.298700001</v>
      </c>
      <c r="U16" s="123">
        <v>30000</v>
      </c>
      <c r="V16" s="123">
        <f t="shared" si="13"/>
        <v>1875514.9427999998</v>
      </c>
      <c r="W16" s="123">
        <f t="shared" si="14"/>
        <v>105102.613044</v>
      </c>
      <c r="X16" s="123">
        <f t="shared" si="15"/>
        <v>1094100</v>
      </c>
      <c r="Y16" s="125">
        <v>6000</v>
      </c>
      <c r="Z16" s="125">
        <f t="shared" si="16"/>
        <v>19615863.854544003</v>
      </c>
      <c r="AA16" s="115"/>
      <c r="AB16" s="116" t="s">
        <v>54</v>
      </c>
      <c r="AC16" s="115"/>
      <c r="AD16" s="115"/>
      <c r="AE16" s="115"/>
      <c r="AF16" s="115"/>
      <c r="AG16" s="115"/>
      <c r="AH16" s="115"/>
      <c r="AI16" s="115"/>
      <c r="AJ16" s="115"/>
      <c r="AK16" s="115"/>
    </row>
    <row r="17" spans="1:37" ht="21" customHeight="1" x14ac:dyDescent="0.2">
      <c r="A17" s="108" t="s">
        <v>79</v>
      </c>
      <c r="B17" s="98">
        <v>59.07</v>
      </c>
      <c r="C17" s="119">
        <f t="shared" ref="C17:D17" si="29">B17</f>
        <v>59.07</v>
      </c>
      <c r="D17" s="119">
        <f t="shared" si="29"/>
        <v>59.07</v>
      </c>
      <c r="E17" s="120">
        <f t="shared" si="1"/>
        <v>635.82947999999999</v>
      </c>
      <c r="F17" s="121">
        <v>0</v>
      </c>
      <c r="G17" s="122">
        <f t="shared" si="2"/>
        <v>0</v>
      </c>
      <c r="H17" s="120">
        <f t="shared" si="3"/>
        <v>635.82947999999999</v>
      </c>
      <c r="I17" s="110">
        <f t="shared" si="4"/>
        <v>921.95274599999993</v>
      </c>
      <c r="J17" s="123">
        <f t="shared" si="5"/>
        <v>13829291.189999999</v>
      </c>
      <c r="K17" s="124">
        <f>1*K2</f>
        <v>1000000</v>
      </c>
      <c r="L17" s="123">
        <f>4*L2</f>
        <v>800000</v>
      </c>
      <c r="M17" s="123">
        <f t="shared" si="6"/>
        <v>15629291.189999999</v>
      </c>
      <c r="N17" s="113">
        <f t="shared" si="7"/>
        <v>0</v>
      </c>
      <c r="O17" s="123">
        <f t="shared" si="8"/>
        <v>15629291.189999999</v>
      </c>
      <c r="P17" s="123">
        <f t="shared" si="9"/>
        <v>368781.09839999996</v>
      </c>
      <c r="Q17" s="123">
        <f t="shared" si="10"/>
        <v>368781.09839999996</v>
      </c>
      <c r="R17" s="123">
        <f t="shared" si="11"/>
        <v>138292.91189999998</v>
      </c>
      <c r="S17" s="113"/>
      <c r="T17" s="123">
        <f t="shared" si="12"/>
        <v>16505146.298700001</v>
      </c>
      <c r="U17" s="123">
        <v>30000</v>
      </c>
      <c r="V17" s="123">
        <f t="shared" si="13"/>
        <v>1875514.9427999998</v>
      </c>
      <c r="W17" s="123">
        <f t="shared" si="14"/>
        <v>105102.613044</v>
      </c>
      <c r="X17" s="123">
        <f t="shared" si="15"/>
        <v>1094100</v>
      </c>
      <c r="Y17" s="125">
        <v>6000</v>
      </c>
      <c r="Z17" s="125">
        <f t="shared" si="16"/>
        <v>19615863.854544003</v>
      </c>
      <c r="AA17" s="115"/>
      <c r="AB17" s="116" t="s">
        <v>54</v>
      </c>
      <c r="AC17" s="115"/>
      <c r="AD17" s="115"/>
      <c r="AE17" s="115"/>
      <c r="AF17" s="115"/>
      <c r="AG17" s="115"/>
      <c r="AH17" s="115"/>
      <c r="AI17" s="115"/>
      <c r="AJ17" s="115"/>
      <c r="AK17" s="115"/>
    </row>
    <row r="18" spans="1:37" ht="21" customHeight="1" x14ac:dyDescent="0.2">
      <c r="A18" s="108" t="s">
        <v>80</v>
      </c>
      <c r="B18" s="98">
        <v>59.07</v>
      </c>
      <c r="C18" s="119">
        <f t="shared" ref="C18:D18" si="30">B18</f>
        <v>59.07</v>
      </c>
      <c r="D18" s="119">
        <f t="shared" si="30"/>
        <v>59.07</v>
      </c>
      <c r="E18" s="120">
        <f t="shared" si="1"/>
        <v>635.82947999999999</v>
      </c>
      <c r="F18" s="121">
        <v>0</v>
      </c>
      <c r="G18" s="122">
        <f t="shared" si="2"/>
        <v>0</v>
      </c>
      <c r="H18" s="120">
        <f t="shared" si="3"/>
        <v>635.82947999999999</v>
      </c>
      <c r="I18" s="110">
        <f t="shared" si="4"/>
        <v>921.95274599999993</v>
      </c>
      <c r="J18" s="123">
        <f t="shared" si="5"/>
        <v>13829291.189999999</v>
      </c>
      <c r="K18" s="124">
        <f t="shared" ref="K18:K19" si="31">1*K5</f>
        <v>1000000</v>
      </c>
      <c r="L18" s="123">
        <f>4*L2</f>
        <v>800000</v>
      </c>
      <c r="M18" s="123">
        <f t="shared" si="6"/>
        <v>15629291.189999999</v>
      </c>
      <c r="N18" s="113">
        <f t="shared" si="7"/>
        <v>0</v>
      </c>
      <c r="O18" s="123">
        <f t="shared" si="8"/>
        <v>15629291.189999999</v>
      </c>
      <c r="P18" s="123">
        <f t="shared" si="9"/>
        <v>368781.09839999996</v>
      </c>
      <c r="Q18" s="123">
        <f t="shared" si="10"/>
        <v>368781.09839999996</v>
      </c>
      <c r="R18" s="123">
        <f t="shared" si="11"/>
        <v>138292.91189999998</v>
      </c>
      <c r="S18" s="113"/>
      <c r="T18" s="123">
        <f t="shared" si="12"/>
        <v>16505146.298700001</v>
      </c>
      <c r="U18" s="123">
        <v>30000</v>
      </c>
      <c r="V18" s="123">
        <f t="shared" si="13"/>
        <v>1875514.9427999998</v>
      </c>
      <c r="W18" s="123">
        <f t="shared" si="14"/>
        <v>105102.613044</v>
      </c>
      <c r="X18" s="123">
        <f t="shared" si="15"/>
        <v>1094100</v>
      </c>
      <c r="Y18" s="125">
        <v>6000</v>
      </c>
      <c r="Z18" s="125">
        <f t="shared" si="16"/>
        <v>19615863.854544003</v>
      </c>
      <c r="AA18" s="115"/>
      <c r="AB18" s="116" t="s">
        <v>54</v>
      </c>
      <c r="AC18" s="115"/>
      <c r="AD18" s="115"/>
      <c r="AE18" s="115"/>
      <c r="AF18" s="115"/>
      <c r="AG18" s="115"/>
      <c r="AH18" s="115"/>
      <c r="AI18" s="115"/>
      <c r="AJ18" s="115"/>
      <c r="AK18" s="115"/>
    </row>
    <row r="19" spans="1:37" ht="21" customHeight="1" x14ac:dyDescent="0.2">
      <c r="A19" s="108" t="s">
        <v>81</v>
      </c>
      <c r="B19" s="98">
        <v>59.07</v>
      </c>
      <c r="C19" s="119">
        <f t="shared" ref="C19:D19" si="32">B19</f>
        <v>59.07</v>
      </c>
      <c r="D19" s="119">
        <f t="shared" si="32"/>
        <v>59.07</v>
      </c>
      <c r="E19" s="120">
        <f t="shared" si="1"/>
        <v>635.82947999999999</v>
      </c>
      <c r="F19" s="121">
        <v>0</v>
      </c>
      <c r="G19" s="122">
        <f t="shared" si="2"/>
        <v>0</v>
      </c>
      <c r="H19" s="120">
        <f t="shared" si="3"/>
        <v>635.82947999999999</v>
      </c>
      <c r="I19" s="120">
        <f t="shared" si="4"/>
        <v>921.95274599999993</v>
      </c>
      <c r="J19" s="123">
        <f t="shared" si="5"/>
        <v>13829291.189999999</v>
      </c>
      <c r="K19" s="124">
        <f t="shared" si="31"/>
        <v>1000000</v>
      </c>
      <c r="L19" s="123">
        <f>4*L2</f>
        <v>800000</v>
      </c>
      <c r="M19" s="123">
        <f t="shared" si="6"/>
        <v>15629291.189999999</v>
      </c>
      <c r="N19" s="113">
        <f t="shared" si="7"/>
        <v>0</v>
      </c>
      <c r="O19" s="123">
        <f t="shared" si="8"/>
        <v>15629291.189999999</v>
      </c>
      <c r="P19" s="123">
        <f t="shared" si="9"/>
        <v>368781.09839999996</v>
      </c>
      <c r="Q19" s="123">
        <f t="shared" si="10"/>
        <v>368781.09839999996</v>
      </c>
      <c r="R19" s="123">
        <f t="shared" si="11"/>
        <v>138292.91189999998</v>
      </c>
      <c r="S19" s="113"/>
      <c r="T19" s="123">
        <f t="shared" si="12"/>
        <v>16505146.298700001</v>
      </c>
      <c r="U19" s="123">
        <v>30000</v>
      </c>
      <c r="V19" s="123">
        <f t="shared" si="13"/>
        <v>1875514.9427999998</v>
      </c>
      <c r="W19" s="123">
        <f t="shared" si="14"/>
        <v>105102.613044</v>
      </c>
      <c r="X19" s="123">
        <f t="shared" si="15"/>
        <v>1094100</v>
      </c>
      <c r="Y19" s="125">
        <v>6000</v>
      </c>
      <c r="Z19" s="125">
        <f t="shared" si="16"/>
        <v>19615863.854544003</v>
      </c>
      <c r="AA19" s="115"/>
      <c r="AB19" s="116" t="s">
        <v>54</v>
      </c>
      <c r="AC19" s="115"/>
      <c r="AD19" s="115"/>
      <c r="AE19" s="115"/>
      <c r="AF19" s="115"/>
      <c r="AG19" s="115"/>
      <c r="AH19" s="115"/>
      <c r="AI19" s="115"/>
      <c r="AJ19" s="115"/>
      <c r="AK19" s="115"/>
    </row>
    <row r="20" spans="1:37" ht="21" customHeight="1" x14ac:dyDescent="0.2">
      <c r="A20" s="108" t="s">
        <v>82</v>
      </c>
      <c r="B20" s="45">
        <v>43.21</v>
      </c>
      <c r="C20" s="119">
        <f t="shared" ref="C20:D20" si="33">B20</f>
        <v>43.21</v>
      </c>
      <c r="D20" s="119">
        <f t="shared" si="33"/>
        <v>43.21</v>
      </c>
      <c r="E20" s="126">
        <f t="shared" si="1"/>
        <v>465.11243999999999</v>
      </c>
      <c r="F20" s="127">
        <v>0</v>
      </c>
      <c r="G20" s="119">
        <f t="shared" si="2"/>
        <v>0</v>
      </c>
      <c r="H20" s="126">
        <f t="shared" si="3"/>
        <v>465.11243999999999</v>
      </c>
      <c r="I20" s="126">
        <f t="shared" si="4"/>
        <v>674.41303800000003</v>
      </c>
      <c r="J20" s="113">
        <f t="shared" si="5"/>
        <v>10116195.57</v>
      </c>
      <c r="K20" s="128">
        <f>0*K2</f>
        <v>0</v>
      </c>
      <c r="L20" s="113">
        <f>2*L2</f>
        <v>400000</v>
      </c>
      <c r="M20" s="113">
        <f t="shared" si="6"/>
        <v>10516195.57</v>
      </c>
      <c r="N20" s="113">
        <f t="shared" si="7"/>
        <v>0</v>
      </c>
      <c r="O20" s="113">
        <f t="shared" si="8"/>
        <v>10516195.57</v>
      </c>
      <c r="P20" s="113">
        <f t="shared" si="9"/>
        <v>269765.21520000004</v>
      </c>
      <c r="Q20" s="113">
        <f t="shared" si="10"/>
        <v>269765.21520000004</v>
      </c>
      <c r="R20" s="113">
        <f t="shared" si="11"/>
        <v>101161.95570000001</v>
      </c>
      <c r="S20" s="113"/>
      <c r="T20" s="113">
        <f t="shared" si="12"/>
        <v>11156887.9561</v>
      </c>
      <c r="U20" s="113">
        <v>30000</v>
      </c>
      <c r="V20" s="113">
        <f t="shared" si="13"/>
        <v>1261943.4683999999</v>
      </c>
      <c r="W20" s="113">
        <f t="shared" si="14"/>
        <v>76883.086332000006</v>
      </c>
      <c r="X20" s="113">
        <f t="shared" si="15"/>
        <v>736200</v>
      </c>
      <c r="Y20" s="129">
        <v>6000</v>
      </c>
      <c r="Z20" s="129">
        <f t="shared" si="16"/>
        <v>13267914.510832001</v>
      </c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K999"/>
  <sheetViews>
    <sheetView topLeftCell="A16" workbookViewId="0">
      <selection activeCell="A21" sqref="A21:XFD26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79" t="s">
        <v>63</v>
      </c>
      <c r="B4" s="98">
        <v>38.590000000000003</v>
      </c>
      <c r="C4" s="46">
        <f t="shared" ref="C4:D4" si="0">B4</f>
        <v>38.590000000000003</v>
      </c>
      <c r="D4" s="46">
        <f t="shared" si="0"/>
        <v>38.590000000000003</v>
      </c>
      <c r="E4" s="47">
        <f t="shared" ref="E4:E7" si="1">D4*10.764</f>
        <v>415.38276000000002</v>
      </c>
      <c r="F4" s="80">
        <v>6.86</v>
      </c>
      <c r="G4" s="46">
        <f t="shared" ref="G4:G20" si="2">F4*10.764</f>
        <v>73.841039999999992</v>
      </c>
      <c r="H4" s="47">
        <f t="shared" ref="H4:H20" si="3">E4+G4</f>
        <v>489.22379999999998</v>
      </c>
      <c r="I4" s="47">
        <f t="shared" ref="I4:I20" si="4">H4+(H4*45%)</f>
        <v>709.37450999999999</v>
      </c>
      <c r="J4" s="49">
        <f t="shared" ref="J4:J20" si="5">I4*$J$2</f>
        <v>10640617.65</v>
      </c>
      <c r="K4" s="49">
        <f>0*K2</f>
        <v>0</v>
      </c>
      <c r="L4" s="49">
        <f>2*L2</f>
        <v>400000</v>
      </c>
      <c r="M4" s="49">
        <f t="shared" ref="M4:M7" si="6">SUM(J4:L4)</f>
        <v>11040617.65</v>
      </c>
      <c r="N4" s="50">
        <f t="shared" ref="N4:N20" si="7">($N$2*M4)</f>
        <v>0</v>
      </c>
      <c r="O4" s="49">
        <f t="shared" ref="O4:O20" si="8">M4-N4</f>
        <v>11040617.65</v>
      </c>
      <c r="P4" s="49">
        <f t="shared" ref="P4:P20" si="9">I4*$P$2</f>
        <v>283749.804</v>
      </c>
      <c r="Q4" s="49">
        <f t="shared" ref="Q4:Q20" si="10">I4*$Q$2</f>
        <v>283749.804</v>
      </c>
      <c r="R4" s="49">
        <f t="shared" ref="R4:R20" si="11">I4*$R$2</f>
        <v>106406.1765</v>
      </c>
      <c r="S4" s="49">
        <v>0</v>
      </c>
      <c r="T4" s="49">
        <f t="shared" ref="T4:T20" si="12">SUM(O4:S4)</f>
        <v>11714523.4345</v>
      </c>
      <c r="U4" s="49">
        <v>30000</v>
      </c>
      <c r="V4" s="49">
        <f t="shared" ref="V4:V20" si="13">$V$2*O4</f>
        <v>1324874.118</v>
      </c>
      <c r="W4" s="49">
        <f t="shared" ref="W4:W20" si="14">(12%*P4)+(12%*Q4)+(12%*R4)</f>
        <v>80868.694139999992</v>
      </c>
      <c r="X4" s="49">
        <f t="shared" ref="X4:X20" si="15">CEILING(($X$2*O4),100)</f>
        <v>772900</v>
      </c>
      <c r="Y4" s="51">
        <v>6000</v>
      </c>
      <c r="Z4" s="51">
        <f t="shared" ref="Z4:Z20" si="16">SUM(T4:Y4)</f>
        <v>13929166.24664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79" t="s">
        <v>64</v>
      </c>
      <c r="B5" s="98">
        <v>59.07</v>
      </c>
      <c r="C5" s="46">
        <f t="shared" ref="C5:D5" si="17">B5</f>
        <v>59.07</v>
      </c>
      <c r="D5" s="46">
        <f t="shared" si="17"/>
        <v>59.07</v>
      </c>
      <c r="E5" s="47">
        <f t="shared" si="1"/>
        <v>635.82947999999999</v>
      </c>
      <c r="F5" s="66">
        <v>0</v>
      </c>
      <c r="G5" s="46">
        <f t="shared" si="2"/>
        <v>0</v>
      </c>
      <c r="H5" s="47">
        <f t="shared" si="3"/>
        <v>635.82947999999999</v>
      </c>
      <c r="I5" s="47">
        <f t="shared" si="4"/>
        <v>921.95274599999993</v>
      </c>
      <c r="J5" s="49">
        <f t="shared" si="5"/>
        <v>13829291.189999999</v>
      </c>
      <c r="K5" s="49">
        <f>1*K2</f>
        <v>1000000</v>
      </c>
      <c r="L5" s="49">
        <f>4*L2</f>
        <v>800000</v>
      </c>
      <c r="M5" s="49">
        <f t="shared" si="6"/>
        <v>15629291.189999999</v>
      </c>
      <c r="N5" s="50">
        <f t="shared" si="7"/>
        <v>0</v>
      </c>
      <c r="O5" s="49">
        <f t="shared" si="8"/>
        <v>15629291.189999999</v>
      </c>
      <c r="P5" s="49">
        <f t="shared" si="9"/>
        <v>368781.09839999996</v>
      </c>
      <c r="Q5" s="49">
        <f t="shared" si="10"/>
        <v>368781.09839999996</v>
      </c>
      <c r="R5" s="49">
        <f t="shared" si="11"/>
        <v>138292.91189999998</v>
      </c>
      <c r="S5" s="49">
        <v>0</v>
      </c>
      <c r="T5" s="49">
        <f t="shared" si="12"/>
        <v>16505146.298700001</v>
      </c>
      <c r="U5" s="49">
        <v>30000</v>
      </c>
      <c r="V5" s="49">
        <f t="shared" si="13"/>
        <v>1875514.9427999998</v>
      </c>
      <c r="W5" s="49">
        <f t="shared" si="14"/>
        <v>105102.613044</v>
      </c>
      <c r="X5" s="49">
        <f t="shared" si="15"/>
        <v>1094100</v>
      </c>
      <c r="Y5" s="51">
        <v>6000</v>
      </c>
      <c r="Z5" s="51">
        <f t="shared" si="16"/>
        <v>19615863.854544003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79" t="s">
        <v>65</v>
      </c>
      <c r="B6" s="98">
        <v>59.07</v>
      </c>
      <c r="C6" s="46">
        <f t="shared" ref="C6:D6" si="18">B6</f>
        <v>59.07</v>
      </c>
      <c r="D6" s="46">
        <f t="shared" si="18"/>
        <v>59.07</v>
      </c>
      <c r="E6" s="47">
        <f t="shared" si="1"/>
        <v>635.82947999999999</v>
      </c>
      <c r="F6" s="66">
        <v>0</v>
      </c>
      <c r="G6" s="46">
        <f t="shared" si="2"/>
        <v>0</v>
      </c>
      <c r="H6" s="47">
        <f t="shared" si="3"/>
        <v>635.82947999999999</v>
      </c>
      <c r="I6" s="47">
        <f t="shared" si="4"/>
        <v>921.95274599999993</v>
      </c>
      <c r="J6" s="49">
        <f t="shared" si="5"/>
        <v>13829291.189999999</v>
      </c>
      <c r="K6" s="49">
        <f>1*K2</f>
        <v>1000000</v>
      </c>
      <c r="L6" s="49">
        <f>4*L2</f>
        <v>800000</v>
      </c>
      <c r="M6" s="49">
        <f t="shared" si="6"/>
        <v>15629291.189999999</v>
      </c>
      <c r="N6" s="50">
        <f t="shared" si="7"/>
        <v>0</v>
      </c>
      <c r="O6" s="49">
        <f t="shared" si="8"/>
        <v>15629291.189999999</v>
      </c>
      <c r="P6" s="49">
        <f t="shared" si="9"/>
        <v>368781.09839999996</v>
      </c>
      <c r="Q6" s="49">
        <f t="shared" si="10"/>
        <v>368781.09839999996</v>
      </c>
      <c r="R6" s="49">
        <f t="shared" si="11"/>
        <v>138292.91189999998</v>
      </c>
      <c r="S6" s="49">
        <v>0</v>
      </c>
      <c r="T6" s="49">
        <f t="shared" si="12"/>
        <v>16505146.298700001</v>
      </c>
      <c r="U6" s="49">
        <v>30000</v>
      </c>
      <c r="V6" s="49">
        <f t="shared" si="13"/>
        <v>1875514.9427999998</v>
      </c>
      <c r="W6" s="49">
        <f t="shared" si="14"/>
        <v>105102.613044</v>
      </c>
      <c r="X6" s="49">
        <f t="shared" si="15"/>
        <v>1094100</v>
      </c>
      <c r="Y6" s="51">
        <v>6000</v>
      </c>
      <c r="Z6" s="51">
        <f t="shared" si="16"/>
        <v>19615863.854544003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79" t="s">
        <v>66</v>
      </c>
      <c r="B7" s="98">
        <v>59.07</v>
      </c>
      <c r="C7" s="46">
        <f t="shared" ref="C7:D7" si="19">B7</f>
        <v>59.07</v>
      </c>
      <c r="D7" s="46">
        <f t="shared" si="19"/>
        <v>59.07</v>
      </c>
      <c r="E7" s="47">
        <f t="shared" si="1"/>
        <v>635.82947999999999</v>
      </c>
      <c r="F7" s="66">
        <v>0</v>
      </c>
      <c r="G7" s="46">
        <f t="shared" si="2"/>
        <v>0</v>
      </c>
      <c r="H7" s="47">
        <f t="shared" si="3"/>
        <v>635.82947999999999</v>
      </c>
      <c r="I7" s="47">
        <f t="shared" si="4"/>
        <v>921.95274599999993</v>
      </c>
      <c r="J7" s="49">
        <f t="shared" si="5"/>
        <v>13829291.189999999</v>
      </c>
      <c r="K7" s="49">
        <f>1*K2</f>
        <v>1000000</v>
      </c>
      <c r="L7" s="49">
        <f>4*L2</f>
        <v>800000</v>
      </c>
      <c r="M7" s="49">
        <f t="shared" si="6"/>
        <v>15629291.189999999</v>
      </c>
      <c r="N7" s="50">
        <f t="shared" si="7"/>
        <v>0</v>
      </c>
      <c r="O7" s="49">
        <f t="shared" si="8"/>
        <v>15629291.189999999</v>
      </c>
      <c r="P7" s="49">
        <f t="shared" si="9"/>
        <v>368781.09839999996</v>
      </c>
      <c r="Q7" s="49">
        <f t="shared" si="10"/>
        <v>368781.09839999996</v>
      </c>
      <c r="R7" s="49">
        <f t="shared" si="11"/>
        <v>138292.91189999998</v>
      </c>
      <c r="S7" s="49">
        <v>0</v>
      </c>
      <c r="T7" s="49">
        <f t="shared" si="12"/>
        <v>16505146.298700001</v>
      </c>
      <c r="U7" s="49">
        <v>30000</v>
      </c>
      <c r="V7" s="49">
        <f t="shared" si="13"/>
        <v>1875514.9427999998</v>
      </c>
      <c r="W7" s="49">
        <f t="shared" si="14"/>
        <v>105102.613044</v>
      </c>
      <c r="X7" s="49">
        <f t="shared" si="15"/>
        <v>1094100</v>
      </c>
      <c r="Y7" s="51">
        <v>6000</v>
      </c>
      <c r="Z7" s="51">
        <f t="shared" si="16"/>
        <v>19615863.854544003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79" t="s">
        <v>68</v>
      </c>
      <c r="B8" s="131" t="s">
        <v>84</v>
      </c>
      <c r="C8" s="131" t="s">
        <v>84</v>
      </c>
      <c r="D8" s="132" t="str">
        <f>C8</f>
        <v>REFUGE AREA</v>
      </c>
      <c r="E8" s="47"/>
      <c r="F8" s="66">
        <v>0</v>
      </c>
      <c r="G8" s="46">
        <f t="shared" si="2"/>
        <v>0</v>
      </c>
      <c r="H8" s="47">
        <f t="shared" si="3"/>
        <v>0</v>
      </c>
      <c r="I8" s="47">
        <f t="shared" si="4"/>
        <v>0</v>
      </c>
      <c r="J8" s="49">
        <f t="shared" si="5"/>
        <v>0</v>
      </c>
      <c r="K8" s="57"/>
      <c r="L8" s="49"/>
      <c r="M8" s="49"/>
      <c r="N8" s="50">
        <f t="shared" si="7"/>
        <v>0</v>
      </c>
      <c r="O8" s="49">
        <f t="shared" si="8"/>
        <v>0</v>
      </c>
      <c r="P8" s="49">
        <f t="shared" si="9"/>
        <v>0</v>
      </c>
      <c r="Q8" s="49">
        <f t="shared" si="10"/>
        <v>0</v>
      </c>
      <c r="R8" s="49">
        <f t="shared" si="11"/>
        <v>0</v>
      </c>
      <c r="S8" s="49">
        <v>0</v>
      </c>
      <c r="T8" s="49">
        <f t="shared" si="12"/>
        <v>0</v>
      </c>
      <c r="U8" s="57">
        <v>0</v>
      </c>
      <c r="V8" s="49">
        <f t="shared" si="13"/>
        <v>0</v>
      </c>
      <c r="W8" s="49">
        <f t="shared" si="14"/>
        <v>0</v>
      </c>
      <c r="X8" s="49">
        <f t="shared" si="15"/>
        <v>0</v>
      </c>
      <c r="Y8" s="133">
        <v>0</v>
      </c>
      <c r="Z8" s="51">
        <f t="shared" si="16"/>
        <v>0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79" t="s">
        <v>70</v>
      </c>
      <c r="B9" s="98">
        <v>73.3</v>
      </c>
      <c r="C9" s="46">
        <f t="shared" ref="C9:D9" si="20">B9</f>
        <v>73.3</v>
      </c>
      <c r="D9" s="46">
        <f t="shared" si="20"/>
        <v>73.3</v>
      </c>
      <c r="E9" s="47">
        <f t="shared" ref="E9:E20" si="21">D9*10.764</f>
        <v>789.00119999999993</v>
      </c>
      <c r="F9" s="66">
        <v>0</v>
      </c>
      <c r="G9" s="46">
        <f t="shared" si="2"/>
        <v>0</v>
      </c>
      <c r="H9" s="47">
        <f t="shared" si="3"/>
        <v>789.00119999999993</v>
      </c>
      <c r="I9" s="47">
        <f t="shared" si="4"/>
        <v>1144.0517399999999</v>
      </c>
      <c r="J9" s="49">
        <f t="shared" si="5"/>
        <v>17160776.099999998</v>
      </c>
      <c r="K9" s="49">
        <f>1*K2</f>
        <v>1000000</v>
      </c>
      <c r="L9" s="49">
        <f>4*L2</f>
        <v>800000</v>
      </c>
      <c r="M9" s="49">
        <f t="shared" ref="M9:M20" si="22">SUM(J9:L9)</f>
        <v>18960776.099999998</v>
      </c>
      <c r="N9" s="50">
        <f t="shared" si="7"/>
        <v>0</v>
      </c>
      <c r="O9" s="49">
        <f t="shared" si="8"/>
        <v>18960776.099999998</v>
      </c>
      <c r="P9" s="49">
        <f t="shared" si="9"/>
        <v>457620.69599999994</v>
      </c>
      <c r="Q9" s="49">
        <f t="shared" si="10"/>
        <v>457620.69599999994</v>
      </c>
      <c r="R9" s="49">
        <f t="shared" si="11"/>
        <v>171607.76099999997</v>
      </c>
      <c r="S9" s="49">
        <v>0</v>
      </c>
      <c r="T9" s="49">
        <f t="shared" si="12"/>
        <v>20047625.252999995</v>
      </c>
      <c r="U9" s="49">
        <v>30000</v>
      </c>
      <c r="V9" s="49">
        <f t="shared" si="13"/>
        <v>2275293.1319999998</v>
      </c>
      <c r="W9" s="49">
        <f t="shared" si="14"/>
        <v>130421.89835999996</v>
      </c>
      <c r="X9" s="49">
        <f t="shared" si="15"/>
        <v>1327300</v>
      </c>
      <c r="Y9" s="51">
        <v>6000</v>
      </c>
      <c r="Z9" s="51">
        <f t="shared" si="16"/>
        <v>23816640.283359993</v>
      </c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79" t="s">
        <v>72</v>
      </c>
      <c r="B10" s="98">
        <v>61.57</v>
      </c>
      <c r="C10" s="56">
        <f t="shared" ref="C10:D10" si="23">B10</f>
        <v>61.57</v>
      </c>
      <c r="D10" s="56">
        <f t="shared" si="23"/>
        <v>61.57</v>
      </c>
      <c r="E10" s="47">
        <f t="shared" si="21"/>
        <v>662.73947999999996</v>
      </c>
      <c r="F10" s="66">
        <v>0</v>
      </c>
      <c r="G10" s="46">
        <f t="shared" si="2"/>
        <v>0</v>
      </c>
      <c r="H10" s="47">
        <f t="shared" si="3"/>
        <v>662.73947999999996</v>
      </c>
      <c r="I10" s="47">
        <f t="shared" si="4"/>
        <v>960.97224599999993</v>
      </c>
      <c r="J10" s="49">
        <f t="shared" si="5"/>
        <v>14414583.689999999</v>
      </c>
      <c r="K10" s="49">
        <f>1*K2</f>
        <v>1000000</v>
      </c>
      <c r="L10" s="49">
        <f>4*L2</f>
        <v>800000</v>
      </c>
      <c r="M10" s="49">
        <f t="shared" si="22"/>
        <v>16214583.689999999</v>
      </c>
      <c r="N10" s="50">
        <f t="shared" si="7"/>
        <v>0</v>
      </c>
      <c r="O10" s="49">
        <f t="shared" si="8"/>
        <v>16214583.689999999</v>
      </c>
      <c r="P10" s="49">
        <f t="shared" si="9"/>
        <v>384388.89839999995</v>
      </c>
      <c r="Q10" s="49">
        <f t="shared" si="10"/>
        <v>384388.89839999995</v>
      </c>
      <c r="R10" s="49">
        <f t="shared" si="11"/>
        <v>144145.83689999999</v>
      </c>
      <c r="S10" s="50"/>
      <c r="T10" s="49">
        <f t="shared" si="12"/>
        <v>17127507.3237</v>
      </c>
      <c r="U10" s="49">
        <v>30000</v>
      </c>
      <c r="V10" s="49">
        <f t="shared" si="13"/>
        <v>1945750.0427999999</v>
      </c>
      <c r="W10" s="49">
        <f t="shared" si="14"/>
        <v>109550.83604399998</v>
      </c>
      <c r="X10" s="49">
        <f t="shared" si="15"/>
        <v>1135100</v>
      </c>
      <c r="Y10" s="51">
        <v>6000</v>
      </c>
      <c r="Z10" s="51">
        <f t="shared" si="16"/>
        <v>20353908.202543996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79" t="s">
        <v>73</v>
      </c>
      <c r="B11" s="98">
        <v>59.33</v>
      </c>
      <c r="C11" s="56">
        <f t="shared" ref="C11:D11" si="24">B11</f>
        <v>59.33</v>
      </c>
      <c r="D11" s="56">
        <f t="shared" si="24"/>
        <v>59.33</v>
      </c>
      <c r="E11" s="47">
        <f t="shared" si="21"/>
        <v>638.62811999999997</v>
      </c>
      <c r="F11" s="66">
        <v>0</v>
      </c>
      <c r="G11" s="46">
        <f t="shared" si="2"/>
        <v>0</v>
      </c>
      <c r="H11" s="47">
        <f t="shared" si="3"/>
        <v>638.62811999999997</v>
      </c>
      <c r="I11" s="47">
        <f t="shared" si="4"/>
        <v>926.01077399999997</v>
      </c>
      <c r="J11" s="49">
        <f t="shared" si="5"/>
        <v>13890161.609999999</v>
      </c>
      <c r="K11" s="49">
        <f>1*K2</f>
        <v>1000000</v>
      </c>
      <c r="L11" s="49">
        <f>4*L2</f>
        <v>800000</v>
      </c>
      <c r="M11" s="49">
        <f t="shared" si="22"/>
        <v>15690161.609999999</v>
      </c>
      <c r="N11" s="50">
        <f t="shared" si="7"/>
        <v>0</v>
      </c>
      <c r="O11" s="49">
        <f t="shared" si="8"/>
        <v>15690161.609999999</v>
      </c>
      <c r="P11" s="49">
        <f t="shared" si="9"/>
        <v>370404.30959999998</v>
      </c>
      <c r="Q11" s="49">
        <f t="shared" si="10"/>
        <v>370404.30959999998</v>
      </c>
      <c r="R11" s="49">
        <f t="shared" si="11"/>
        <v>138901.61609999998</v>
      </c>
      <c r="S11" s="50"/>
      <c r="T11" s="49">
        <f t="shared" si="12"/>
        <v>16569871.845299998</v>
      </c>
      <c r="U11" s="49">
        <v>30000</v>
      </c>
      <c r="V11" s="49">
        <f t="shared" si="13"/>
        <v>1882819.3931999998</v>
      </c>
      <c r="W11" s="49">
        <f t="shared" si="14"/>
        <v>105565.22823599998</v>
      </c>
      <c r="X11" s="49">
        <f t="shared" si="15"/>
        <v>1098400</v>
      </c>
      <c r="Y11" s="51">
        <v>6000</v>
      </c>
      <c r="Z11" s="51">
        <f t="shared" si="16"/>
        <v>19692656.466736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79" t="s">
        <v>74</v>
      </c>
      <c r="B12" s="98">
        <v>74.42</v>
      </c>
      <c r="C12" s="56">
        <f t="shared" ref="C12:D12" si="25">B12</f>
        <v>74.42</v>
      </c>
      <c r="D12" s="56">
        <f t="shared" si="25"/>
        <v>74.42</v>
      </c>
      <c r="E12" s="47">
        <f t="shared" si="21"/>
        <v>801.05687999999998</v>
      </c>
      <c r="F12" s="66">
        <v>0</v>
      </c>
      <c r="G12" s="46">
        <f t="shared" si="2"/>
        <v>0</v>
      </c>
      <c r="H12" s="47">
        <f t="shared" si="3"/>
        <v>801.05687999999998</v>
      </c>
      <c r="I12" s="47">
        <f t="shared" si="4"/>
        <v>1161.5324759999999</v>
      </c>
      <c r="J12" s="49">
        <f t="shared" si="5"/>
        <v>17422987.139999997</v>
      </c>
      <c r="K12" s="57">
        <f>1*K2</f>
        <v>1000000</v>
      </c>
      <c r="L12" s="49">
        <f>4*L2</f>
        <v>800000</v>
      </c>
      <c r="M12" s="49">
        <f t="shared" si="22"/>
        <v>19222987.139999997</v>
      </c>
      <c r="N12" s="50">
        <f t="shared" si="7"/>
        <v>0</v>
      </c>
      <c r="O12" s="49">
        <f t="shared" si="8"/>
        <v>19222987.139999997</v>
      </c>
      <c r="P12" s="49">
        <f t="shared" si="9"/>
        <v>464612.99039999995</v>
      </c>
      <c r="Q12" s="49">
        <f t="shared" si="10"/>
        <v>464612.99039999995</v>
      </c>
      <c r="R12" s="49">
        <f t="shared" si="11"/>
        <v>174229.87139999997</v>
      </c>
      <c r="S12" s="50"/>
      <c r="T12" s="49">
        <f t="shared" si="12"/>
        <v>20326442.992199998</v>
      </c>
      <c r="U12" s="49">
        <v>30000</v>
      </c>
      <c r="V12" s="49">
        <f t="shared" si="13"/>
        <v>2306758.4567999993</v>
      </c>
      <c r="W12" s="49">
        <f t="shared" si="14"/>
        <v>132414.70226399999</v>
      </c>
      <c r="X12" s="49">
        <f t="shared" si="15"/>
        <v>1345700</v>
      </c>
      <c r="Y12" s="51">
        <v>6000</v>
      </c>
      <c r="Z12" s="51">
        <f t="shared" si="16"/>
        <v>24147316.151263997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79" t="s">
        <v>75</v>
      </c>
      <c r="B13" s="98">
        <v>59.07</v>
      </c>
      <c r="C13" s="56">
        <f t="shared" ref="C13:D13" si="26">B13</f>
        <v>59.07</v>
      </c>
      <c r="D13" s="56">
        <f t="shared" si="26"/>
        <v>59.07</v>
      </c>
      <c r="E13" s="47">
        <f t="shared" si="21"/>
        <v>635.82947999999999</v>
      </c>
      <c r="F13" s="66">
        <v>0</v>
      </c>
      <c r="G13" s="46">
        <f t="shared" si="2"/>
        <v>0</v>
      </c>
      <c r="H13" s="47">
        <f t="shared" si="3"/>
        <v>635.82947999999999</v>
      </c>
      <c r="I13" s="47">
        <f t="shared" si="4"/>
        <v>921.95274599999993</v>
      </c>
      <c r="J13" s="49">
        <f t="shared" si="5"/>
        <v>13829291.189999999</v>
      </c>
      <c r="K13" s="57">
        <f>1*K2</f>
        <v>1000000</v>
      </c>
      <c r="L13" s="49">
        <f>4*L2</f>
        <v>800000</v>
      </c>
      <c r="M13" s="49">
        <f t="shared" si="22"/>
        <v>15629291.189999999</v>
      </c>
      <c r="N13" s="50">
        <f t="shared" si="7"/>
        <v>0</v>
      </c>
      <c r="O13" s="49">
        <f t="shared" si="8"/>
        <v>15629291.189999999</v>
      </c>
      <c r="P13" s="49">
        <f t="shared" si="9"/>
        <v>368781.09839999996</v>
      </c>
      <c r="Q13" s="49">
        <f t="shared" si="10"/>
        <v>368781.09839999996</v>
      </c>
      <c r="R13" s="49">
        <f t="shared" si="11"/>
        <v>138292.91189999998</v>
      </c>
      <c r="S13" s="50"/>
      <c r="T13" s="49">
        <f t="shared" si="12"/>
        <v>16505146.298700001</v>
      </c>
      <c r="U13" s="49">
        <v>30000</v>
      </c>
      <c r="V13" s="49">
        <f t="shared" si="13"/>
        <v>1875514.9427999998</v>
      </c>
      <c r="W13" s="49">
        <f t="shared" si="14"/>
        <v>105102.613044</v>
      </c>
      <c r="X13" s="49">
        <f t="shared" si="15"/>
        <v>1094100</v>
      </c>
      <c r="Y13" s="51">
        <v>6000</v>
      </c>
      <c r="Z13" s="51">
        <f t="shared" si="16"/>
        <v>19615863.854544003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79" t="s">
        <v>76</v>
      </c>
      <c r="B14" s="98">
        <v>74.42</v>
      </c>
      <c r="C14" s="56">
        <f t="shared" ref="C14:D14" si="27">B14</f>
        <v>74.42</v>
      </c>
      <c r="D14" s="56">
        <f t="shared" si="27"/>
        <v>74.42</v>
      </c>
      <c r="E14" s="47">
        <f t="shared" si="21"/>
        <v>801.05687999999998</v>
      </c>
      <c r="F14" s="66">
        <v>0</v>
      </c>
      <c r="G14" s="46">
        <f t="shared" si="2"/>
        <v>0</v>
      </c>
      <c r="H14" s="47">
        <f t="shared" si="3"/>
        <v>801.05687999999998</v>
      </c>
      <c r="I14" s="47">
        <f t="shared" si="4"/>
        <v>1161.5324759999999</v>
      </c>
      <c r="J14" s="49">
        <f t="shared" si="5"/>
        <v>17422987.139999997</v>
      </c>
      <c r="K14" s="57">
        <f>1*K2</f>
        <v>1000000</v>
      </c>
      <c r="L14" s="49">
        <f>4*L2</f>
        <v>800000</v>
      </c>
      <c r="M14" s="49">
        <f t="shared" si="22"/>
        <v>19222987.139999997</v>
      </c>
      <c r="N14" s="50">
        <f t="shared" si="7"/>
        <v>0</v>
      </c>
      <c r="O14" s="49">
        <f t="shared" si="8"/>
        <v>19222987.139999997</v>
      </c>
      <c r="P14" s="49">
        <f t="shared" si="9"/>
        <v>464612.99039999995</v>
      </c>
      <c r="Q14" s="49">
        <f t="shared" si="10"/>
        <v>464612.99039999995</v>
      </c>
      <c r="R14" s="49">
        <f t="shared" si="11"/>
        <v>174229.87139999997</v>
      </c>
      <c r="S14" s="50"/>
      <c r="T14" s="49">
        <f t="shared" si="12"/>
        <v>20326442.992199998</v>
      </c>
      <c r="U14" s="49">
        <v>30000</v>
      </c>
      <c r="V14" s="49">
        <f t="shared" si="13"/>
        <v>2306758.4567999993</v>
      </c>
      <c r="W14" s="49">
        <f t="shared" si="14"/>
        <v>132414.70226399999</v>
      </c>
      <c r="X14" s="49">
        <f t="shared" si="15"/>
        <v>1345700</v>
      </c>
      <c r="Y14" s="51">
        <v>6000</v>
      </c>
      <c r="Z14" s="51">
        <f t="shared" si="16"/>
        <v>24147316.151263997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79" t="s">
        <v>77</v>
      </c>
      <c r="B15" s="98">
        <v>59.07</v>
      </c>
      <c r="C15" s="56">
        <f t="shared" ref="C15:D15" si="28">B15</f>
        <v>59.07</v>
      </c>
      <c r="D15" s="56">
        <f t="shared" si="28"/>
        <v>59.07</v>
      </c>
      <c r="E15" s="25">
        <f t="shared" si="21"/>
        <v>635.82947999999999</v>
      </c>
      <c r="F15" s="26">
        <v>0</v>
      </c>
      <c r="G15" s="24">
        <f t="shared" si="2"/>
        <v>0</v>
      </c>
      <c r="H15" s="25">
        <f t="shared" si="3"/>
        <v>635.82947999999999</v>
      </c>
      <c r="I15" s="47">
        <f t="shared" si="4"/>
        <v>921.95274599999993</v>
      </c>
      <c r="J15" s="27">
        <f t="shared" si="5"/>
        <v>13829291.189999999</v>
      </c>
      <c r="K15" s="100">
        <f>1*K2</f>
        <v>1000000</v>
      </c>
      <c r="L15" s="27">
        <f>4*L2</f>
        <v>800000</v>
      </c>
      <c r="M15" s="27">
        <f t="shared" si="22"/>
        <v>15629291.189999999</v>
      </c>
      <c r="N15" s="50">
        <f t="shared" si="7"/>
        <v>0</v>
      </c>
      <c r="O15" s="27">
        <f t="shared" si="8"/>
        <v>15629291.189999999</v>
      </c>
      <c r="P15" s="27">
        <f t="shared" si="9"/>
        <v>368781.09839999996</v>
      </c>
      <c r="Q15" s="27">
        <f t="shared" si="10"/>
        <v>368781.09839999996</v>
      </c>
      <c r="R15" s="27">
        <f t="shared" si="11"/>
        <v>138292.91189999998</v>
      </c>
      <c r="S15" s="50"/>
      <c r="T15" s="27">
        <f t="shared" si="12"/>
        <v>16505146.298700001</v>
      </c>
      <c r="U15" s="27">
        <v>30000</v>
      </c>
      <c r="V15" s="27">
        <f t="shared" si="13"/>
        <v>1875514.9427999998</v>
      </c>
      <c r="W15" s="27">
        <f t="shared" si="14"/>
        <v>105102.613044</v>
      </c>
      <c r="X15" s="27">
        <f t="shared" si="15"/>
        <v>1094100</v>
      </c>
      <c r="Y15" s="101">
        <v>6000</v>
      </c>
      <c r="Z15" s="101">
        <f t="shared" si="16"/>
        <v>19615863.854544003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79" t="s">
        <v>78</v>
      </c>
      <c r="B16" s="98">
        <v>59.07</v>
      </c>
      <c r="C16" s="56">
        <f t="shared" ref="C16:D16" si="29">B16</f>
        <v>59.07</v>
      </c>
      <c r="D16" s="56">
        <f t="shared" si="29"/>
        <v>59.07</v>
      </c>
      <c r="E16" s="25">
        <f t="shared" si="21"/>
        <v>635.82947999999999</v>
      </c>
      <c r="F16" s="26">
        <v>0</v>
      </c>
      <c r="G16" s="24">
        <f t="shared" si="2"/>
        <v>0</v>
      </c>
      <c r="H16" s="25">
        <f t="shared" si="3"/>
        <v>635.82947999999999</v>
      </c>
      <c r="I16" s="47">
        <f t="shared" si="4"/>
        <v>921.95274599999993</v>
      </c>
      <c r="J16" s="27">
        <f t="shared" si="5"/>
        <v>13829291.189999999</v>
      </c>
      <c r="K16" s="100">
        <f>1*K2</f>
        <v>1000000</v>
      </c>
      <c r="L16" s="27">
        <f>4*L2</f>
        <v>800000</v>
      </c>
      <c r="M16" s="27">
        <f t="shared" si="22"/>
        <v>15629291.189999999</v>
      </c>
      <c r="N16" s="50">
        <f t="shared" si="7"/>
        <v>0</v>
      </c>
      <c r="O16" s="27">
        <f t="shared" si="8"/>
        <v>15629291.189999999</v>
      </c>
      <c r="P16" s="27">
        <f t="shared" si="9"/>
        <v>368781.09839999996</v>
      </c>
      <c r="Q16" s="27">
        <f t="shared" si="10"/>
        <v>368781.09839999996</v>
      </c>
      <c r="R16" s="27">
        <f t="shared" si="11"/>
        <v>138292.91189999998</v>
      </c>
      <c r="S16" s="50"/>
      <c r="T16" s="27">
        <f t="shared" si="12"/>
        <v>16505146.298700001</v>
      </c>
      <c r="U16" s="27">
        <v>30000</v>
      </c>
      <c r="V16" s="27">
        <f t="shared" si="13"/>
        <v>1875514.9427999998</v>
      </c>
      <c r="W16" s="27">
        <f t="shared" si="14"/>
        <v>105102.613044</v>
      </c>
      <c r="X16" s="27">
        <f t="shared" si="15"/>
        <v>1094100</v>
      </c>
      <c r="Y16" s="101">
        <v>6000</v>
      </c>
      <c r="Z16" s="101">
        <f t="shared" si="16"/>
        <v>19615863.854544003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79" t="s">
        <v>79</v>
      </c>
      <c r="B17" s="98">
        <v>59.07</v>
      </c>
      <c r="C17" s="56">
        <f t="shared" ref="C17:D17" si="30">B17</f>
        <v>59.07</v>
      </c>
      <c r="D17" s="56">
        <f t="shared" si="30"/>
        <v>59.07</v>
      </c>
      <c r="E17" s="25">
        <f t="shared" si="21"/>
        <v>635.82947999999999</v>
      </c>
      <c r="F17" s="26">
        <v>0</v>
      </c>
      <c r="G17" s="24">
        <f t="shared" si="2"/>
        <v>0</v>
      </c>
      <c r="H17" s="25">
        <f t="shared" si="3"/>
        <v>635.82947999999999</v>
      </c>
      <c r="I17" s="47">
        <f t="shared" si="4"/>
        <v>921.95274599999993</v>
      </c>
      <c r="J17" s="27">
        <f t="shared" si="5"/>
        <v>13829291.189999999</v>
      </c>
      <c r="K17" s="100">
        <f>1*K2</f>
        <v>1000000</v>
      </c>
      <c r="L17" s="27">
        <f>4*L2</f>
        <v>800000</v>
      </c>
      <c r="M17" s="27">
        <f t="shared" si="22"/>
        <v>15629291.189999999</v>
      </c>
      <c r="N17" s="50">
        <f t="shared" si="7"/>
        <v>0</v>
      </c>
      <c r="O17" s="27">
        <f t="shared" si="8"/>
        <v>15629291.189999999</v>
      </c>
      <c r="P17" s="27">
        <f t="shared" si="9"/>
        <v>368781.09839999996</v>
      </c>
      <c r="Q17" s="27">
        <f t="shared" si="10"/>
        <v>368781.09839999996</v>
      </c>
      <c r="R17" s="27">
        <f t="shared" si="11"/>
        <v>138292.91189999998</v>
      </c>
      <c r="S17" s="50"/>
      <c r="T17" s="27">
        <f t="shared" si="12"/>
        <v>16505146.298700001</v>
      </c>
      <c r="U17" s="27">
        <v>30000</v>
      </c>
      <c r="V17" s="27">
        <f t="shared" si="13"/>
        <v>1875514.9427999998</v>
      </c>
      <c r="W17" s="27">
        <f t="shared" si="14"/>
        <v>105102.613044</v>
      </c>
      <c r="X17" s="27">
        <f t="shared" si="15"/>
        <v>1094100</v>
      </c>
      <c r="Y17" s="101">
        <v>6000</v>
      </c>
      <c r="Z17" s="101">
        <f t="shared" si="16"/>
        <v>19615863.854544003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79" t="s">
        <v>80</v>
      </c>
      <c r="B18" s="98">
        <v>59.07</v>
      </c>
      <c r="C18" s="56">
        <f t="shared" ref="C18:D18" si="31">B18</f>
        <v>59.07</v>
      </c>
      <c r="D18" s="56">
        <f t="shared" si="31"/>
        <v>59.07</v>
      </c>
      <c r="E18" s="25">
        <f t="shared" si="21"/>
        <v>635.82947999999999</v>
      </c>
      <c r="F18" s="26">
        <v>0</v>
      </c>
      <c r="G18" s="24">
        <f t="shared" si="2"/>
        <v>0</v>
      </c>
      <c r="H18" s="25">
        <f t="shared" si="3"/>
        <v>635.82947999999999</v>
      </c>
      <c r="I18" s="47">
        <f t="shared" si="4"/>
        <v>921.95274599999993</v>
      </c>
      <c r="J18" s="27">
        <f t="shared" si="5"/>
        <v>13829291.189999999</v>
      </c>
      <c r="K18" s="100">
        <f t="shared" ref="K18:K19" si="32">1*K5</f>
        <v>1000000</v>
      </c>
      <c r="L18" s="27">
        <f>4*L2</f>
        <v>800000</v>
      </c>
      <c r="M18" s="27">
        <f t="shared" si="22"/>
        <v>15629291.189999999</v>
      </c>
      <c r="N18" s="50">
        <f t="shared" si="7"/>
        <v>0</v>
      </c>
      <c r="O18" s="27">
        <f t="shared" si="8"/>
        <v>15629291.189999999</v>
      </c>
      <c r="P18" s="27">
        <f t="shared" si="9"/>
        <v>368781.09839999996</v>
      </c>
      <c r="Q18" s="27">
        <f t="shared" si="10"/>
        <v>368781.09839999996</v>
      </c>
      <c r="R18" s="27">
        <f t="shared" si="11"/>
        <v>138292.91189999998</v>
      </c>
      <c r="S18" s="50"/>
      <c r="T18" s="27">
        <f t="shared" si="12"/>
        <v>16505146.298700001</v>
      </c>
      <c r="U18" s="27">
        <v>30000</v>
      </c>
      <c r="V18" s="27">
        <f t="shared" si="13"/>
        <v>1875514.9427999998</v>
      </c>
      <c r="W18" s="27">
        <f t="shared" si="14"/>
        <v>105102.613044</v>
      </c>
      <c r="X18" s="27">
        <f t="shared" si="15"/>
        <v>1094100</v>
      </c>
      <c r="Y18" s="101">
        <v>6000</v>
      </c>
      <c r="Z18" s="101">
        <f t="shared" si="16"/>
        <v>19615863.854544003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79" t="s">
        <v>81</v>
      </c>
      <c r="B19" s="98">
        <v>59.07</v>
      </c>
      <c r="C19" s="56">
        <f t="shared" ref="C19:D19" si="33">B19</f>
        <v>59.07</v>
      </c>
      <c r="D19" s="56">
        <f t="shared" si="33"/>
        <v>59.07</v>
      </c>
      <c r="E19" s="25">
        <f t="shared" si="21"/>
        <v>635.82947999999999</v>
      </c>
      <c r="F19" s="26">
        <v>0</v>
      </c>
      <c r="G19" s="24">
        <f t="shared" si="2"/>
        <v>0</v>
      </c>
      <c r="H19" s="25">
        <f t="shared" si="3"/>
        <v>635.82947999999999</v>
      </c>
      <c r="I19" s="25">
        <f t="shared" si="4"/>
        <v>921.95274599999993</v>
      </c>
      <c r="J19" s="27">
        <f t="shared" si="5"/>
        <v>13829291.189999999</v>
      </c>
      <c r="K19" s="100">
        <f t="shared" si="32"/>
        <v>1000000</v>
      </c>
      <c r="L19" s="27">
        <f>4*L2</f>
        <v>800000</v>
      </c>
      <c r="M19" s="27">
        <f t="shared" si="22"/>
        <v>15629291.189999999</v>
      </c>
      <c r="N19" s="50">
        <f t="shared" si="7"/>
        <v>0</v>
      </c>
      <c r="O19" s="27">
        <f t="shared" si="8"/>
        <v>15629291.189999999</v>
      </c>
      <c r="P19" s="27">
        <f t="shared" si="9"/>
        <v>368781.09839999996</v>
      </c>
      <c r="Q19" s="27">
        <f t="shared" si="10"/>
        <v>368781.09839999996</v>
      </c>
      <c r="R19" s="27">
        <f t="shared" si="11"/>
        <v>138292.91189999998</v>
      </c>
      <c r="S19" s="50"/>
      <c r="T19" s="27">
        <f t="shared" si="12"/>
        <v>16505146.298700001</v>
      </c>
      <c r="U19" s="27">
        <v>30000</v>
      </c>
      <c r="V19" s="27">
        <f t="shared" si="13"/>
        <v>1875514.9427999998</v>
      </c>
      <c r="W19" s="27">
        <f t="shared" si="14"/>
        <v>105102.613044</v>
      </c>
      <c r="X19" s="27">
        <f t="shared" si="15"/>
        <v>1094100</v>
      </c>
      <c r="Y19" s="101">
        <v>6000</v>
      </c>
      <c r="Z19" s="101">
        <f t="shared" si="16"/>
        <v>19615863.854544003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79" t="s">
        <v>82</v>
      </c>
      <c r="B20" s="45">
        <v>43.21</v>
      </c>
      <c r="C20" s="56">
        <f t="shared" ref="C20:D20" si="34">B20</f>
        <v>43.21</v>
      </c>
      <c r="D20" s="56">
        <f t="shared" si="34"/>
        <v>43.21</v>
      </c>
      <c r="E20" s="102">
        <f t="shared" si="21"/>
        <v>465.11243999999999</v>
      </c>
      <c r="F20" s="22">
        <v>0</v>
      </c>
      <c r="G20" s="56">
        <f t="shared" si="2"/>
        <v>0</v>
      </c>
      <c r="H20" s="102">
        <f t="shared" si="3"/>
        <v>465.11243999999999</v>
      </c>
      <c r="I20" s="102">
        <f t="shared" si="4"/>
        <v>674.41303800000003</v>
      </c>
      <c r="J20" s="50">
        <f t="shared" si="5"/>
        <v>10116195.57</v>
      </c>
      <c r="K20" s="103">
        <f>0*K2</f>
        <v>0</v>
      </c>
      <c r="L20" s="50">
        <f>2*L2</f>
        <v>400000</v>
      </c>
      <c r="M20" s="50">
        <f t="shared" si="22"/>
        <v>10516195.57</v>
      </c>
      <c r="N20" s="50">
        <f t="shared" si="7"/>
        <v>0</v>
      </c>
      <c r="O20" s="50">
        <f t="shared" si="8"/>
        <v>10516195.57</v>
      </c>
      <c r="P20" s="50">
        <f t="shared" si="9"/>
        <v>269765.21520000004</v>
      </c>
      <c r="Q20" s="50">
        <f t="shared" si="10"/>
        <v>269765.21520000004</v>
      </c>
      <c r="R20" s="50">
        <f t="shared" si="11"/>
        <v>101161.95570000001</v>
      </c>
      <c r="S20" s="50"/>
      <c r="T20" s="50">
        <f t="shared" si="12"/>
        <v>11156887.9561</v>
      </c>
      <c r="U20" s="50">
        <v>30000</v>
      </c>
      <c r="V20" s="50">
        <f t="shared" si="13"/>
        <v>1261943.4683999999</v>
      </c>
      <c r="W20" s="50">
        <f t="shared" si="14"/>
        <v>76883.086332000006</v>
      </c>
      <c r="X20" s="50">
        <f t="shared" si="15"/>
        <v>736200</v>
      </c>
      <c r="Y20" s="104">
        <v>6000</v>
      </c>
      <c r="Z20" s="104">
        <f t="shared" si="16"/>
        <v>13267914.510832001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1001"/>
  <sheetViews>
    <sheetView topLeftCell="A16" workbookViewId="0">
      <selection activeCell="A21" sqref="A21:XFD24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79" t="s">
        <v>63</v>
      </c>
      <c r="B4" s="45">
        <v>38.590000000000003</v>
      </c>
      <c r="C4" s="46">
        <f t="shared" ref="C4:D4" si="0">B4</f>
        <v>38.590000000000003</v>
      </c>
      <c r="D4" s="46">
        <f t="shared" si="0"/>
        <v>38.590000000000003</v>
      </c>
      <c r="E4" s="47">
        <f t="shared" ref="E4:E20" si="1">D4*10.764</f>
        <v>415.38276000000002</v>
      </c>
      <c r="F4" s="80">
        <v>6.86</v>
      </c>
      <c r="G4" s="46">
        <f t="shared" ref="G4:G20" si="2">F4*10.764</f>
        <v>73.841039999999992</v>
      </c>
      <c r="H4" s="47">
        <f t="shared" ref="H4:H20" si="3">E4+G4</f>
        <v>489.22379999999998</v>
      </c>
      <c r="I4" s="47">
        <f t="shared" ref="I4:I20" si="4">H4+(H4*45%)</f>
        <v>709.37450999999999</v>
      </c>
      <c r="J4" s="49">
        <f t="shared" ref="J4:J20" si="5">I4*$J$2</f>
        <v>10640617.65</v>
      </c>
      <c r="K4" s="49">
        <f>0*K2</f>
        <v>0</v>
      </c>
      <c r="L4" s="49">
        <f>2*L2</f>
        <v>400000</v>
      </c>
      <c r="M4" s="49">
        <f t="shared" ref="M4:M20" si="6">SUM(J4:L4)</f>
        <v>11040617.65</v>
      </c>
      <c r="N4" s="50">
        <f t="shared" ref="N4:N20" si="7">($N$2*M4)</f>
        <v>0</v>
      </c>
      <c r="O4" s="49">
        <f t="shared" ref="O4:O20" si="8">M4-N4</f>
        <v>11040617.65</v>
      </c>
      <c r="P4" s="49">
        <f t="shared" ref="P4:P20" si="9">I4*$P$2</f>
        <v>283749.804</v>
      </c>
      <c r="Q4" s="49">
        <f t="shared" ref="Q4:Q20" si="10">I4*$Q$2</f>
        <v>283749.804</v>
      </c>
      <c r="R4" s="49">
        <f t="shared" ref="R4:R20" si="11">I4*$R$2</f>
        <v>106406.1765</v>
      </c>
      <c r="S4" s="49">
        <v>0</v>
      </c>
      <c r="T4" s="49">
        <f t="shared" ref="T4:T20" si="12">SUM(O4:S4)</f>
        <v>11714523.4345</v>
      </c>
      <c r="U4" s="49">
        <v>30000</v>
      </c>
      <c r="V4" s="49">
        <f t="shared" ref="V4:V20" si="13">$V$2*O4</f>
        <v>1324874.118</v>
      </c>
      <c r="W4" s="49">
        <f t="shared" ref="W4:W20" si="14">(12%*P4)+(12%*Q4)+(12%*R4)</f>
        <v>80868.694139999992</v>
      </c>
      <c r="X4" s="49">
        <f t="shared" ref="X4:X20" si="15">CEILING(($X$2*O4),100)</f>
        <v>772900</v>
      </c>
      <c r="Y4" s="51">
        <v>6000</v>
      </c>
      <c r="Z4" s="51">
        <f t="shared" ref="Z4:Z20" si="16">SUM(T4:Y4)</f>
        <v>13929166.24664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79" t="s">
        <v>64</v>
      </c>
      <c r="B5" s="45">
        <v>59.07</v>
      </c>
      <c r="C5" s="46">
        <f t="shared" ref="C5:D5" si="17">B5</f>
        <v>59.07</v>
      </c>
      <c r="D5" s="46">
        <f t="shared" si="17"/>
        <v>59.07</v>
      </c>
      <c r="E5" s="47">
        <f t="shared" si="1"/>
        <v>635.82947999999999</v>
      </c>
      <c r="F5" s="66">
        <v>0</v>
      </c>
      <c r="G5" s="46">
        <f t="shared" si="2"/>
        <v>0</v>
      </c>
      <c r="H5" s="47">
        <f t="shared" si="3"/>
        <v>635.82947999999999</v>
      </c>
      <c r="I5" s="47">
        <f t="shared" si="4"/>
        <v>921.95274599999993</v>
      </c>
      <c r="J5" s="49">
        <f t="shared" si="5"/>
        <v>13829291.189999999</v>
      </c>
      <c r="K5" s="49">
        <f>1*K2</f>
        <v>1000000</v>
      </c>
      <c r="L5" s="49">
        <f>4*L2</f>
        <v>800000</v>
      </c>
      <c r="M5" s="49">
        <f t="shared" si="6"/>
        <v>15629291.189999999</v>
      </c>
      <c r="N5" s="50">
        <f t="shared" si="7"/>
        <v>0</v>
      </c>
      <c r="O5" s="49">
        <f t="shared" si="8"/>
        <v>15629291.189999999</v>
      </c>
      <c r="P5" s="49">
        <f t="shared" si="9"/>
        <v>368781.09839999996</v>
      </c>
      <c r="Q5" s="49">
        <f t="shared" si="10"/>
        <v>368781.09839999996</v>
      </c>
      <c r="R5" s="49">
        <f t="shared" si="11"/>
        <v>138292.91189999998</v>
      </c>
      <c r="S5" s="49">
        <v>0</v>
      </c>
      <c r="T5" s="49">
        <f t="shared" si="12"/>
        <v>16505146.298700001</v>
      </c>
      <c r="U5" s="49">
        <v>30000</v>
      </c>
      <c r="V5" s="49">
        <f t="shared" si="13"/>
        <v>1875514.9427999998</v>
      </c>
      <c r="W5" s="49">
        <f t="shared" si="14"/>
        <v>105102.613044</v>
      </c>
      <c r="X5" s="49">
        <f t="shared" si="15"/>
        <v>1094100</v>
      </c>
      <c r="Y5" s="51">
        <v>6000</v>
      </c>
      <c r="Z5" s="51">
        <f t="shared" si="16"/>
        <v>19615863.854544003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79" t="s">
        <v>65</v>
      </c>
      <c r="B6" s="45">
        <v>59.07</v>
      </c>
      <c r="C6" s="46">
        <f t="shared" ref="C6:D6" si="18">B6</f>
        <v>59.07</v>
      </c>
      <c r="D6" s="46">
        <f t="shared" si="18"/>
        <v>59.07</v>
      </c>
      <c r="E6" s="47">
        <f t="shared" si="1"/>
        <v>635.82947999999999</v>
      </c>
      <c r="F6" s="66">
        <v>0</v>
      </c>
      <c r="G6" s="46">
        <f t="shared" si="2"/>
        <v>0</v>
      </c>
      <c r="H6" s="47">
        <f t="shared" si="3"/>
        <v>635.82947999999999</v>
      </c>
      <c r="I6" s="47">
        <f t="shared" si="4"/>
        <v>921.95274599999993</v>
      </c>
      <c r="J6" s="49">
        <f t="shared" si="5"/>
        <v>13829291.189999999</v>
      </c>
      <c r="K6" s="49">
        <f>1*K2</f>
        <v>1000000</v>
      </c>
      <c r="L6" s="49">
        <f>4*L2</f>
        <v>800000</v>
      </c>
      <c r="M6" s="49">
        <f t="shared" si="6"/>
        <v>15629291.189999999</v>
      </c>
      <c r="N6" s="50">
        <f t="shared" si="7"/>
        <v>0</v>
      </c>
      <c r="O6" s="49">
        <f t="shared" si="8"/>
        <v>15629291.189999999</v>
      </c>
      <c r="P6" s="49">
        <f t="shared" si="9"/>
        <v>368781.09839999996</v>
      </c>
      <c r="Q6" s="49">
        <f t="shared" si="10"/>
        <v>368781.09839999996</v>
      </c>
      <c r="R6" s="49">
        <f t="shared" si="11"/>
        <v>138292.91189999998</v>
      </c>
      <c r="S6" s="49">
        <v>0</v>
      </c>
      <c r="T6" s="49">
        <f t="shared" si="12"/>
        <v>16505146.298700001</v>
      </c>
      <c r="U6" s="49">
        <v>30000</v>
      </c>
      <c r="V6" s="49">
        <f t="shared" si="13"/>
        <v>1875514.9427999998</v>
      </c>
      <c r="W6" s="49">
        <f t="shared" si="14"/>
        <v>105102.613044</v>
      </c>
      <c r="X6" s="49">
        <f t="shared" si="15"/>
        <v>1094100</v>
      </c>
      <c r="Y6" s="51">
        <v>6000</v>
      </c>
      <c r="Z6" s="51">
        <f t="shared" si="16"/>
        <v>19615863.854544003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79" t="s">
        <v>66</v>
      </c>
      <c r="B7" s="45">
        <v>59.07</v>
      </c>
      <c r="C7" s="46">
        <f t="shared" ref="C7:D7" si="19">B7</f>
        <v>59.07</v>
      </c>
      <c r="D7" s="46">
        <f t="shared" si="19"/>
        <v>59.07</v>
      </c>
      <c r="E7" s="47">
        <f t="shared" si="1"/>
        <v>635.82947999999999</v>
      </c>
      <c r="F7" s="66">
        <v>0</v>
      </c>
      <c r="G7" s="46">
        <f t="shared" si="2"/>
        <v>0</v>
      </c>
      <c r="H7" s="47">
        <f t="shared" si="3"/>
        <v>635.82947999999999</v>
      </c>
      <c r="I7" s="47">
        <f t="shared" si="4"/>
        <v>921.95274599999993</v>
      </c>
      <c r="J7" s="49">
        <f t="shared" si="5"/>
        <v>13829291.189999999</v>
      </c>
      <c r="K7" s="49">
        <f>1*K2</f>
        <v>1000000</v>
      </c>
      <c r="L7" s="49">
        <f>4*L2</f>
        <v>800000</v>
      </c>
      <c r="M7" s="49">
        <f t="shared" si="6"/>
        <v>15629291.189999999</v>
      </c>
      <c r="N7" s="50">
        <f t="shared" si="7"/>
        <v>0</v>
      </c>
      <c r="O7" s="49">
        <f t="shared" si="8"/>
        <v>15629291.189999999</v>
      </c>
      <c r="P7" s="49">
        <f t="shared" si="9"/>
        <v>368781.09839999996</v>
      </c>
      <c r="Q7" s="49">
        <f t="shared" si="10"/>
        <v>368781.09839999996</v>
      </c>
      <c r="R7" s="49">
        <f t="shared" si="11"/>
        <v>138292.91189999998</v>
      </c>
      <c r="S7" s="49">
        <v>0</v>
      </c>
      <c r="T7" s="49">
        <f t="shared" si="12"/>
        <v>16505146.298700001</v>
      </c>
      <c r="U7" s="49">
        <v>30000</v>
      </c>
      <c r="V7" s="49">
        <f t="shared" si="13"/>
        <v>1875514.9427999998</v>
      </c>
      <c r="W7" s="49">
        <f t="shared" si="14"/>
        <v>105102.613044</v>
      </c>
      <c r="X7" s="49">
        <f t="shared" si="15"/>
        <v>1094100</v>
      </c>
      <c r="Y7" s="51">
        <v>6000</v>
      </c>
      <c r="Z7" s="51">
        <f t="shared" si="16"/>
        <v>19615863.854544003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79" t="s">
        <v>68</v>
      </c>
      <c r="B8" s="45">
        <v>57.95</v>
      </c>
      <c r="C8" s="46">
        <f t="shared" ref="C8:D8" si="20">B8</f>
        <v>57.95</v>
      </c>
      <c r="D8" s="46">
        <f t="shared" si="20"/>
        <v>57.95</v>
      </c>
      <c r="E8" s="47">
        <f t="shared" si="1"/>
        <v>623.77379999999994</v>
      </c>
      <c r="F8" s="66">
        <v>0</v>
      </c>
      <c r="G8" s="46">
        <f t="shared" si="2"/>
        <v>0</v>
      </c>
      <c r="H8" s="47">
        <f t="shared" si="3"/>
        <v>623.77379999999994</v>
      </c>
      <c r="I8" s="47">
        <f t="shared" si="4"/>
        <v>904.47200999999995</v>
      </c>
      <c r="J8" s="49">
        <f t="shared" si="5"/>
        <v>13567080.149999999</v>
      </c>
      <c r="K8" s="57">
        <f>1*K2</f>
        <v>1000000</v>
      </c>
      <c r="L8" s="49">
        <f>4*L2</f>
        <v>800000</v>
      </c>
      <c r="M8" s="49">
        <f t="shared" si="6"/>
        <v>15367080.149999999</v>
      </c>
      <c r="N8" s="50">
        <f t="shared" si="7"/>
        <v>0</v>
      </c>
      <c r="O8" s="49">
        <f t="shared" si="8"/>
        <v>15367080.149999999</v>
      </c>
      <c r="P8" s="49">
        <f t="shared" si="9"/>
        <v>361788.804</v>
      </c>
      <c r="Q8" s="49">
        <f t="shared" si="10"/>
        <v>361788.804</v>
      </c>
      <c r="R8" s="49">
        <f t="shared" si="11"/>
        <v>135670.8015</v>
      </c>
      <c r="S8" s="49">
        <v>0</v>
      </c>
      <c r="T8" s="49">
        <f t="shared" si="12"/>
        <v>16226328.559499998</v>
      </c>
      <c r="U8" s="49">
        <v>30000</v>
      </c>
      <c r="V8" s="49">
        <f t="shared" si="13"/>
        <v>1844049.6179999998</v>
      </c>
      <c r="W8" s="49">
        <f t="shared" si="14"/>
        <v>103109.80914</v>
      </c>
      <c r="X8" s="49">
        <f t="shared" si="15"/>
        <v>1075700</v>
      </c>
      <c r="Y8" s="51">
        <v>6000</v>
      </c>
      <c r="Z8" s="51">
        <f t="shared" si="16"/>
        <v>19285187.986639999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79" t="s">
        <v>70</v>
      </c>
      <c r="B9" s="45">
        <v>73.3</v>
      </c>
      <c r="C9" s="46">
        <f t="shared" ref="C9:D9" si="21">B9</f>
        <v>73.3</v>
      </c>
      <c r="D9" s="46">
        <f t="shared" si="21"/>
        <v>73.3</v>
      </c>
      <c r="E9" s="47">
        <f t="shared" si="1"/>
        <v>789.00119999999993</v>
      </c>
      <c r="F9" s="66">
        <v>0</v>
      </c>
      <c r="G9" s="46">
        <f t="shared" si="2"/>
        <v>0</v>
      </c>
      <c r="H9" s="47">
        <f t="shared" si="3"/>
        <v>789.00119999999993</v>
      </c>
      <c r="I9" s="47">
        <f t="shared" si="4"/>
        <v>1144.0517399999999</v>
      </c>
      <c r="J9" s="49">
        <f t="shared" si="5"/>
        <v>17160776.099999998</v>
      </c>
      <c r="K9" s="49">
        <f>1*K2</f>
        <v>1000000</v>
      </c>
      <c r="L9" s="49">
        <f>4*L2</f>
        <v>800000</v>
      </c>
      <c r="M9" s="49">
        <f t="shared" si="6"/>
        <v>18960776.099999998</v>
      </c>
      <c r="N9" s="50">
        <f t="shared" si="7"/>
        <v>0</v>
      </c>
      <c r="O9" s="49">
        <f t="shared" si="8"/>
        <v>18960776.099999998</v>
      </c>
      <c r="P9" s="49">
        <f t="shared" si="9"/>
        <v>457620.69599999994</v>
      </c>
      <c r="Q9" s="49">
        <f t="shared" si="10"/>
        <v>457620.69599999994</v>
      </c>
      <c r="R9" s="49">
        <f t="shared" si="11"/>
        <v>171607.76099999997</v>
      </c>
      <c r="S9" s="49">
        <v>0</v>
      </c>
      <c r="T9" s="49">
        <f t="shared" si="12"/>
        <v>20047625.252999995</v>
      </c>
      <c r="U9" s="49">
        <v>30000</v>
      </c>
      <c r="V9" s="49">
        <f t="shared" si="13"/>
        <v>2275293.1319999998</v>
      </c>
      <c r="W9" s="49">
        <f t="shared" si="14"/>
        <v>130421.89835999996</v>
      </c>
      <c r="X9" s="49">
        <f t="shared" si="15"/>
        <v>1327300</v>
      </c>
      <c r="Y9" s="51">
        <v>6000</v>
      </c>
      <c r="Z9" s="51">
        <f t="shared" si="16"/>
        <v>23816640.283359993</v>
      </c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79" t="s">
        <v>72</v>
      </c>
      <c r="B10" s="45">
        <v>61.57</v>
      </c>
      <c r="C10" s="56">
        <f t="shared" ref="C10:D10" si="22">B10</f>
        <v>61.57</v>
      </c>
      <c r="D10" s="56">
        <f t="shared" si="22"/>
        <v>61.57</v>
      </c>
      <c r="E10" s="47">
        <f t="shared" si="1"/>
        <v>662.73947999999996</v>
      </c>
      <c r="F10" s="66">
        <v>0</v>
      </c>
      <c r="G10" s="46">
        <f t="shared" si="2"/>
        <v>0</v>
      </c>
      <c r="H10" s="47">
        <f t="shared" si="3"/>
        <v>662.73947999999996</v>
      </c>
      <c r="I10" s="47">
        <f t="shared" si="4"/>
        <v>960.97224599999993</v>
      </c>
      <c r="J10" s="49">
        <f t="shared" si="5"/>
        <v>14414583.689999999</v>
      </c>
      <c r="K10" s="49">
        <f>1*K2</f>
        <v>1000000</v>
      </c>
      <c r="L10" s="49">
        <f>4*L2</f>
        <v>800000</v>
      </c>
      <c r="M10" s="49">
        <f t="shared" si="6"/>
        <v>16214583.689999999</v>
      </c>
      <c r="N10" s="50">
        <f t="shared" si="7"/>
        <v>0</v>
      </c>
      <c r="O10" s="49">
        <f t="shared" si="8"/>
        <v>16214583.689999999</v>
      </c>
      <c r="P10" s="49">
        <f t="shared" si="9"/>
        <v>384388.89839999995</v>
      </c>
      <c r="Q10" s="49">
        <f t="shared" si="10"/>
        <v>384388.89839999995</v>
      </c>
      <c r="R10" s="49">
        <f t="shared" si="11"/>
        <v>144145.83689999999</v>
      </c>
      <c r="S10" s="50"/>
      <c r="T10" s="49">
        <f t="shared" si="12"/>
        <v>17127507.3237</v>
      </c>
      <c r="U10" s="49">
        <v>30000</v>
      </c>
      <c r="V10" s="49">
        <f t="shared" si="13"/>
        <v>1945750.0427999999</v>
      </c>
      <c r="W10" s="49">
        <f t="shared" si="14"/>
        <v>109550.83604399998</v>
      </c>
      <c r="X10" s="49">
        <f t="shared" si="15"/>
        <v>1135100</v>
      </c>
      <c r="Y10" s="51">
        <v>6000</v>
      </c>
      <c r="Z10" s="51">
        <f t="shared" si="16"/>
        <v>20353908.202543996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79" t="s">
        <v>73</v>
      </c>
      <c r="B11" s="45">
        <v>59.33</v>
      </c>
      <c r="C11" s="56">
        <f t="shared" ref="C11:D11" si="23">B11</f>
        <v>59.33</v>
      </c>
      <c r="D11" s="56">
        <f t="shared" si="23"/>
        <v>59.33</v>
      </c>
      <c r="E11" s="47">
        <f t="shared" si="1"/>
        <v>638.62811999999997</v>
      </c>
      <c r="F11" s="66">
        <v>0</v>
      </c>
      <c r="G11" s="46">
        <f t="shared" si="2"/>
        <v>0</v>
      </c>
      <c r="H11" s="47">
        <f t="shared" si="3"/>
        <v>638.62811999999997</v>
      </c>
      <c r="I11" s="47">
        <f t="shared" si="4"/>
        <v>926.01077399999997</v>
      </c>
      <c r="J11" s="49">
        <f t="shared" si="5"/>
        <v>13890161.609999999</v>
      </c>
      <c r="K11" s="49">
        <f>1*K2</f>
        <v>1000000</v>
      </c>
      <c r="L11" s="49">
        <f>4*L2</f>
        <v>800000</v>
      </c>
      <c r="M11" s="49">
        <f t="shared" si="6"/>
        <v>15690161.609999999</v>
      </c>
      <c r="N11" s="50">
        <f t="shared" si="7"/>
        <v>0</v>
      </c>
      <c r="O11" s="49">
        <f t="shared" si="8"/>
        <v>15690161.609999999</v>
      </c>
      <c r="P11" s="49">
        <f t="shared" si="9"/>
        <v>370404.30959999998</v>
      </c>
      <c r="Q11" s="49">
        <f t="shared" si="10"/>
        <v>370404.30959999998</v>
      </c>
      <c r="R11" s="49">
        <f t="shared" si="11"/>
        <v>138901.61609999998</v>
      </c>
      <c r="S11" s="50"/>
      <c r="T11" s="49">
        <f t="shared" si="12"/>
        <v>16569871.845299998</v>
      </c>
      <c r="U11" s="49">
        <v>30000</v>
      </c>
      <c r="V11" s="49">
        <f t="shared" si="13"/>
        <v>1882819.3931999998</v>
      </c>
      <c r="W11" s="49">
        <f t="shared" si="14"/>
        <v>105565.22823599998</v>
      </c>
      <c r="X11" s="49">
        <f t="shared" si="15"/>
        <v>1098400</v>
      </c>
      <c r="Y11" s="51">
        <v>6000</v>
      </c>
      <c r="Z11" s="51">
        <f t="shared" si="16"/>
        <v>19692656.466736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79" t="s">
        <v>74</v>
      </c>
      <c r="B12" s="45">
        <v>74.42</v>
      </c>
      <c r="C12" s="56">
        <f t="shared" ref="C12:D12" si="24">B12</f>
        <v>74.42</v>
      </c>
      <c r="D12" s="56">
        <f t="shared" si="24"/>
        <v>74.42</v>
      </c>
      <c r="E12" s="47">
        <f t="shared" si="1"/>
        <v>801.05687999999998</v>
      </c>
      <c r="F12" s="66">
        <v>0</v>
      </c>
      <c r="G12" s="46">
        <f t="shared" si="2"/>
        <v>0</v>
      </c>
      <c r="H12" s="47">
        <f t="shared" si="3"/>
        <v>801.05687999999998</v>
      </c>
      <c r="I12" s="47">
        <f t="shared" si="4"/>
        <v>1161.5324759999999</v>
      </c>
      <c r="J12" s="49">
        <f t="shared" si="5"/>
        <v>17422987.139999997</v>
      </c>
      <c r="K12" s="57">
        <f>1*K2</f>
        <v>1000000</v>
      </c>
      <c r="L12" s="49">
        <f>4*L2</f>
        <v>800000</v>
      </c>
      <c r="M12" s="49">
        <f t="shared" si="6"/>
        <v>19222987.139999997</v>
      </c>
      <c r="N12" s="50">
        <f t="shared" si="7"/>
        <v>0</v>
      </c>
      <c r="O12" s="49">
        <f t="shared" si="8"/>
        <v>19222987.139999997</v>
      </c>
      <c r="P12" s="49">
        <f t="shared" si="9"/>
        <v>464612.99039999995</v>
      </c>
      <c r="Q12" s="49">
        <f t="shared" si="10"/>
        <v>464612.99039999995</v>
      </c>
      <c r="R12" s="49">
        <f t="shared" si="11"/>
        <v>174229.87139999997</v>
      </c>
      <c r="S12" s="50"/>
      <c r="T12" s="49">
        <f t="shared" si="12"/>
        <v>20326442.992199998</v>
      </c>
      <c r="U12" s="49">
        <v>30000</v>
      </c>
      <c r="V12" s="49">
        <f t="shared" si="13"/>
        <v>2306758.4567999993</v>
      </c>
      <c r="W12" s="49">
        <f t="shared" si="14"/>
        <v>132414.70226399999</v>
      </c>
      <c r="X12" s="49">
        <f t="shared" si="15"/>
        <v>1345700</v>
      </c>
      <c r="Y12" s="51">
        <v>6000</v>
      </c>
      <c r="Z12" s="51">
        <f t="shared" si="16"/>
        <v>24147316.151263997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79" t="s">
        <v>75</v>
      </c>
      <c r="B13" s="45">
        <v>59.07</v>
      </c>
      <c r="C13" s="56">
        <f t="shared" ref="C13:D13" si="25">B13</f>
        <v>59.07</v>
      </c>
      <c r="D13" s="56">
        <f t="shared" si="25"/>
        <v>59.07</v>
      </c>
      <c r="E13" s="47">
        <f t="shared" si="1"/>
        <v>635.82947999999999</v>
      </c>
      <c r="F13" s="66">
        <v>0</v>
      </c>
      <c r="G13" s="46">
        <f t="shared" si="2"/>
        <v>0</v>
      </c>
      <c r="H13" s="47">
        <f t="shared" si="3"/>
        <v>635.82947999999999</v>
      </c>
      <c r="I13" s="47">
        <f t="shared" si="4"/>
        <v>921.95274599999993</v>
      </c>
      <c r="J13" s="49">
        <f t="shared" si="5"/>
        <v>13829291.189999999</v>
      </c>
      <c r="K13" s="57">
        <f>1*K2</f>
        <v>1000000</v>
      </c>
      <c r="L13" s="49">
        <f>4*L2</f>
        <v>800000</v>
      </c>
      <c r="M13" s="49">
        <f t="shared" si="6"/>
        <v>15629291.189999999</v>
      </c>
      <c r="N13" s="50">
        <f t="shared" si="7"/>
        <v>0</v>
      </c>
      <c r="O13" s="49">
        <f t="shared" si="8"/>
        <v>15629291.189999999</v>
      </c>
      <c r="P13" s="49">
        <f t="shared" si="9"/>
        <v>368781.09839999996</v>
      </c>
      <c r="Q13" s="49">
        <f t="shared" si="10"/>
        <v>368781.09839999996</v>
      </c>
      <c r="R13" s="49">
        <f t="shared" si="11"/>
        <v>138292.91189999998</v>
      </c>
      <c r="S13" s="50"/>
      <c r="T13" s="49">
        <f t="shared" si="12"/>
        <v>16505146.298700001</v>
      </c>
      <c r="U13" s="49">
        <v>30000</v>
      </c>
      <c r="V13" s="49">
        <f t="shared" si="13"/>
        <v>1875514.9427999998</v>
      </c>
      <c r="W13" s="49">
        <f t="shared" si="14"/>
        <v>105102.613044</v>
      </c>
      <c r="X13" s="49">
        <f t="shared" si="15"/>
        <v>1094100</v>
      </c>
      <c r="Y13" s="51">
        <v>6000</v>
      </c>
      <c r="Z13" s="51">
        <f t="shared" si="16"/>
        <v>19615863.854544003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79" t="s">
        <v>76</v>
      </c>
      <c r="B14" s="45">
        <v>74.42</v>
      </c>
      <c r="C14" s="56">
        <f t="shared" ref="C14:D14" si="26">B14</f>
        <v>74.42</v>
      </c>
      <c r="D14" s="56">
        <f t="shared" si="26"/>
        <v>74.42</v>
      </c>
      <c r="E14" s="47">
        <f t="shared" si="1"/>
        <v>801.05687999999998</v>
      </c>
      <c r="F14" s="66">
        <v>0</v>
      </c>
      <c r="G14" s="46">
        <f t="shared" si="2"/>
        <v>0</v>
      </c>
      <c r="H14" s="47">
        <f t="shared" si="3"/>
        <v>801.05687999999998</v>
      </c>
      <c r="I14" s="47">
        <f t="shared" si="4"/>
        <v>1161.5324759999999</v>
      </c>
      <c r="J14" s="49">
        <f t="shared" si="5"/>
        <v>17422987.139999997</v>
      </c>
      <c r="K14" s="57">
        <f>1*K2</f>
        <v>1000000</v>
      </c>
      <c r="L14" s="49">
        <f>4*L2</f>
        <v>800000</v>
      </c>
      <c r="M14" s="49">
        <f t="shared" si="6"/>
        <v>19222987.139999997</v>
      </c>
      <c r="N14" s="50">
        <f t="shared" si="7"/>
        <v>0</v>
      </c>
      <c r="O14" s="49">
        <f t="shared" si="8"/>
        <v>19222987.139999997</v>
      </c>
      <c r="P14" s="49">
        <f t="shared" si="9"/>
        <v>464612.99039999995</v>
      </c>
      <c r="Q14" s="49">
        <f t="shared" si="10"/>
        <v>464612.99039999995</v>
      </c>
      <c r="R14" s="49">
        <f t="shared" si="11"/>
        <v>174229.87139999997</v>
      </c>
      <c r="S14" s="50"/>
      <c r="T14" s="49">
        <f t="shared" si="12"/>
        <v>20326442.992199998</v>
      </c>
      <c r="U14" s="49">
        <v>30000</v>
      </c>
      <c r="V14" s="49">
        <f t="shared" si="13"/>
        <v>2306758.4567999993</v>
      </c>
      <c r="W14" s="49">
        <f t="shared" si="14"/>
        <v>132414.70226399999</v>
      </c>
      <c r="X14" s="49">
        <f t="shared" si="15"/>
        <v>1345700</v>
      </c>
      <c r="Y14" s="51">
        <v>6000</v>
      </c>
      <c r="Z14" s="51">
        <f t="shared" si="16"/>
        <v>24147316.151263997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79" t="s">
        <v>77</v>
      </c>
      <c r="B15" s="45">
        <v>59.07</v>
      </c>
      <c r="C15" s="56">
        <f t="shared" ref="C15:D15" si="27">B15</f>
        <v>59.07</v>
      </c>
      <c r="D15" s="56">
        <f t="shared" si="27"/>
        <v>59.07</v>
      </c>
      <c r="E15" s="25">
        <f t="shared" si="1"/>
        <v>635.82947999999999</v>
      </c>
      <c r="F15" s="26">
        <v>0</v>
      </c>
      <c r="G15" s="24">
        <f t="shared" si="2"/>
        <v>0</v>
      </c>
      <c r="H15" s="25">
        <f t="shared" si="3"/>
        <v>635.82947999999999</v>
      </c>
      <c r="I15" s="47">
        <f t="shared" si="4"/>
        <v>921.95274599999993</v>
      </c>
      <c r="J15" s="27">
        <f t="shared" si="5"/>
        <v>13829291.189999999</v>
      </c>
      <c r="K15" s="100">
        <f>1*K2</f>
        <v>1000000</v>
      </c>
      <c r="L15" s="27">
        <f>4*L2</f>
        <v>800000</v>
      </c>
      <c r="M15" s="27">
        <f t="shared" si="6"/>
        <v>15629291.189999999</v>
      </c>
      <c r="N15" s="50">
        <f t="shared" si="7"/>
        <v>0</v>
      </c>
      <c r="O15" s="27">
        <f t="shared" si="8"/>
        <v>15629291.189999999</v>
      </c>
      <c r="P15" s="27">
        <f t="shared" si="9"/>
        <v>368781.09839999996</v>
      </c>
      <c r="Q15" s="27">
        <f t="shared" si="10"/>
        <v>368781.09839999996</v>
      </c>
      <c r="R15" s="27">
        <f t="shared" si="11"/>
        <v>138292.91189999998</v>
      </c>
      <c r="S15" s="50"/>
      <c r="T15" s="27">
        <f t="shared" si="12"/>
        <v>16505146.298700001</v>
      </c>
      <c r="U15" s="27">
        <v>30000</v>
      </c>
      <c r="V15" s="27">
        <f t="shared" si="13"/>
        <v>1875514.9427999998</v>
      </c>
      <c r="W15" s="27">
        <f t="shared" si="14"/>
        <v>105102.613044</v>
      </c>
      <c r="X15" s="27">
        <f t="shared" si="15"/>
        <v>1094100</v>
      </c>
      <c r="Y15" s="101">
        <v>6000</v>
      </c>
      <c r="Z15" s="101">
        <f t="shared" si="16"/>
        <v>19615863.854544003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79" t="s">
        <v>78</v>
      </c>
      <c r="B16" s="45">
        <v>59.07</v>
      </c>
      <c r="C16" s="56">
        <f t="shared" ref="C16:D16" si="28">B16</f>
        <v>59.07</v>
      </c>
      <c r="D16" s="56">
        <f t="shared" si="28"/>
        <v>59.07</v>
      </c>
      <c r="E16" s="25">
        <f t="shared" si="1"/>
        <v>635.82947999999999</v>
      </c>
      <c r="F16" s="26">
        <v>0</v>
      </c>
      <c r="G16" s="24">
        <f t="shared" si="2"/>
        <v>0</v>
      </c>
      <c r="H16" s="25">
        <f t="shared" si="3"/>
        <v>635.82947999999999</v>
      </c>
      <c r="I16" s="47">
        <f t="shared" si="4"/>
        <v>921.95274599999993</v>
      </c>
      <c r="J16" s="27">
        <f t="shared" si="5"/>
        <v>13829291.189999999</v>
      </c>
      <c r="K16" s="100">
        <f>1*K2</f>
        <v>1000000</v>
      </c>
      <c r="L16" s="27">
        <f>4*L2</f>
        <v>800000</v>
      </c>
      <c r="M16" s="27">
        <f t="shared" si="6"/>
        <v>15629291.189999999</v>
      </c>
      <c r="N16" s="50">
        <f t="shared" si="7"/>
        <v>0</v>
      </c>
      <c r="O16" s="27">
        <f t="shared" si="8"/>
        <v>15629291.189999999</v>
      </c>
      <c r="P16" s="27">
        <f t="shared" si="9"/>
        <v>368781.09839999996</v>
      </c>
      <c r="Q16" s="27">
        <f t="shared" si="10"/>
        <v>368781.09839999996</v>
      </c>
      <c r="R16" s="27">
        <f t="shared" si="11"/>
        <v>138292.91189999998</v>
      </c>
      <c r="S16" s="50"/>
      <c r="T16" s="27">
        <f t="shared" si="12"/>
        <v>16505146.298700001</v>
      </c>
      <c r="U16" s="27">
        <v>30000</v>
      </c>
      <c r="V16" s="27">
        <f t="shared" si="13"/>
        <v>1875514.9427999998</v>
      </c>
      <c r="W16" s="27">
        <f t="shared" si="14"/>
        <v>105102.613044</v>
      </c>
      <c r="X16" s="27">
        <f t="shared" si="15"/>
        <v>1094100</v>
      </c>
      <c r="Y16" s="101">
        <v>6000</v>
      </c>
      <c r="Z16" s="101">
        <f t="shared" si="16"/>
        <v>19615863.854544003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79" t="s">
        <v>79</v>
      </c>
      <c r="B17" s="45">
        <v>59.07</v>
      </c>
      <c r="C17" s="56">
        <f t="shared" ref="C17:D17" si="29">B17</f>
        <v>59.07</v>
      </c>
      <c r="D17" s="56">
        <f t="shared" si="29"/>
        <v>59.07</v>
      </c>
      <c r="E17" s="25">
        <f t="shared" si="1"/>
        <v>635.82947999999999</v>
      </c>
      <c r="F17" s="26">
        <v>0</v>
      </c>
      <c r="G17" s="24">
        <f t="shared" si="2"/>
        <v>0</v>
      </c>
      <c r="H17" s="25">
        <f t="shared" si="3"/>
        <v>635.82947999999999</v>
      </c>
      <c r="I17" s="47">
        <f t="shared" si="4"/>
        <v>921.95274599999993</v>
      </c>
      <c r="J17" s="27">
        <f t="shared" si="5"/>
        <v>13829291.189999999</v>
      </c>
      <c r="K17" s="100">
        <f>1*K2</f>
        <v>1000000</v>
      </c>
      <c r="L17" s="27">
        <f>4*L2</f>
        <v>800000</v>
      </c>
      <c r="M17" s="27">
        <f t="shared" si="6"/>
        <v>15629291.189999999</v>
      </c>
      <c r="N17" s="50">
        <f t="shared" si="7"/>
        <v>0</v>
      </c>
      <c r="O17" s="27">
        <f t="shared" si="8"/>
        <v>15629291.189999999</v>
      </c>
      <c r="P17" s="27">
        <f t="shared" si="9"/>
        <v>368781.09839999996</v>
      </c>
      <c r="Q17" s="27">
        <f t="shared" si="10"/>
        <v>368781.09839999996</v>
      </c>
      <c r="R17" s="27">
        <f t="shared" si="11"/>
        <v>138292.91189999998</v>
      </c>
      <c r="S17" s="50"/>
      <c r="T17" s="27">
        <f t="shared" si="12"/>
        <v>16505146.298700001</v>
      </c>
      <c r="U17" s="27">
        <v>30000</v>
      </c>
      <c r="V17" s="27">
        <f t="shared" si="13"/>
        <v>1875514.9427999998</v>
      </c>
      <c r="W17" s="27">
        <f t="shared" si="14"/>
        <v>105102.613044</v>
      </c>
      <c r="X17" s="27">
        <f t="shared" si="15"/>
        <v>1094100</v>
      </c>
      <c r="Y17" s="101">
        <v>6000</v>
      </c>
      <c r="Z17" s="101">
        <f t="shared" si="16"/>
        <v>19615863.854544003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79" t="s">
        <v>80</v>
      </c>
      <c r="B18" s="45">
        <v>59.07</v>
      </c>
      <c r="C18" s="56">
        <f t="shared" ref="C18:D18" si="30">B18</f>
        <v>59.07</v>
      </c>
      <c r="D18" s="56">
        <f t="shared" si="30"/>
        <v>59.07</v>
      </c>
      <c r="E18" s="25">
        <f t="shared" si="1"/>
        <v>635.82947999999999</v>
      </c>
      <c r="F18" s="26">
        <v>0</v>
      </c>
      <c r="G18" s="24">
        <f t="shared" si="2"/>
        <v>0</v>
      </c>
      <c r="H18" s="25">
        <f t="shared" si="3"/>
        <v>635.82947999999999</v>
      </c>
      <c r="I18" s="47">
        <f t="shared" si="4"/>
        <v>921.95274599999993</v>
      </c>
      <c r="J18" s="27">
        <f t="shared" si="5"/>
        <v>13829291.189999999</v>
      </c>
      <c r="K18" s="100">
        <f t="shared" ref="K18:K19" si="31">1*K5</f>
        <v>1000000</v>
      </c>
      <c r="L18" s="27">
        <f>4*L2</f>
        <v>800000</v>
      </c>
      <c r="M18" s="27">
        <f t="shared" si="6"/>
        <v>15629291.189999999</v>
      </c>
      <c r="N18" s="50">
        <f t="shared" si="7"/>
        <v>0</v>
      </c>
      <c r="O18" s="27">
        <f t="shared" si="8"/>
        <v>15629291.189999999</v>
      </c>
      <c r="P18" s="27">
        <f t="shared" si="9"/>
        <v>368781.09839999996</v>
      </c>
      <c r="Q18" s="27">
        <f t="shared" si="10"/>
        <v>368781.09839999996</v>
      </c>
      <c r="R18" s="27">
        <f t="shared" si="11"/>
        <v>138292.91189999998</v>
      </c>
      <c r="S18" s="50"/>
      <c r="T18" s="27">
        <f t="shared" si="12"/>
        <v>16505146.298700001</v>
      </c>
      <c r="U18" s="27">
        <v>30000</v>
      </c>
      <c r="V18" s="27">
        <f t="shared" si="13"/>
        <v>1875514.9427999998</v>
      </c>
      <c r="W18" s="27">
        <f t="shared" si="14"/>
        <v>105102.613044</v>
      </c>
      <c r="X18" s="27">
        <f t="shared" si="15"/>
        <v>1094100</v>
      </c>
      <c r="Y18" s="101">
        <v>6000</v>
      </c>
      <c r="Z18" s="101">
        <f t="shared" si="16"/>
        <v>19615863.854544003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79" t="s">
        <v>81</v>
      </c>
      <c r="B19" s="45">
        <v>59.07</v>
      </c>
      <c r="C19" s="56">
        <f t="shared" ref="C19:D19" si="32">B19</f>
        <v>59.07</v>
      </c>
      <c r="D19" s="56">
        <f t="shared" si="32"/>
        <v>59.07</v>
      </c>
      <c r="E19" s="25">
        <f t="shared" si="1"/>
        <v>635.82947999999999</v>
      </c>
      <c r="F19" s="26">
        <v>0</v>
      </c>
      <c r="G19" s="24">
        <f t="shared" si="2"/>
        <v>0</v>
      </c>
      <c r="H19" s="25">
        <f t="shared" si="3"/>
        <v>635.82947999999999</v>
      </c>
      <c r="I19" s="25">
        <f t="shared" si="4"/>
        <v>921.95274599999993</v>
      </c>
      <c r="J19" s="27">
        <f t="shared" si="5"/>
        <v>13829291.189999999</v>
      </c>
      <c r="K19" s="100">
        <f t="shared" si="31"/>
        <v>1000000</v>
      </c>
      <c r="L19" s="27">
        <f>4*L2</f>
        <v>800000</v>
      </c>
      <c r="M19" s="27">
        <f t="shared" si="6"/>
        <v>15629291.189999999</v>
      </c>
      <c r="N19" s="50">
        <f t="shared" si="7"/>
        <v>0</v>
      </c>
      <c r="O19" s="27">
        <f t="shared" si="8"/>
        <v>15629291.189999999</v>
      </c>
      <c r="P19" s="27">
        <f t="shared" si="9"/>
        <v>368781.09839999996</v>
      </c>
      <c r="Q19" s="27">
        <f t="shared" si="10"/>
        <v>368781.09839999996</v>
      </c>
      <c r="R19" s="27">
        <f t="shared" si="11"/>
        <v>138292.91189999998</v>
      </c>
      <c r="S19" s="50"/>
      <c r="T19" s="27">
        <f t="shared" si="12"/>
        <v>16505146.298700001</v>
      </c>
      <c r="U19" s="27">
        <v>30000</v>
      </c>
      <c r="V19" s="27">
        <f t="shared" si="13"/>
        <v>1875514.9427999998</v>
      </c>
      <c r="W19" s="27">
        <f t="shared" si="14"/>
        <v>105102.613044</v>
      </c>
      <c r="X19" s="27">
        <f t="shared" si="15"/>
        <v>1094100</v>
      </c>
      <c r="Y19" s="101">
        <v>6000</v>
      </c>
      <c r="Z19" s="101">
        <f t="shared" si="16"/>
        <v>19615863.854544003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79" t="s">
        <v>82</v>
      </c>
      <c r="B20" s="45">
        <v>43.21</v>
      </c>
      <c r="C20" s="56">
        <f t="shared" ref="C20:D20" si="33">B20</f>
        <v>43.21</v>
      </c>
      <c r="D20" s="56">
        <f t="shared" si="33"/>
        <v>43.21</v>
      </c>
      <c r="E20" s="102">
        <f t="shared" si="1"/>
        <v>465.11243999999999</v>
      </c>
      <c r="F20" s="22">
        <v>0</v>
      </c>
      <c r="G20" s="56">
        <f t="shared" si="2"/>
        <v>0</v>
      </c>
      <c r="H20" s="102">
        <f t="shared" si="3"/>
        <v>465.11243999999999</v>
      </c>
      <c r="I20" s="102">
        <f t="shared" si="4"/>
        <v>674.41303800000003</v>
      </c>
      <c r="J20" s="50">
        <f t="shared" si="5"/>
        <v>10116195.57</v>
      </c>
      <c r="K20" s="103">
        <f>0*K2</f>
        <v>0</v>
      </c>
      <c r="L20" s="50">
        <f>2*L2</f>
        <v>400000</v>
      </c>
      <c r="M20" s="50">
        <f t="shared" si="6"/>
        <v>10516195.57</v>
      </c>
      <c r="N20" s="50">
        <f t="shared" si="7"/>
        <v>0</v>
      </c>
      <c r="O20" s="50">
        <f t="shared" si="8"/>
        <v>10516195.57</v>
      </c>
      <c r="P20" s="50">
        <f t="shared" si="9"/>
        <v>269765.21520000004</v>
      </c>
      <c r="Q20" s="50">
        <f t="shared" si="10"/>
        <v>269765.21520000004</v>
      </c>
      <c r="R20" s="50">
        <f t="shared" si="11"/>
        <v>101161.95570000001</v>
      </c>
      <c r="S20" s="50"/>
      <c r="T20" s="50">
        <f t="shared" si="12"/>
        <v>11156887.9561</v>
      </c>
      <c r="U20" s="50">
        <v>30000</v>
      </c>
      <c r="V20" s="50">
        <f t="shared" si="13"/>
        <v>1261943.4683999999</v>
      </c>
      <c r="W20" s="50">
        <f t="shared" si="14"/>
        <v>76883.086332000006</v>
      </c>
      <c r="X20" s="50">
        <f t="shared" si="15"/>
        <v>736200</v>
      </c>
      <c r="Y20" s="104">
        <v>6000</v>
      </c>
      <c r="Z20" s="104">
        <f t="shared" si="16"/>
        <v>13267914.510832001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K999"/>
  <sheetViews>
    <sheetView topLeftCell="A16" workbookViewId="0">
      <selection activeCell="A21" sqref="A21:XFD26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79" t="s">
        <v>63</v>
      </c>
      <c r="B4" s="45">
        <v>29.93</v>
      </c>
      <c r="C4" s="46">
        <f t="shared" ref="C4:D4" si="0">B4</f>
        <v>29.93</v>
      </c>
      <c r="D4" s="46">
        <f t="shared" si="0"/>
        <v>29.93</v>
      </c>
      <c r="E4" s="47">
        <f t="shared" ref="E4:E20" si="1">D4*10.764</f>
        <v>322.16651999999999</v>
      </c>
      <c r="F4" s="48">
        <v>6.86</v>
      </c>
      <c r="G4" s="46">
        <f t="shared" ref="G4:G20" si="2">F4*10.764</f>
        <v>73.841039999999992</v>
      </c>
      <c r="H4" s="47">
        <f t="shared" ref="H4:H20" si="3">E4+G4</f>
        <v>396.00756000000001</v>
      </c>
      <c r="I4" s="47">
        <f t="shared" ref="I4:I20" si="4">H4+(H4*45%)</f>
        <v>574.21096199999999</v>
      </c>
      <c r="J4" s="49">
        <f t="shared" ref="J4:J20" si="5">I4*$J$2</f>
        <v>8613164.4299999997</v>
      </c>
      <c r="K4" s="49">
        <f>0*K2</f>
        <v>0</v>
      </c>
      <c r="L4" s="49">
        <f>2*L2</f>
        <v>400000</v>
      </c>
      <c r="M4" s="49">
        <f t="shared" ref="M4:M20" si="6">SUM(J4:L4)</f>
        <v>9013164.4299999997</v>
      </c>
      <c r="N4" s="50">
        <f t="shared" ref="N4:N20" si="7">($N$2*M4)</f>
        <v>0</v>
      </c>
      <c r="O4" s="49">
        <f t="shared" ref="O4:O20" si="8">M4-N4</f>
        <v>9013164.4299999997</v>
      </c>
      <c r="P4" s="49">
        <f t="shared" ref="P4:P20" si="9">I4*$P$2</f>
        <v>229684.3848</v>
      </c>
      <c r="Q4" s="49">
        <f t="shared" ref="Q4:Q20" si="10">I4*$Q$2</f>
        <v>229684.3848</v>
      </c>
      <c r="R4" s="49">
        <f t="shared" ref="R4:R20" si="11">I4*$R$2</f>
        <v>86131.6443</v>
      </c>
      <c r="S4" s="49">
        <v>0</v>
      </c>
      <c r="T4" s="49">
        <f t="shared" ref="T4:T20" si="12">SUM(O4:S4)</f>
        <v>9558664.8439000007</v>
      </c>
      <c r="U4" s="49">
        <v>30000</v>
      </c>
      <c r="V4" s="49">
        <f t="shared" ref="V4:V20" si="13">$V$2*O4</f>
        <v>1081579.7315999998</v>
      </c>
      <c r="W4" s="49">
        <f t="shared" ref="W4:W20" si="14">(12%*P4)+(12%*Q4)+(12%*R4)</f>
        <v>65460.049667999992</v>
      </c>
      <c r="X4" s="49">
        <f t="shared" ref="X4:X20" si="15">CEILING(($X$2*O4),100)</f>
        <v>631000</v>
      </c>
      <c r="Y4" s="51">
        <v>6000</v>
      </c>
      <c r="Z4" s="51">
        <f t="shared" ref="Z4:Z20" si="16">SUM(T4:Y4)</f>
        <v>11372704.625167999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79" t="s">
        <v>64</v>
      </c>
      <c r="B5" s="45">
        <v>47.89</v>
      </c>
      <c r="C5" s="46">
        <f t="shared" ref="C5:D5" si="17">B5</f>
        <v>47.89</v>
      </c>
      <c r="D5" s="46">
        <f t="shared" si="17"/>
        <v>47.89</v>
      </c>
      <c r="E5" s="47">
        <f t="shared" si="1"/>
        <v>515.48795999999993</v>
      </c>
      <c r="F5" s="48">
        <v>0</v>
      </c>
      <c r="G5" s="46">
        <f t="shared" si="2"/>
        <v>0</v>
      </c>
      <c r="H5" s="47">
        <f t="shared" si="3"/>
        <v>515.48795999999993</v>
      </c>
      <c r="I5" s="47">
        <f t="shared" si="4"/>
        <v>747.45754199999988</v>
      </c>
      <c r="J5" s="49">
        <f t="shared" si="5"/>
        <v>11211863.129999999</v>
      </c>
      <c r="K5" s="49">
        <f>1*K2</f>
        <v>1000000</v>
      </c>
      <c r="L5" s="49">
        <f>2*L2</f>
        <v>400000</v>
      </c>
      <c r="M5" s="49">
        <f t="shared" si="6"/>
        <v>12611863.129999999</v>
      </c>
      <c r="N5" s="50">
        <f t="shared" si="7"/>
        <v>0</v>
      </c>
      <c r="O5" s="49">
        <f t="shared" si="8"/>
        <v>12611863.129999999</v>
      </c>
      <c r="P5" s="49">
        <f t="shared" si="9"/>
        <v>298983.01679999992</v>
      </c>
      <c r="Q5" s="49">
        <f t="shared" si="10"/>
        <v>298983.01679999992</v>
      </c>
      <c r="R5" s="49">
        <f t="shared" si="11"/>
        <v>112118.63129999998</v>
      </c>
      <c r="S5" s="49">
        <v>0</v>
      </c>
      <c r="T5" s="49">
        <f t="shared" si="12"/>
        <v>13321947.794899998</v>
      </c>
      <c r="U5" s="49">
        <v>30000</v>
      </c>
      <c r="V5" s="49">
        <f t="shared" si="13"/>
        <v>1513423.5755999999</v>
      </c>
      <c r="W5" s="49">
        <f t="shared" si="14"/>
        <v>85210.159787999975</v>
      </c>
      <c r="X5" s="49">
        <f t="shared" si="15"/>
        <v>882900</v>
      </c>
      <c r="Y5" s="51">
        <v>6000</v>
      </c>
      <c r="Z5" s="51">
        <f t="shared" si="16"/>
        <v>15839481.530287998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79" t="s">
        <v>65</v>
      </c>
      <c r="B6" s="45">
        <v>47.89</v>
      </c>
      <c r="C6" s="46">
        <f t="shared" ref="C6:D6" si="18">B6</f>
        <v>47.89</v>
      </c>
      <c r="D6" s="46">
        <f t="shared" si="18"/>
        <v>47.89</v>
      </c>
      <c r="E6" s="47">
        <f t="shared" si="1"/>
        <v>515.48795999999993</v>
      </c>
      <c r="F6" s="48">
        <v>0</v>
      </c>
      <c r="G6" s="46">
        <f t="shared" si="2"/>
        <v>0</v>
      </c>
      <c r="H6" s="47">
        <f t="shared" si="3"/>
        <v>515.48795999999993</v>
      </c>
      <c r="I6" s="47">
        <f t="shared" si="4"/>
        <v>747.45754199999988</v>
      </c>
      <c r="J6" s="49">
        <f t="shared" si="5"/>
        <v>11211863.129999999</v>
      </c>
      <c r="K6" s="49">
        <f>1*K2</f>
        <v>1000000</v>
      </c>
      <c r="L6" s="49">
        <f>2*L2</f>
        <v>400000</v>
      </c>
      <c r="M6" s="49">
        <f t="shared" si="6"/>
        <v>12611863.129999999</v>
      </c>
      <c r="N6" s="50">
        <f t="shared" si="7"/>
        <v>0</v>
      </c>
      <c r="O6" s="49">
        <f t="shared" si="8"/>
        <v>12611863.129999999</v>
      </c>
      <c r="P6" s="49">
        <f t="shared" si="9"/>
        <v>298983.01679999992</v>
      </c>
      <c r="Q6" s="49">
        <f t="shared" si="10"/>
        <v>298983.01679999992</v>
      </c>
      <c r="R6" s="49">
        <f t="shared" si="11"/>
        <v>112118.63129999998</v>
      </c>
      <c r="S6" s="49">
        <v>0</v>
      </c>
      <c r="T6" s="49">
        <f t="shared" si="12"/>
        <v>13321947.794899998</v>
      </c>
      <c r="U6" s="49">
        <v>30000</v>
      </c>
      <c r="V6" s="49">
        <f t="shared" si="13"/>
        <v>1513423.5755999999</v>
      </c>
      <c r="W6" s="49">
        <f t="shared" si="14"/>
        <v>85210.159787999975</v>
      </c>
      <c r="X6" s="49">
        <f t="shared" si="15"/>
        <v>882900</v>
      </c>
      <c r="Y6" s="51">
        <v>6000</v>
      </c>
      <c r="Z6" s="51">
        <f t="shared" si="16"/>
        <v>15839481.530287998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79" t="s">
        <v>66</v>
      </c>
      <c r="B7" s="45">
        <v>47.89</v>
      </c>
      <c r="C7" s="46">
        <f t="shared" ref="C7:D7" si="19">B7</f>
        <v>47.89</v>
      </c>
      <c r="D7" s="46">
        <f t="shared" si="19"/>
        <v>47.89</v>
      </c>
      <c r="E7" s="47">
        <f t="shared" si="1"/>
        <v>515.48795999999993</v>
      </c>
      <c r="F7" s="48">
        <v>0</v>
      </c>
      <c r="G7" s="46">
        <f t="shared" si="2"/>
        <v>0</v>
      </c>
      <c r="H7" s="47">
        <f t="shared" si="3"/>
        <v>515.48795999999993</v>
      </c>
      <c r="I7" s="47">
        <f t="shared" si="4"/>
        <v>747.45754199999988</v>
      </c>
      <c r="J7" s="49">
        <f t="shared" si="5"/>
        <v>11211863.129999999</v>
      </c>
      <c r="K7" s="49">
        <f>1*K2</f>
        <v>1000000</v>
      </c>
      <c r="L7" s="49">
        <f>2*L2</f>
        <v>400000</v>
      </c>
      <c r="M7" s="49">
        <f t="shared" si="6"/>
        <v>12611863.129999999</v>
      </c>
      <c r="N7" s="50">
        <f t="shared" si="7"/>
        <v>0</v>
      </c>
      <c r="O7" s="49">
        <f t="shared" si="8"/>
        <v>12611863.129999999</v>
      </c>
      <c r="P7" s="49">
        <f t="shared" si="9"/>
        <v>298983.01679999992</v>
      </c>
      <c r="Q7" s="49">
        <f t="shared" si="10"/>
        <v>298983.01679999992</v>
      </c>
      <c r="R7" s="49">
        <f t="shared" si="11"/>
        <v>112118.63129999998</v>
      </c>
      <c r="S7" s="49">
        <v>0</v>
      </c>
      <c r="T7" s="49">
        <f t="shared" si="12"/>
        <v>13321947.794899998</v>
      </c>
      <c r="U7" s="49">
        <v>30000</v>
      </c>
      <c r="V7" s="49">
        <f t="shared" si="13"/>
        <v>1513423.5755999999</v>
      </c>
      <c r="W7" s="49">
        <f t="shared" si="14"/>
        <v>85210.159787999975</v>
      </c>
      <c r="X7" s="49">
        <f t="shared" si="15"/>
        <v>882900</v>
      </c>
      <c r="Y7" s="51">
        <v>6000</v>
      </c>
      <c r="Z7" s="51">
        <f t="shared" si="16"/>
        <v>15839481.530287998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79" t="s">
        <v>68</v>
      </c>
      <c r="B8" s="45">
        <v>46.79</v>
      </c>
      <c r="C8" s="46">
        <f t="shared" ref="C8:D8" si="20">B8</f>
        <v>46.79</v>
      </c>
      <c r="D8" s="46">
        <f t="shared" si="20"/>
        <v>46.79</v>
      </c>
      <c r="E8" s="47">
        <f t="shared" si="1"/>
        <v>503.64755999999994</v>
      </c>
      <c r="F8" s="48">
        <v>0</v>
      </c>
      <c r="G8" s="46">
        <f t="shared" si="2"/>
        <v>0</v>
      </c>
      <c r="H8" s="47">
        <f t="shared" si="3"/>
        <v>503.64755999999994</v>
      </c>
      <c r="I8" s="47">
        <f t="shared" si="4"/>
        <v>730.28896199999986</v>
      </c>
      <c r="J8" s="49">
        <f t="shared" si="5"/>
        <v>10954334.429999998</v>
      </c>
      <c r="K8" s="57">
        <f>1*K2</f>
        <v>1000000</v>
      </c>
      <c r="L8" s="49">
        <f>2*L2</f>
        <v>400000</v>
      </c>
      <c r="M8" s="49">
        <f t="shared" si="6"/>
        <v>12354334.429999998</v>
      </c>
      <c r="N8" s="50">
        <f t="shared" si="7"/>
        <v>0</v>
      </c>
      <c r="O8" s="49">
        <f t="shared" si="8"/>
        <v>12354334.429999998</v>
      </c>
      <c r="P8" s="49">
        <f t="shared" si="9"/>
        <v>292115.58479999995</v>
      </c>
      <c r="Q8" s="49">
        <f t="shared" si="10"/>
        <v>292115.58479999995</v>
      </c>
      <c r="R8" s="49">
        <f t="shared" si="11"/>
        <v>109543.34429999998</v>
      </c>
      <c r="S8" s="49">
        <v>0</v>
      </c>
      <c r="T8" s="49">
        <f t="shared" si="12"/>
        <v>13048108.943899997</v>
      </c>
      <c r="U8" s="49">
        <v>30000</v>
      </c>
      <c r="V8" s="49">
        <f t="shared" si="13"/>
        <v>1482520.1315999997</v>
      </c>
      <c r="W8" s="49">
        <f t="shared" si="14"/>
        <v>83252.941667999985</v>
      </c>
      <c r="X8" s="49">
        <f t="shared" si="15"/>
        <v>864900</v>
      </c>
      <c r="Y8" s="51">
        <v>6000</v>
      </c>
      <c r="Z8" s="51">
        <f t="shared" si="16"/>
        <v>15514782.017167997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79" t="s">
        <v>70</v>
      </c>
      <c r="B9" s="45">
        <v>59.29</v>
      </c>
      <c r="C9" s="46">
        <f t="shared" ref="C9:D9" si="21">B9</f>
        <v>59.29</v>
      </c>
      <c r="D9" s="46">
        <f t="shared" si="21"/>
        <v>59.29</v>
      </c>
      <c r="E9" s="47">
        <f t="shared" si="1"/>
        <v>638.19755999999995</v>
      </c>
      <c r="F9" s="48">
        <v>0</v>
      </c>
      <c r="G9" s="46">
        <f t="shared" si="2"/>
        <v>0</v>
      </c>
      <c r="H9" s="47">
        <f t="shared" si="3"/>
        <v>638.19755999999995</v>
      </c>
      <c r="I9" s="47">
        <f t="shared" si="4"/>
        <v>925.38646199999994</v>
      </c>
      <c r="J9" s="49">
        <f t="shared" si="5"/>
        <v>13880796.93</v>
      </c>
      <c r="K9" s="49">
        <f>1*K2</f>
        <v>1000000</v>
      </c>
      <c r="L9" s="49">
        <f>2*L2</f>
        <v>400000</v>
      </c>
      <c r="M9" s="49">
        <f t="shared" si="6"/>
        <v>15280796.93</v>
      </c>
      <c r="N9" s="50">
        <f t="shared" si="7"/>
        <v>0</v>
      </c>
      <c r="O9" s="49">
        <f t="shared" si="8"/>
        <v>15280796.93</v>
      </c>
      <c r="P9" s="49">
        <f t="shared" si="9"/>
        <v>370154.58479999995</v>
      </c>
      <c r="Q9" s="49">
        <f t="shared" si="10"/>
        <v>370154.58479999995</v>
      </c>
      <c r="R9" s="49">
        <f t="shared" si="11"/>
        <v>138807.9693</v>
      </c>
      <c r="S9" s="49">
        <v>0</v>
      </c>
      <c r="T9" s="49">
        <f t="shared" si="12"/>
        <v>16159914.068899998</v>
      </c>
      <c r="U9" s="49">
        <v>30000</v>
      </c>
      <c r="V9" s="49">
        <f t="shared" si="13"/>
        <v>1833695.6316</v>
      </c>
      <c r="W9" s="49">
        <f t="shared" si="14"/>
        <v>105494.05666799998</v>
      </c>
      <c r="X9" s="49">
        <f t="shared" si="15"/>
        <v>1069700</v>
      </c>
      <c r="Y9" s="51">
        <v>6000</v>
      </c>
      <c r="Z9" s="51">
        <f t="shared" si="16"/>
        <v>19204803.757167995</v>
      </c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79" t="s">
        <v>72</v>
      </c>
      <c r="B10" s="45">
        <v>49.92</v>
      </c>
      <c r="C10" s="56">
        <f t="shared" ref="C10:D10" si="22">B10</f>
        <v>49.92</v>
      </c>
      <c r="D10" s="56">
        <f t="shared" si="22"/>
        <v>49.92</v>
      </c>
      <c r="E10" s="47">
        <f t="shared" si="1"/>
        <v>537.33888000000002</v>
      </c>
      <c r="F10" s="48">
        <v>0</v>
      </c>
      <c r="G10" s="46">
        <f t="shared" si="2"/>
        <v>0</v>
      </c>
      <c r="H10" s="47">
        <f t="shared" si="3"/>
        <v>537.33888000000002</v>
      </c>
      <c r="I10" s="47">
        <f t="shared" si="4"/>
        <v>779.14137600000004</v>
      </c>
      <c r="J10" s="49">
        <f t="shared" si="5"/>
        <v>11687120.640000001</v>
      </c>
      <c r="K10" s="49">
        <f>1*K2</f>
        <v>1000000</v>
      </c>
      <c r="L10" s="49">
        <f>2*L2</f>
        <v>400000</v>
      </c>
      <c r="M10" s="49">
        <f t="shared" si="6"/>
        <v>13087120.640000001</v>
      </c>
      <c r="N10" s="50">
        <f t="shared" si="7"/>
        <v>0</v>
      </c>
      <c r="O10" s="49">
        <f t="shared" si="8"/>
        <v>13087120.640000001</v>
      </c>
      <c r="P10" s="49">
        <f t="shared" si="9"/>
        <v>311656.55040000001</v>
      </c>
      <c r="Q10" s="49">
        <f t="shared" si="10"/>
        <v>311656.55040000001</v>
      </c>
      <c r="R10" s="49">
        <f t="shared" si="11"/>
        <v>116871.20640000001</v>
      </c>
      <c r="S10" s="50"/>
      <c r="T10" s="49">
        <f t="shared" si="12"/>
        <v>13827304.9472</v>
      </c>
      <c r="U10" s="49">
        <v>30000</v>
      </c>
      <c r="V10" s="49">
        <f t="shared" si="13"/>
        <v>1570454.4768000001</v>
      </c>
      <c r="W10" s="49">
        <f t="shared" si="14"/>
        <v>88822.116864000011</v>
      </c>
      <c r="X10" s="49">
        <f t="shared" si="15"/>
        <v>916100</v>
      </c>
      <c r="Y10" s="51">
        <v>6000</v>
      </c>
      <c r="Z10" s="51">
        <f t="shared" si="16"/>
        <v>16438681.540864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79" t="s">
        <v>73</v>
      </c>
      <c r="B11" s="45">
        <v>50.33</v>
      </c>
      <c r="C11" s="56">
        <f t="shared" ref="C11:D11" si="23">B11</f>
        <v>50.33</v>
      </c>
      <c r="D11" s="56">
        <f t="shared" si="23"/>
        <v>50.33</v>
      </c>
      <c r="E11" s="47">
        <f t="shared" si="1"/>
        <v>541.75211999999999</v>
      </c>
      <c r="F11" s="48">
        <v>20.81</v>
      </c>
      <c r="G11" s="46">
        <f t="shared" si="2"/>
        <v>223.99883999999997</v>
      </c>
      <c r="H11" s="47">
        <f t="shared" si="3"/>
        <v>765.75095999999996</v>
      </c>
      <c r="I11" s="47">
        <f t="shared" si="4"/>
        <v>1110.338892</v>
      </c>
      <c r="J11" s="49">
        <f t="shared" si="5"/>
        <v>16655083.379999999</v>
      </c>
      <c r="K11" s="49">
        <f>1*K2</f>
        <v>1000000</v>
      </c>
      <c r="L11" s="49">
        <f>2*L2</f>
        <v>400000</v>
      </c>
      <c r="M11" s="49">
        <f t="shared" si="6"/>
        <v>18055083.379999999</v>
      </c>
      <c r="N11" s="50">
        <f t="shared" si="7"/>
        <v>0</v>
      </c>
      <c r="O11" s="49">
        <f t="shared" si="8"/>
        <v>18055083.379999999</v>
      </c>
      <c r="P11" s="49">
        <f t="shared" si="9"/>
        <v>444135.55680000002</v>
      </c>
      <c r="Q11" s="49">
        <f t="shared" si="10"/>
        <v>444135.55680000002</v>
      </c>
      <c r="R11" s="49">
        <f t="shared" si="11"/>
        <v>166550.83379999999</v>
      </c>
      <c r="S11" s="50"/>
      <c r="T11" s="49">
        <f t="shared" si="12"/>
        <v>19109905.327399999</v>
      </c>
      <c r="U11" s="49">
        <v>30000</v>
      </c>
      <c r="V11" s="49">
        <f t="shared" si="13"/>
        <v>2166610.0055999998</v>
      </c>
      <c r="W11" s="49">
        <f t="shared" si="14"/>
        <v>126578.633688</v>
      </c>
      <c r="X11" s="49">
        <f t="shared" si="15"/>
        <v>1263900</v>
      </c>
      <c r="Y11" s="51">
        <v>6000</v>
      </c>
      <c r="Z11" s="51">
        <f t="shared" si="16"/>
        <v>22702993.966687996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79" t="s">
        <v>74</v>
      </c>
      <c r="B12" s="45">
        <v>60.88</v>
      </c>
      <c r="C12" s="56">
        <f t="shared" ref="C12:D12" si="24">B12</f>
        <v>60.88</v>
      </c>
      <c r="D12" s="56">
        <f t="shared" si="24"/>
        <v>60.88</v>
      </c>
      <c r="E12" s="47">
        <f t="shared" si="1"/>
        <v>655.31232</v>
      </c>
      <c r="F12" s="48">
        <v>27.55</v>
      </c>
      <c r="G12" s="46">
        <f t="shared" si="2"/>
        <v>296.54820000000001</v>
      </c>
      <c r="H12" s="47">
        <f t="shared" si="3"/>
        <v>951.86051999999995</v>
      </c>
      <c r="I12" s="47">
        <f t="shared" si="4"/>
        <v>1380.1977539999998</v>
      </c>
      <c r="J12" s="49">
        <f t="shared" si="5"/>
        <v>20702966.309999999</v>
      </c>
      <c r="K12" s="57">
        <f>1*K2</f>
        <v>1000000</v>
      </c>
      <c r="L12" s="49">
        <f>2*L2</f>
        <v>400000</v>
      </c>
      <c r="M12" s="49">
        <f t="shared" si="6"/>
        <v>22102966.309999999</v>
      </c>
      <c r="N12" s="50">
        <f t="shared" si="7"/>
        <v>0</v>
      </c>
      <c r="O12" s="49">
        <f t="shared" si="8"/>
        <v>22102966.309999999</v>
      </c>
      <c r="P12" s="49">
        <f t="shared" si="9"/>
        <v>552079.10159999994</v>
      </c>
      <c r="Q12" s="49">
        <f t="shared" si="10"/>
        <v>552079.10159999994</v>
      </c>
      <c r="R12" s="49">
        <f t="shared" si="11"/>
        <v>207029.66309999998</v>
      </c>
      <c r="S12" s="50"/>
      <c r="T12" s="49">
        <f t="shared" si="12"/>
        <v>23414154.176299997</v>
      </c>
      <c r="U12" s="49">
        <v>30000</v>
      </c>
      <c r="V12" s="49">
        <f t="shared" si="13"/>
        <v>2652355.9571999996</v>
      </c>
      <c r="W12" s="49">
        <f t="shared" si="14"/>
        <v>157342.54395599998</v>
      </c>
      <c r="X12" s="49">
        <f t="shared" si="15"/>
        <v>1547300</v>
      </c>
      <c r="Y12" s="51">
        <v>6000</v>
      </c>
      <c r="Z12" s="51">
        <f t="shared" si="16"/>
        <v>27807152.677455995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79" t="s">
        <v>75</v>
      </c>
      <c r="B13" s="45">
        <v>48.28</v>
      </c>
      <c r="C13" s="56">
        <f t="shared" ref="C13:D13" si="25">B13</f>
        <v>48.28</v>
      </c>
      <c r="D13" s="56">
        <f t="shared" si="25"/>
        <v>48.28</v>
      </c>
      <c r="E13" s="47">
        <f t="shared" si="1"/>
        <v>519.68592000000001</v>
      </c>
      <c r="F13" s="48">
        <v>21.98</v>
      </c>
      <c r="G13" s="46">
        <f t="shared" si="2"/>
        <v>236.59271999999999</v>
      </c>
      <c r="H13" s="47">
        <f t="shared" si="3"/>
        <v>756.27864</v>
      </c>
      <c r="I13" s="47">
        <f t="shared" si="4"/>
        <v>1096.604028</v>
      </c>
      <c r="J13" s="49">
        <f t="shared" si="5"/>
        <v>16449060.42</v>
      </c>
      <c r="K13" s="57">
        <f>1*K2</f>
        <v>1000000</v>
      </c>
      <c r="L13" s="49">
        <f>2*L2</f>
        <v>400000</v>
      </c>
      <c r="M13" s="49">
        <f t="shared" si="6"/>
        <v>17849060.420000002</v>
      </c>
      <c r="N13" s="50">
        <f t="shared" si="7"/>
        <v>0</v>
      </c>
      <c r="O13" s="49">
        <f t="shared" si="8"/>
        <v>17849060.420000002</v>
      </c>
      <c r="P13" s="49">
        <f t="shared" si="9"/>
        <v>438641.61119999998</v>
      </c>
      <c r="Q13" s="49">
        <f t="shared" si="10"/>
        <v>438641.61119999998</v>
      </c>
      <c r="R13" s="49">
        <f t="shared" si="11"/>
        <v>164490.6042</v>
      </c>
      <c r="S13" s="50"/>
      <c r="T13" s="49">
        <f t="shared" si="12"/>
        <v>18890834.246600006</v>
      </c>
      <c r="U13" s="49">
        <v>30000</v>
      </c>
      <c r="V13" s="49">
        <f t="shared" si="13"/>
        <v>2141887.2504000003</v>
      </c>
      <c r="W13" s="49">
        <f t="shared" si="14"/>
        <v>125012.85919199999</v>
      </c>
      <c r="X13" s="49">
        <f t="shared" si="15"/>
        <v>1249500</v>
      </c>
      <c r="Y13" s="51">
        <v>6000</v>
      </c>
      <c r="Z13" s="51">
        <f t="shared" si="16"/>
        <v>22443234.356192004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79" t="s">
        <v>76</v>
      </c>
      <c r="B14" s="45">
        <v>60.88</v>
      </c>
      <c r="C14" s="56">
        <f t="shared" ref="C14:D14" si="26">B14</f>
        <v>60.88</v>
      </c>
      <c r="D14" s="56">
        <f t="shared" si="26"/>
        <v>60.88</v>
      </c>
      <c r="E14" s="47">
        <f t="shared" si="1"/>
        <v>655.31232</v>
      </c>
      <c r="F14" s="48">
        <v>27.55</v>
      </c>
      <c r="G14" s="46">
        <f t="shared" si="2"/>
        <v>296.54820000000001</v>
      </c>
      <c r="H14" s="47">
        <f t="shared" si="3"/>
        <v>951.86051999999995</v>
      </c>
      <c r="I14" s="47">
        <f t="shared" si="4"/>
        <v>1380.1977539999998</v>
      </c>
      <c r="J14" s="49">
        <f t="shared" si="5"/>
        <v>20702966.309999999</v>
      </c>
      <c r="K14" s="57">
        <f>1*K2</f>
        <v>1000000</v>
      </c>
      <c r="L14" s="49">
        <f>2*L2</f>
        <v>400000</v>
      </c>
      <c r="M14" s="49">
        <f t="shared" si="6"/>
        <v>22102966.309999999</v>
      </c>
      <c r="N14" s="50">
        <f t="shared" si="7"/>
        <v>0</v>
      </c>
      <c r="O14" s="49">
        <f t="shared" si="8"/>
        <v>22102966.309999999</v>
      </c>
      <c r="P14" s="49">
        <f t="shared" si="9"/>
        <v>552079.10159999994</v>
      </c>
      <c r="Q14" s="49">
        <f t="shared" si="10"/>
        <v>552079.10159999994</v>
      </c>
      <c r="R14" s="49">
        <f t="shared" si="11"/>
        <v>207029.66309999998</v>
      </c>
      <c r="S14" s="50"/>
      <c r="T14" s="49">
        <f t="shared" si="12"/>
        <v>23414154.176299997</v>
      </c>
      <c r="U14" s="49">
        <v>30000</v>
      </c>
      <c r="V14" s="49">
        <f t="shared" si="13"/>
        <v>2652355.9571999996</v>
      </c>
      <c r="W14" s="49">
        <f t="shared" si="14"/>
        <v>157342.54395599998</v>
      </c>
      <c r="X14" s="49">
        <f t="shared" si="15"/>
        <v>1547300</v>
      </c>
      <c r="Y14" s="51">
        <v>6000</v>
      </c>
      <c r="Z14" s="51">
        <f t="shared" si="16"/>
        <v>27807152.677455995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79" t="s">
        <v>77</v>
      </c>
      <c r="B15" s="45">
        <v>48.28</v>
      </c>
      <c r="C15" s="56">
        <f t="shared" ref="C15:D15" si="27">B15</f>
        <v>48.28</v>
      </c>
      <c r="D15" s="56">
        <f t="shared" si="27"/>
        <v>48.28</v>
      </c>
      <c r="E15" s="25">
        <f t="shared" si="1"/>
        <v>519.68592000000001</v>
      </c>
      <c r="F15" s="48">
        <v>21.98</v>
      </c>
      <c r="G15" s="24">
        <f t="shared" si="2"/>
        <v>236.59271999999999</v>
      </c>
      <c r="H15" s="25">
        <f t="shared" si="3"/>
        <v>756.27864</v>
      </c>
      <c r="I15" s="47">
        <f t="shared" si="4"/>
        <v>1096.604028</v>
      </c>
      <c r="J15" s="27">
        <f t="shared" si="5"/>
        <v>16449060.42</v>
      </c>
      <c r="K15" s="100">
        <f>1*K2</f>
        <v>1000000</v>
      </c>
      <c r="L15" s="27">
        <f>2*L2</f>
        <v>400000</v>
      </c>
      <c r="M15" s="27">
        <f t="shared" si="6"/>
        <v>17849060.420000002</v>
      </c>
      <c r="N15" s="50">
        <f t="shared" si="7"/>
        <v>0</v>
      </c>
      <c r="O15" s="27">
        <f t="shared" si="8"/>
        <v>17849060.420000002</v>
      </c>
      <c r="P15" s="27">
        <f t="shared" si="9"/>
        <v>438641.61119999998</v>
      </c>
      <c r="Q15" s="27">
        <f t="shared" si="10"/>
        <v>438641.61119999998</v>
      </c>
      <c r="R15" s="27">
        <f t="shared" si="11"/>
        <v>164490.6042</v>
      </c>
      <c r="S15" s="50"/>
      <c r="T15" s="27">
        <f t="shared" si="12"/>
        <v>18890834.246600006</v>
      </c>
      <c r="U15" s="27">
        <v>30000</v>
      </c>
      <c r="V15" s="27">
        <f t="shared" si="13"/>
        <v>2141887.2504000003</v>
      </c>
      <c r="W15" s="27">
        <f t="shared" si="14"/>
        <v>125012.85919199999</v>
      </c>
      <c r="X15" s="27">
        <f t="shared" si="15"/>
        <v>1249500</v>
      </c>
      <c r="Y15" s="101">
        <v>6000</v>
      </c>
      <c r="Z15" s="101">
        <f t="shared" si="16"/>
        <v>22443234.356192004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79" t="s">
        <v>78</v>
      </c>
      <c r="B16" s="45">
        <v>48.28</v>
      </c>
      <c r="C16" s="56">
        <f t="shared" ref="C16:D16" si="28">B16</f>
        <v>48.28</v>
      </c>
      <c r="D16" s="56">
        <f t="shared" si="28"/>
        <v>48.28</v>
      </c>
      <c r="E16" s="25">
        <f t="shared" si="1"/>
        <v>519.68592000000001</v>
      </c>
      <c r="F16" s="48">
        <v>21.98</v>
      </c>
      <c r="G16" s="24">
        <f t="shared" si="2"/>
        <v>236.59271999999999</v>
      </c>
      <c r="H16" s="25">
        <f t="shared" si="3"/>
        <v>756.27864</v>
      </c>
      <c r="I16" s="47">
        <f t="shared" si="4"/>
        <v>1096.604028</v>
      </c>
      <c r="J16" s="27">
        <f t="shared" si="5"/>
        <v>16449060.42</v>
      </c>
      <c r="K16" s="100">
        <f>1*K2</f>
        <v>1000000</v>
      </c>
      <c r="L16" s="27">
        <f>2*L2</f>
        <v>400000</v>
      </c>
      <c r="M16" s="27">
        <f t="shared" si="6"/>
        <v>17849060.420000002</v>
      </c>
      <c r="N16" s="50">
        <f t="shared" si="7"/>
        <v>0</v>
      </c>
      <c r="O16" s="27">
        <f t="shared" si="8"/>
        <v>17849060.420000002</v>
      </c>
      <c r="P16" s="27">
        <f t="shared" si="9"/>
        <v>438641.61119999998</v>
      </c>
      <c r="Q16" s="27">
        <f t="shared" si="10"/>
        <v>438641.61119999998</v>
      </c>
      <c r="R16" s="27">
        <f t="shared" si="11"/>
        <v>164490.6042</v>
      </c>
      <c r="S16" s="50"/>
      <c r="T16" s="27">
        <f t="shared" si="12"/>
        <v>18890834.246600006</v>
      </c>
      <c r="U16" s="27">
        <v>30000</v>
      </c>
      <c r="V16" s="27">
        <f t="shared" si="13"/>
        <v>2141887.2504000003</v>
      </c>
      <c r="W16" s="27">
        <f t="shared" si="14"/>
        <v>125012.85919199999</v>
      </c>
      <c r="X16" s="27">
        <f t="shared" si="15"/>
        <v>1249500</v>
      </c>
      <c r="Y16" s="101">
        <v>6000</v>
      </c>
      <c r="Z16" s="101">
        <f t="shared" si="16"/>
        <v>22443234.356192004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79" t="s">
        <v>79</v>
      </c>
      <c r="B17" s="45">
        <v>48.28</v>
      </c>
      <c r="C17" s="56">
        <f t="shared" ref="C17:D17" si="29">B17</f>
        <v>48.28</v>
      </c>
      <c r="D17" s="56">
        <f t="shared" si="29"/>
        <v>48.28</v>
      </c>
      <c r="E17" s="25">
        <f t="shared" si="1"/>
        <v>519.68592000000001</v>
      </c>
      <c r="F17" s="48">
        <v>21.98</v>
      </c>
      <c r="G17" s="24">
        <f t="shared" si="2"/>
        <v>236.59271999999999</v>
      </c>
      <c r="H17" s="25">
        <f t="shared" si="3"/>
        <v>756.27864</v>
      </c>
      <c r="I17" s="47">
        <f t="shared" si="4"/>
        <v>1096.604028</v>
      </c>
      <c r="J17" s="27">
        <f t="shared" si="5"/>
        <v>16449060.42</v>
      </c>
      <c r="K17" s="100">
        <f>1*K2</f>
        <v>1000000</v>
      </c>
      <c r="L17" s="27">
        <f>2*L2</f>
        <v>400000</v>
      </c>
      <c r="M17" s="27">
        <f t="shared" si="6"/>
        <v>17849060.420000002</v>
      </c>
      <c r="N17" s="50">
        <f t="shared" si="7"/>
        <v>0</v>
      </c>
      <c r="O17" s="27">
        <f t="shared" si="8"/>
        <v>17849060.420000002</v>
      </c>
      <c r="P17" s="27">
        <f t="shared" si="9"/>
        <v>438641.61119999998</v>
      </c>
      <c r="Q17" s="27">
        <f t="shared" si="10"/>
        <v>438641.61119999998</v>
      </c>
      <c r="R17" s="27">
        <f t="shared" si="11"/>
        <v>164490.6042</v>
      </c>
      <c r="S17" s="50"/>
      <c r="T17" s="27">
        <f t="shared" si="12"/>
        <v>18890834.246600006</v>
      </c>
      <c r="U17" s="27">
        <v>30000</v>
      </c>
      <c r="V17" s="27">
        <f t="shared" si="13"/>
        <v>2141887.2504000003</v>
      </c>
      <c r="W17" s="27">
        <f t="shared" si="14"/>
        <v>125012.85919199999</v>
      </c>
      <c r="X17" s="27">
        <f t="shared" si="15"/>
        <v>1249500</v>
      </c>
      <c r="Y17" s="101">
        <v>6000</v>
      </c>
      <c r="Z17" s="101">
        <f t="shared" si="16"/>
        <v>22443234.356192004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79" t="s">
        <v>80</v>
      </c>
      <c r="B18" s="45">
        <v>48.28</v>
      </c>
      <c r="C18" s="56">
        <f t="shared" ref="C18:D18" si="30">B18</f>
        <v>48.28</v>
      </c>
      <c r="D18" s="56">
        <f t="shared" si="30"/>
        <v>48.28</v>
      </c>
      <c r="E18" s="25">
        <f t="shared" si="1"/>
        <v>519.68592000000001</v>
      </c>
      <c r="F18" s="48">
        <v>21.98</v>
      </c>
      <c r="G18" s="24">
        <f t="shared" si="2"/>
        <v>236.59271999999999</v>
      </c>
      <c r="H18" s="25">
        <f t="shared" si="3"/>
        <v>756.27864</v>
      </c>
      <c r="I18" s="47">
        <f t="shared" si="4"/>
        <v>1096.604028</v>
      </c>
      <c r="J18" s="27">
        <f t="shared" si="5"/>
        <v>16449060.42</v>
      </c>
      <c r="K18" s="100">
        <f t="shared" ref="K18:K19" si="31">1*K5</f>
        <v>1000000</v>
      </c>
      <c r="L18" s="27">
        <f>2*L2</f>
        <v>400000</v>
      </c>
      <c r="M18" s="27">
        <f t="shared" si="6"/>
        <v>17849060.420000002</v>
      </c>
      <c r="N18" s="50">
        <f t="shared" si="7"/>
        <v>0</v>
      </c>
      <c r="O18" s="27">
        <f t="shared" si="8"/>
        <v>17849060.420000002</v>
      </c>
      <c r="P18" s="27">
        <f t="shared" si="9"/>
        <v>438641.61119999998</v>
      </c>
      <c r="Q18" s="27">
        <f t="shared" si="10"/>
        <v>438641.61119999998</v>
      </c>
      <c r="R18" s="27">
        <f t="shared" si="11"/>
        <v>164490.6042</v>
      </c>
      <c r="S18" s="50"/>
      <c r="T18" s="27">
        <f t="shared" si="12"/>
        <v>18890834.246600006</v>
      </c>
      <c r="U18" s="27">
        <v>30000</v>
      </c>
      <c r="V18" s="27">
        <f t="shared" si="13"/>
        <v>2141887.2504000003</v>
      </c>
      <c r="W18" s="27">
        <f t="shared" si="14"/>
        <v>125012.85919199999</v>
      </c>
      <c r="X18" s="27">
        <f t="shared" si="15"/>
        <v>1249500</v>
      </c>
      <c r="Y18" s="101">
        <v>6000</v>
      </c>
      <c r="Z18" s="101">
        <f t="shared" si="16"/>
        <v>22443234.356192004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79" t="s">
        <v>81</v>
      </c>
      <c r="B19" s="45">
        <v>48.28</v>
      </c>
      <c r="C19" s="56">
        <f t="shared" ref="C19:D19" si="32">B19</f>
        <v>48.28</v>
      </c>
      <c r="D19" s="56">
        <f t="shared" si="32"/>
        <v>48.28</v>
      </c>
      <c r="E19" s="25">
        <f t="shared" si="1"/>
        <v>519.68592000000001</v>
      </c>
      <c r="F19" s="48">
        <v>21.98</v>
      </c>
      <c r="G19" s="24">
        <f t="shared" si="2"/>
        <v>236.59271999999999</v>
      </c>
      <c r="H19" s="25">
        <f t="shared" si="3"/>
        <v>756.27864</v>
      </c>
      <c r="I19" s="25">
        <f t="shared" si="4"/>
        <v>1096.604028</v>
      </c>
      <c r="J19" s="27">
        <f t="shared" si="5"/>
        <v>16449060.42</v>
      </c>
      <c r="K19" s="100">
        <f t="shared" si="31"/>
        <v>1000000</v>
      </c>
      <c r="L19" s="27">
        <f>2*L2</f>
        <v>400000</v>
      </c>
      <c r="M19" s="27">
        <f t="shared" si="6"/>
        <v>17849060.420000002</v>
      </c>
      <c r="N19" s="50">
        <f t="shared" si="7"/>
        <v>0</v>
      </c>
      <c r="O19" s="27">
        <f t="shared" si="8"/>
        <v>17849060.420000002</v>
      </c>
      <c r="P19" s="27">
        <f t="shared" si="9"/>
        <v>438641.61119999998</v>
      </c>
      <c r="Q19" s="27">
        <f t="shared" si="10"/>
        <v>438641.61119999998</v>
      </c>
      <c r="R19" s="27">
        <f t="shared" si="11"/>
        <v>164490.6042</v>
      </c>
      <c r="S19" s="50"/>
      <c r="T19" s="27">
        <f t="shared" si="12"/>
        <v>18890834.246600006</v>
      </c>
      <c r="U19" s="27">
        <v>30000</v>
      </c>
      <c r="V19" s="27">
        <f t="shared" si="13"/>
        <v>2141887.2504000003</v>
      </c>
      <c r="W19" s="27">
        <f t="shared" si="14"/>
        <v>125012.85919199999</v>
      </c>
      <c r="X19" s="27">
        <f t="shared" si="15"/>
        <v>1249500</v>
      </c>
      <c r="Y19" s="101">
        <v>6000</v>
      </c>
      <c r="Z19" s="101">
        <f t="shared" si="16"/>
        <v>22443234.356192004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79" t="s">
        <v>82</v>
      </c>
      <c r="B20" s="45">
        <v>37.1</v>
      </c>
      <c r="C20" s="56">
        <f t="shared" ref="C20:D20" si="33">B20</f>
        <v>37.1</v>
      </c>
      <c r="D20" s="56">
        <f t="shared" si="33"/>
        <v>37.1</v>
      </c>
      <c r="E20" s="102">
        <f t="shared" si="1"/>
        <v>399.34440000000001</v>
      </c>
      <c r="F20" s="48">
        <v>14.91</v>
      </c>
      <c r="G20" s="56">
        <f t="shared" si="2"/>
        <v>160.49124</v>
      </c>
      <c r="H20" s="102">
        <f t="shared" si="3"/>
        <v>559.83564000000001</v>
      </c>
      <c r="I20" s="102">
        <f t="shared" si="4"/>
        <v>811.76167800000007</v>
      </c>
      <c r="J20" s="50">
        <f t="shared" si="5"/>
        <v>12176425.170000002</v>
      </c>
      <c r="K20" s="103">
        <f>0*K2</f>
        <v>0</v>
      </c>
      <c r="L20" s="50">
        <f>2*L2</f>
        <v>400000</v>
      </c>
      <c r="M20" s="50">
        <f t="shared" si="6"/>
        <v>12576425.170000002</v>
      </c>
      <c r="N20" s="50">
        <f t="shared" si="7"/>
        <v>0</v>
      </c>
      <c r="O20" s="50">
        <f t="shared" si="8"/>
        <v>12576425.170000002</v>
      </c>
      <c r="P20" s="50">
        <f t="shared" si="9"/>
        <v>324704.67120000004</v>
      </c>
      <c r="Q20" s="50">
        <f t="shared" si="10"/>
        <v>324704.67120000004</v>
      </c>
      <c r="R20" s="50">
        <f t="shared" si="11"/>
        <v>121764.25170000001</v>
      </c>
      <c r="S20" s="50"/>
      <c r="T20" s="50">
        <f t="shared" si="12"/>
        <v>13347598.764100002</v>
      </c>
      <c r="U20" s="50">
        <v>30000</v>
      </c>
      <c r="V20" s="50">
        <f t="shared" si="13"/>
        <v>1509171.0204000003</v>
      </c>
      <c r="W20" s="50">
        <f t="shared" si="14"/>
        <v>92540.831292000003</v>
      </c>
      <c r="X20" s="50">
        <f t="shared" si="15"/>
        <v>880400</v>
      </c>
      <c r="Y20" s="104">
        <v>6000</v>
      </c>
      <c r="Z20" s="104">
        <f t="shared" si="16"/>
        <v>15865710.615792003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K1000"/>
  <sheetViews>
    <sheetView topLeftCell="A16" workbookViewId="0">
      <selection activeCell="A21" sqref="A21:XFD25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79" t="s">
        <v>63</v>
      </c>
      <c r="B4" s="45">
        <v>29.93</v>
      </c>
      <c r="C4" s="46">
        <f t="shared" ref="C4:D4" si="0">B4</f>
        <v>29.93</v>
      </c>
      <c r="D4" s="46">
        <f t="shared" si="0"/>
        <v>29.93</v>
      </c>
      <c r="E4" s="47">
        <f t="shared" ref="E4:E20" si="1">D4*10.764</f>
        <v>322.16651999999999</v>
      </c>
      <c r="F4" s="80">
        <v>6.86</v>
      </c>
      <c r="G4" s="46">
        <f t="shared" ref="G4:G20" si="2">F4*10.764</f>
        <v>73.841039999999992</v>
      </c>
      <c r="H4" s="47">
        <f t="shared" ref="H4:H20" si="3">E4+G4</f>
        <v>396.00756000000001</v>
      </c>
      <c r="I4" s="47">
        <f t="shared" ref="I4:I20" si="4">H4+(H4*45%)</f>
        <v>574.21096199999999</v>
      </c>
      <c r="J4" s="49">
        <f t="shared" ref="J4:J20" si="5">I4*$J$2</f>
        <v>8613164.4299999997</v>
      </c>
      <c r="K4" s="49">
        <f>0*K2</f>
        <v>0</v>
      </c>
      <c r="L4" s="49">
        <f>2*L2</f>
        <v>400000</v>
      </c>
      <c r="M4" s="49">
        <f t="shared" ref="M4:M20" si="6">SUM(J4:L4)</f>
        <v>9013164.4299999997</v>
      </c>
      <c r="N4" s="50">
        <f t="shared" ref="N4:N20" si="7">($N$2*M4)</f>
        <v>0</v>
      </c>
      <c r="O4" s="49">
        <f t="shared" ref="O4:O20" si="8">M4-N4</f>
        <v>9013164.4299999997</v>
      </c>
      <c r="P4" s="49">
        <f t="shared" ref="P4:P20" si="9">I4*$P$2</f>
        <v>229684.3848</v>
      </c>
      <c r="Q4" s="49">
        <f t="shared" ref="Q4:Q20" si="10">I4*$Q$2</f>
        <v>229684.3848</v>
      </c>
      <c r="R4" s="49">
        <f t="shared" ref="R4:R20" si="11">I4*$R$2</f>
        <v>86131.6443</v>
      </c>
      <c r="S4" s="49">
        <v>0</v>
      </c>
      <c r="T4" s="49">
        <f t="shared" ref="T4:T20" si="12">SUM(O4:S4)</f>
        <v>9558664.8439000007</v>
      </c>
      <c r="U4" s="49">
        <v>30000</v>
      </c>
      <c r="V4" s="49">
        <f t="shared" ref="V4:V20" si="13">$V$2*O4</f>
        <v>1081579.7315999998</v>
      </c>
      <c r="W4" s="49">
        <f t="shared" ref="W4:W20" si="14">(12%*P4)+(12%*Q4)+(12%*R4)</f>
        <v>65460.049667999992</v>
      </c>
      <c r="X4" s="49">
        <f t="shared" ref="X4:X20" si="15">CEILING(($X$2*O4),100)</f>
        <v>631000</v>
      </c>
      <c r="Y4" s="51">
        <v>6000</v>
      </c>
      <c r="Z4" s="51">
        <f t="shared" ref="Z4:Z20" si="16">SUM(T4:Y4)</f>
        <v>11372704.625167999</v>
      </c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spans="1:37" ht="21" customHeight="1" x14ac:dyDescent="0.2">
      <c r="A5" s="79" t="s">
        <v>64</v>
      </c>
      <c r="B5" s="45">
        <v>47.89</v>
      </c>
      <c r="C5" s="46">
        <f t="shared" ref="C5:D5" si="17">B5</f>
        <v>47.89</v>
      </c>
      <c r="D5" s="46">
        <f t="shared" si="17"/>
        <v>47.89</v>
      </c>
      <c r="E5" s="47">
        <f t="shared" si="1"/>
        <v>515.48795999999993</v>
      </c>
      <c r="F5" s="66">
        <v>0</v>
      </c>
      <c r="G5" s="46">
        <f t="shared" si="2"/>
        <v>0</v>
      </c>
      <c r="H5" s="47">
        <f t="shared" si="3"/>
        <v>515.48795999999993</v>
      </c>
      <c r="I5" s="47">
        <f t="shared" si="4"/>
        <v>747.45754199999988</v>
      </c>
      <c r="J5" s="49">
        <f t="shared" si="5"/>
        <v>11211863.129999999</v>
      </c>
      <c r="K5" s="49">
        <f>1*K2</f>
        <v>1000000</v>
      </c>
      <c r="L5" s="49">
        <f>4*L2</f>
        <v>800000</v>
      </c>
      <c r="M5" s="49">
        <f t="shared" si="6"/>
        <v>13011863.129999999</v>
      </c>
      <c r="N5" s="50">
        <f t="shared" si="7"/>
        <v>0</v>
      </c>
      <c r="O5" s="49">
        <f t="shared" si="8"/>
        <v>13011863.129999999</v>
      </c>
      <c r="P5" s="49">
        <f t="shared" si="9"/>
        <v>298983.01679999992</v>
      </c>
      <c r="Q5" s="49">
        <f t="shared" si="10"/>
        <v>298983.01679999992</v>
      </c>
      <c r="R5" s="49">
        <f t="shared" si="11"/>
        <v>112118.63129999998</v>
      </c>
      <c r="S5" s="49">
        <v>0</v>
      </c>
      <c r="T5" s="49">
        <f t="shared" si="12"/>
        <v>13721947.794899998</v>
      </c>
      <c r="U5" s="49">
        <v>30000</v>
      </c>
      <c r="V5" s="49">
        <f t="shared" si="13"/>
        <v>1561423.5755999999</v>
      </c>
      <c r="W5" s="49">
        <f t="shared" si="14"/>
        <v>85210.159787999975</v>
      </c>
      <c r="X5" s="49">
        <f t="shared" si="15"/>
        <v>910900</v>
      </c>
      <c r="Y5" s="51">
        <v>6000</v>
      </c>
      <c r="Z5" s="51">
        <f t="shared" si="16"/>
        <v>16315481.530287998</v>
      </c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 spans="1:37" ht="21" customHeight="1" x14ac:dyDescent="0.2">
      <c r="A6" s="79" t="s">
        <v>65</v>
      </c>
      <c r="B6" s="45">
        <v>47.89</v>
      </c>
      <c r="C6" s="46">
        <f t="shared" ref="C6:D6" si="18">B6</f>
        <v>47.89</v>
      </c>
      <c r="D6" s="46">
        <f t="shared" si="18"/>
        <v>47.89</v>
      </c>
      <c r="E6" s="47">
        <f t="shared" si="1"/>
        <v>515.48795999999993</v>
      </c>
      <c r="F6" s="66">
        <v>0</v>
      </c>
      <c r="G6" s="46">
        <f t="shared" si="2"/>
        <v>0</v>
      </c>
      <c r="H6" s="47">
        <f t="shared" si="3"/>
        <v>515.48795999999993</v>
      </c>
      <c r="I6" s="47">
        <f t="shared" si="4"/>
        <v>747.45754199999988</v>
      </c>
      <c r="J6" s="49">
        <f t="shared" si="5"/>
        <v>11211863.129999999</v>
      </c>
      <c r="K6" s="49">
        <f>1*K2</f>
        <v>1000000</v>
      </c>
      <c r="L6" s="49">
        <f>4*L2</f>
        <v>800000</v>
      </c>
      <c r="M6" s="49">
        <f t="shared" si="6"/>
        <v>13011863.129999999</v>
      </c>
      <c r="N6" s="50">
        <f t="shared" si="7"/>
        <v>0</v>
      </c>
      <c r="O6" s="49">
        <f t="shared" si="8"/>
        <v>13011863.129999999</v>
      </c>
      <c r="P6" s="49">
        <f t="shared" si="9"/>
        <v>298983.01679999992</v>
      </c>
      <c r="Q6" s="49">
        <f t="shared" si="10"/>
        <v>298983.01679999992</v>
      </c>
      <c r="R6" s="49">
        <f t="shared" si="11"/>
        <v>112118.63129999998</v>
      </c>
      <c r="S6" s="49">
        <v>0</v>
      </c>
      <c r="T6" s="49">
        <f t="shared" si="12"/>
        <v>13721947.794899998</v>
      </c>
      <c r="U6" s="49">
        <v>30000</v>
      </c>
      <c r="V6" s="49">
        <f t="shared" si="13"/>
        <v>1561423.5755999999</v>
      </c>
      <c r="W6" s="49">
        <f t="shared" si="14"/>
        <v>85210.159787999975</v>
      </c>
      <c r="X6" s="49">
        <f t="shared" si="15"/>
        <v>910900</v>
      </c>
      <c r="Y6" s="51">
        <v>6000</v>
      </c>
      <c r="Z6" s="51">
        <f t="shared" si="16"/>
        <v>16315481.530287998</v>
      </c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 spans="1:37" ht="21" customHeight="1" x14ac:dyDescent="0.2">
      <c r="A7" s="79" t="s">
        <v>66</v>
      </c>
      <c r="B7" s="45">
        <v>47.89</v>
      </c>
      <c r="C7" s="46">
        <f t="shared" ref="C7:D7" si="19">B7</f>
        <v>47.89</v>
      </c>
      <c r="D7" s="46">
        <f t="shared" si="19"/>
        <v>47.89</v>
      </c>
      <c r="E7" s="47">
        <f t="shared" si="1"/>
        <v>515.48795999999993</v>
      </c>
      <c r="F7" s="66">
        <v>0</v>
      </c>
      <c r="G7" s="46">
        <f t="shared" si="2"/>
        <v>0</v>
      </c>
      <c r="H7" s="47">
        <f t="shared" si="3"/>
        <v>515.48795999999993</v>
      </c>
      <c r="I7" s="47">
        <f t="shared" si="4"/>
        <v>747.45754199999988</v>
      </c>
      <c r="J7" s="49">
        <f t="shared" si="5"/>
        <v>11211863.129999999</v>
      </c>
      <c r="K7" s="49">
        <f>1*K2</f>
        <v>1000000</v>
      </c>
      <c r="L7" s="49">
        <f>4*L2</f>
        <v>800000</v>
      </c>
      <c r="M7" s="49">
        <f t="shared" si="6"/>
        <v>13011863.129999999</v>
      </c>
      <c r="N7" s="50">
        <f t="shared" si="7"/>
        <v>0</v>
      </c>
      <c r="O7" s="49">
        <f t="shared" si="8"/>
        <v>13011863.129999999</v>
      </c>
      <c r="P7" s="49">
        <f t="shared" si="9"/>
        <v>298983.01679999992</v>
      </c>
      <c r="Q7" s="49">
        <f t="shared" si="10"/>
        <v>298983.01679999992</v>
      </c>
      <c r="R7" s="49">
        <f t="shared" si="11"/>
        <v>112118.63129999998</v>
      </c>
      <c r="S7" s="49">
        <v>0</v>
      </c>
      <c r="T7" s="49">
        <f t="shared" si="12"/>
        <v>13721947.794899998</v>
      </c>
      <c r="U7" s="49">
        <v>30000</v>
      </c>
      <c r="V7" s="49">
        <f t="shared" si="13"/>
        <v>1561423.5755999999</v>
      </c>
      <c r="W7" s="49">
        <f t="shared" si="14"/>
        <v>85210.159787999975</v>
      </c>
      <c r="X7" s="49">
        <f t="shared" si="15"/>
        <v>910900</v>
      </c>
      <c r="Y7" s="51">
        <v>6000</v>
      </c>
      <c r="Z7" s="51">
        <f t="shared" si="16"/>
        <v>16315481.530287998</v>
      </c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 spans="1:37" ht="21" customHeight="1" x14ac:dyDescent="0.2">
      <c r="A8" s="79" t="s">
        <v>68</v>
      </c>
      <c r="B8" s="45">
        <v>46.79</v>
      </c>
      <c r="C8" s="46">
        <f t="shared" ref="C8:D8" si="20">B8</f>
        <v>46.79</v>
      </c>
      <c r="D8" s="46">
        <f t="shared" si="20"/>
        <v>46.79</v>
      </c>
      <c r="E8" s="47">
        <f t="shared" si="1"/>
        <v>503.64755999999994</v>
      </c>
      <c r="F8" s="66">
        <v>0</v>
      </c>
      <c r="G8" s="46">
        <f t="shared" si="2"/>
        <v>0</v>
      </c>
      <c r="H8" s="47">
        <f t="shared" si="3"/>
        <v>503.64755999999994</v>
      </c>
      <c r="I8" s="47">
        <f t="shared" si="4"/>
        <v>730.28896199999986</v>
      </c>
      <c r="J8" s="49">
        <f t="shared" si="5"/>
        <v>10954334.429999998</v>
      </c>
      <c r="K8" s="57">
        <f>1*K2</f>
        <v>1000000</v>
      </c>
      <c r="L8" s="49">
        <f>4*L2</f>
        <v>800000</v>
      </c>
      <c r="M8" s="49">
        <f t="shared" si="6"/>
        <v>12754334.429999998</v>
      </c>
      <c r="N8" s="50">
        <f t="shared" si="7"/>
        <v>0</v>
      </c>
      <c r="O8" s="49">
        <f t="shared" si="8"/>
        <v>12754334.429999998</v>
      </c>
      <c r="P8" s="49">
        <f t="shared" si="9"/>
        <v>292115.58479999995</v>
      </c>
      <c r="Q8" s="49">
        <f t="shared" si="10"/>
        <v>292115.58479999995</v>
      </c>
      <c r="R8" s="49">
        <f t="shared" si="11"/>
        <v>109543.34429999998</v>
      </c>
      <c r="S8" s="49">
        <v>0</v>
      </c>
      <c r="T8" s="49">
        <f t="shared" si="12"/>
        <v>13448108.943899997</v>
      </c>
      <c r="U8" s="49">
        <v>30000</v>
      </c>
      <c r="V8" s="49">
        <f t="shared" si="13"/>
        <v>1530520.1315999997</v>
      </c>
      <c r="W8" s="49">
        <f t="shared" si="14"/>
        <v>83252.941667999985</v>
      </c>
      <c r="X8" s="49">
        <f t="shared" si="15"/>
        <v>892900</v>
      </c>
      <c r="Y8" s="51">
        <v>6000</v>
      </c>
      <c r="Z8" s="51">
        <f t="shared" si="16"/>
        <v>15990782.017167997</v>
      </c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 spans="1:37" ht="21" customHeight="1" x14ac:dyDescent="0.2">
      <c r="A9" s="79" t="s">
        <v>70</v>
      </c>
      <c r="B9" s="45">
        <v>59.29</v>
      </c>
      <c r="C9" s="46">
        <f t="shared" ref="C9:D9" si="21">B9</f>
        <v>59.29</v>
      </c>
      <c r="D9" s="46">
        <f t="shared" si="21"/>
        <v>59.29</v>
      </c>
      <c r="E9" s="47">
        <f t="shared" si="1"/>
        <v>638.19755999999995</v>
      </c>
      <c r="F9" s="66">
        <v>0</v>
      </c>
      <c r="G9" s="46">
        <f t="shared" si="2"/>
        <v>0</v>
      </c>
      <c r="H9" s="47">
        <f t="shared" si="3"/>
        <v>638.19755999999995</v>
      </c>
      <c r="I9" s="47">
        <f t="shared" si="4"/>
        <v>925.38646199999994</v>
      </c>
      <c r="J9" s="49">
        <f t="shared" si="5"/>
        <v>13880796.93</v>
      </c>
      <c r="K9" s="49">
        <f>1*K2</f>
        <v>1000000</v>
      </c>
      <c r="L9" s="49">
        <f>5*L2</f>
        <v>1000000</v>
      </c>
      <c r="M9" s="49">
        <f t="shared" si="6"/>
        <v>15880796.93</v>
      </c>
      <c r="N9" s="50">
        <f t="shared" si="7"/>
        <v>0</v>
      </c>
      <c r="O9" s="49">
        <f t="shared" si="8"/>
        <v>15880796.93</v>
      </c>
      <c r="P9" s="49">
        <f t="shared" si="9"/>
        <v>370154.58479999995</v>
      </c>
      <c r="Q9" s="49">
        <f t="shared" si="10"/>
        <v>370154.58479999995</v>
      </c>
      <c r="R9" s="49">
        <f t="shared" si="11"/>
        <v>138807.9693</v>
      </c>
      <c r="S9" s="49">
        <v>0</v>
      </c>
      <c r="T9" s="49">
        <f t="shared" si="12"/>
        <v>16759914.068899998</v>
      </c>
      <c r="U9" s="49">
        <v>30000</v>
      </c>
      <c r="V9" s="49">
        <f t="shared" si="13"/>
        <v>1905695.6316</v>
      </c>
      <c r="W9" s="49">
        <f t="shared" si="14"/>
        <v>105494.05666799998</v>
      </c>
      <c r="X9" s="49">
        <f t="shared" si="15"/>
        <v>1111700</v>
      </c>
      <c r="Y9" s="51">
        <v>6000</v>
      </c>
      <c r="Z9" s="51">
        <f t="shared" si="16"/>
        <v>19918803.757167995</v>
      </c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 spans="1:37" ht="21" customHeight="1" x14ac:dyDescent="0.2">
      <c r="A10" s="79" t="s">
        <v>72</v>
      </c>
      <c r="B10" s="45">
        <v>49.92</v>
      </c>
      <c r="C10" s="56">
        <f t="shared" ref="C10:D10" si="22">B10</f>
        <v>49.92</v>
      </c>
      <c r="D10" s="56">
        <f t="shared" si="22"/>
        <v>49.92</v>
      </c>
      <c r="E10" s="47">
        <f t="shared" si="1"/>
        <v>537.33888000000002</v>
      </c>
      <c r="F10" s="66">
        <v>0</v>
      </c>
      <c r="G10" s="46">
        <f t="shared" si="2"/>
        <v>0</v>
      </c>
      <c r="H10" s="47">
        <f t="shared" si="3"/>
        <v>537.33888000000002</v>
      </c>
      <c r="I10" s="47">
        <f t="shared" si="4"/>
        <v>779.14137600000004</v>
      </c>
      <c r="J10" s="49">
        <f t="shared" si="5"/>
        <v>11687120.640000001</v>
      </c>
      <c r="K10" s="49">
        <f>1*K2</f>
        <v>1000000</v>
      </c>
      <c r="L10" s="49">
        <f>4*L2</f>
        <v>800000</v>
      </c>
      <c r="M10" s="49">
        <f t="shared" si="6"/>
        <v>13487120.640000001</v>
      </c>
      <c r="N10" s="50">
        <f t="shared" si="7"/>
        <v>0</v>
      </c>
      <c r="O10" s="49">
        <f t="shared" si="8"/>
        <v>13487120.640000001</v>
      </c>
      <c r="P10" s="49">
        <f t="shared" si="9"/>
        <v>311656.55040000001</v>
      </c>
      <c r="Q10" s="49">
        <f t="shared" si="10"/>
        <v>311656.55040000001</v>
      </c>
      <c r="R10" s="49">
        <f t="shared" si="11"/>
        <v>116871.20640000001</v>
      </c>
      <c r="S10" s="50"/>
      <c r="T10" s="49">
        <f t="shared" si="12"/>
        <v>14227304.9472</v>
      </c>
      <c r="U10" s="49">
        <v>30000</v>
      </c>
      <c r="V10" s="49">
        <f t="shared" si="13"/>
        <v>1618454.4768000001</v>
      </c>
      <c r="W10" s="49">
        <f t="shared" si="14"/>
        <v>88822.116864000011</v>
      </c>
      <c r="X10" s="49">
        <f t="shared" si="15"/>
        <v>944100</v>
      </c>
      <c r="Y10" s="51">
        <v>6000</v>
      </c>
      <c r="Z10" s="51">
        <f t="shared" si="16"/>
        <v>16914681.540863998</v>
      </c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 spans="1:37" ht="21" customHeight="1" x14ac:dyDescent="0.2">
      <c r="A11" s="79" t="s">
        <v>73</v>
      </c>
      <c r="B11" s="45">
        <v>50.33</v>
      </c>
      <c r="C11" s="56">
        <f t="shared" ref="C11:D11" si="23">B11</f>
        <v>50.33</v>
      </c>
      <c r="D11" s="56">
        <f t="shared" si="23"/>
        <v>50.33</v>
      </c>
      <c r="E11" s="47">
        <f t="shared" si="1"/>
        <v>541.75211999999999</v>
      </c>
      <c r="F11" s="66">
        <v>0</v>
      </c>
      <c r="G11" s="46">
        <f t="shared" si="2"/>
        <v>0</v>
      </c>
      <c r="H11" s="47">
        <f t="shared" si="3"/>
        <v>541.75211999999999</v>
      </c>
      <c r="I11" s="47">
        <f t="shared" si="4"/>
        <v>785.54057399999999</v>
      </c>
      <c r="J11" s="49">
        <f t="shared" si="5"/>
        <v>11783108.609999999</v>
      </c>
      <c r="K11" s="49">
        <f>1*K2</f>
        <v>1000000</v>
      </c>
      <c r="L11" s="49">
        <f>4*L2</f>
        <v>800000</v>
      </c>
      <c r="M11" s="49">
        <f t="shared" si="6"/>
        <v>13583108.609999999</v>
      </c>
      <c r="N11" s="50">
        <f t="shared" si="7"/>
        <v>0</v>
      </c>
      <c r="O11" s="49">
        <f t="shared" si="8"/>
        <v>13583108.609999999</v>
      </c>
      <c r="P11" s="49">
        <f t="shared" si="9"/>
        <v>314216.22960000002</v>
      </c>
      <c r="Q11" s="49">
        <f t="shared" si="10"/>
        <v>314216.22960000002</v>
      </c>
      <c r="R11" s="49">
        <f t="shared" si="11"/>
        <v>117831.0861</v>
      </c>
      <c r="S11" s="50"/>
      <c r="T11" s="49">
        <f t="shared" si="12"/>
        <v>14329372.155299999</v>
      </c>
      <c r="U11" s="49">
        <v>30000</v>
      </c>
      <c r="V11" s="49">
        <f t="shared" si="13"/>
        <v>1629973.0331999999</v>
      </c>
      <c r="W11" s="49">
        <f t="shared" si="14"/>
        <v>89551.625436000002</v>
      </c>
      <c r="X11" s="49">
        <f t="shared" si="15"/>
        <v>950900</v>
      </c>
      <c r="Y11" s="51">
        <v>6000</v>
      </c>
      <c r="Z11" s="51">
        <f t="shared" si="16"/>
        <v>17035796.813935999</v>
      </c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 spans="1:37" ht="21" customHeight="1" x14ac:dyDescent="0.2">
      <c r="A12" s="79" t="s">
        <v>74</v>
      </c>
      <c r="B12" s="45">
        <v>60.88</v>
      </c>
      <c r="C12" s="56">
        <f t="shared" ref="C12:D12" si="24">B12</f>
        <v>60.88</v>
      </c>
      <c r="D12" s="56">
        <f t="shared" si="24"/>
        <v>60.88</v>
      </c>
      <c r="E12" s="47">
        <f t="shared" si="1"/>
        <v>655.31232</v>
      </c>
      <c r="F12" s="66">
        <v>0</v>
      </c>
      <c r="G12" s="46">
        <f t="shared" si="2"/>
        <v>0</v>
      </c>
      <c r="H12" s="47">
        <f t="shared" si="3"/>
        <v>655.31232</v>
      </c>
      <c r="I12" s="47">
        <f t="shared" si="4"/>
        <v>950.20286400000009</v>
      </c>
      <c r="J12" s="49">
        <f t="shared" si="5"/>
        <v>14253042.960000001</v>
      </c>
      <c r="K12" s="57">
        <f>1*K2</f>
        <v>1000000</v>
      </c>
      <c r="L12" s="49">
        <f>5*L2</f>
        <v>1000000</v>
      </c>
      <c r="M12" s="49">
        <f t="shared" si="6"/>
        <v>16253042.960000001</v>
      </c>
      <c r="N12" s="50">
        <f t="shared" si="7"/>
        <v>0</v>
      </c>
      <c r="O12" s="49">
        <f t="shared" si="8"/>
        <v>16253042.960000001</v>
      </c>
      <c r="P12" s="49">
        <f t="shared" si="9"/>
        <v>380081.14560000005</v>
      </c>
      <c r="Q12" s="49">
        <f t="shared" si="10"/>
        <v>380081.14560000005</v>
      </c>
      <c r="R12" s="49">
        <f t="shared" si="11"/>
        <v>142530.4296</v>
      </c>
      <c r="S12" s="50"/>
      <c r="T12" s="49">
        <f t="shared" si="12"/>
        <v>17155735.680800002</v>
      </c>
      <c r="U12" s="49">
        <v>30000</v>
      </c>
      <c r="V12" s="49">
        <f t="shared" si="13"/>
        <v>1950365.1551999999</v>
      </c>
      <c r="W12" s="49">
        <f t="shared" si="14"/>
        <v>108323.126496</v>
      </c>
      <c r="X12" s="49">
        <f t="shared" si="15"/>
        <v>1137800</v>
      </c>
      <c r="Y12" s="51">
        <v>6000</v>
      </c>
      <c r="Z12" s="51">
        <f t="shared" si="16"/>
        <v>20388223.962496001</v>
      </c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 spans="1:37" ht="21" customHeight="1" x14ac:dyDescent="0.2">
      <c r="A13" s="79" t="s">
        <v>75</v>
      </c>
      <c r="B13" s="45">
        <v>48.28</v>
      </c>
      <c r="C13" s="56">
        <f t="shared" ref="C13:D13" si="25">B13</f>
        <v>48.28</v>
      </c>
      <c r="D13" s="56">
        <f t="shared" si="25"/>
        <v>48.28</v>
      </c>
      <c r="E13" s="47">
        <f t="shared" si="1"/>
        <v>519.68592000000001</v>
      </c>
      <c r="F13" s="66">
        <v>0</v>
      </c>
      <c r="G13" s="46">
        <f t="shared" si="2"/>
        <v>0</v>
      </c>
      <c r="H13" s="47">
        <f t="shared" si="3"/>
        <v>519.68592000000001</v>
      </c>
      <c r="I13" s="47">
        <f t="shared" si="4"/>
        <v>753.54458399999999</v>
      </c>
      <c r="J13" s="49">
        <f t="shared" si="5"/>
        <v>11303168.76</v>
      </c>
      <c r="K13" s="57">
        <f>1*K2</f>
        <v>1000000</v>
      </c>
      <c r="L13" s="49">
        <f>4*L2</f>
        <v>800000</v>
      </c>
      <c r="M13" s="49">
        <f t="shared" si="6"/>
        <v>13103168.76</v>
      </c>
      <c r="N13" s="50">
        <f t="shared" si="7"/>
        <v>0</v>
      </c>
      <c r="O13" s="49">
        <f t="shared" si="8"/>
        <v>13103168.76</v>
      </c>
      <c r="P13" s="49">
        <f t="shared" si="9"/>
        <v>301417.83360000001</v>
      </c>
      <c r="Q13" s="49">
        <f t="shared" si="10"/>
        <v>301417.83360000001</v>
      </c>
      <c r="R13" s="49">
        <f t="shared" si="11"/>
        <v>113031.6876</v>
      </c>
      <c r="S13" s="50"/>
      <c r="T13" s="49">
        <f t="shared" si="12"/>
        <v>13819036.114799999</v>
      </c>
      <c r="U13" s="49">
        <v>30000</v>
      </c>
      <c r="V13" s="49">
        <f t="shared" si="13"/>
        <v>1572380.2511999998</v>
      </c>
      <c r="W13" s="49">
        <f t="shared" si="14"/>
        <v>85904.082576000001</v>
      </c>
      <c r="X13" s="49">
        <f t="shared" si="15"/>
        <v>917300</v>
      </c>
      <c r="Y13" s="51">
        <v>6000</v>
      </c>
      <c r="Z13" s="51">
        <f t="shared" si="16"/>
        <v>16430620.448575998</v>
      </c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 spans="1:37" ht="21" customHeight="1" x14ac:dyDescent="0.2">
      <c r="A14" s="79" t="s">
        <v>76</v>
      </c>
      <c r="B14" s="45">
        <v>60.88</v>
      </c>
      <c r="C14" s="56">
        <f t="shared" ref="C14:D14" si="26">B14</f>
        <v>60.88</v>
      </c>
      <c r="D14" s="56">
        <f t="shared" si="26"/>
        <v>60.88</v>
      </c>
      <c r="E14" s="47">
        <f t="shared" si="1"/>
        <v>655.31232</v>
      </c>
      <c r="F14" s="66">
        <v>0</v>
      </c>
      <c r="G14" s="46">
        <f t="shared" si="2"/>
        <v>0</v>
      </c>
      <c r="H14" s="47">
        <f t="shared" si="3"/>
        <v>655.31232</v>
      </c>
      <c r="I14" s="47">
        <f t="shared" si="4"/>
        <v>950.20286400000009</v>
      </c>
      <c r="J14" s="49">
        <f t="shared" si="5"/>
        <v>14253042.960000001</v>
      </c>
      <c r="K14" s="57">
        <f>1*K2</f>
        <v>1000000</v>
      </c>
      <c r="L14" s="49">
        <f>5*L2</f>
        <v>1000000</v>
      </c>
      <c r="M14" s="49">
        <f t="shared" si="6"/>
        <v>16253042.960000001</v>
      </c>
      <c r="N14" s="50">
        <f t="shared" si="7"/>
        <v>0</v>
      </c>
      <c r="O14" s="49">
        <f t="shared" si="8"/>
        <v>16253042.960000001</v>
      </c>
      <c r="P14" s="49">
        <f t="shared" si="9"/>
        <v>380081.14560000005</v>
      </c>
      <c r="Q14" s="49">
        <f t="shared" si="10"/>
        <v>380081.14560000005</v>
      </c>
      <c r="R14" s="49">
        <f t="shared" si="11"/>
        <v>142530.4296</v>
      </c>
      <c r="S14" s="50"/>
      <c r="T14" s="49">
        <f t="shared" si="12"/>
        <v>17155735.680800002</v>
      </c>
      <c r="U14" s="49">
        <v>30000</v>
      </c>
      <c r="V14" s="49">
        <f t="shared" si="13"/>
        <v>1950365.1551999999</v>
      </c>
      <c r="W14" s="49">
        <f t="shared" si="14"/>
        <v>108323.126496</v>
      </c>
      <c r="X14" s="49">
        <f t="shared" si="15"/>
        <v>1137800</v>
      </c>
      <c r="Y14" s="51">
        <v>6000</v>
      </c>
      <c r="Z14" s="51">
        <f t="shared" si="16"/>
        <v>20388223.962496001</v>
      </c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 spans="1:37" ht="21" customHeight="1" x14ac:dyDescent="0.2">
      <c r="A15" s="79" t="s">
        <v>77</v>
      </c>
      <c r="B15" s="45">
        <v>48.28</v>
      </c>
      <c r="C15" s="56">
        <f t="shared" ref="C15:D15" si="27">B15</f>
        <v>48.28</v>
      </c>
      <c r="D15" s="56">
        <f t="shared" si="27"/>
        <v>48.28</v>
      </c>
      <c r="E15" s="25">
        <f t="shared" si="1"/>
        <v>519.68592000000001</v>
      </c>
      <c r="F15" s="26">
        <v>0</v>
      </c>
      <c r="G15" s="24">
        <f t="shared" si="2"/>
        <v>0</v>
      </c>
      <c r="H15" s="25">
        <f t="shared" si="3"/>
        <v>519.68592000000001</v>
      </c>
      <c r="I15" s="47">
        <f t="shared" si="4"/>
        <v>753.54458399999999</v>
      </c>
      <c r="J15" s="27">
        <f t="shared" si="5"/>
        <v>11303168.76</v>
      </c>
      <c r="K15" s="100">
        <f>1*K2</f>
        <v>1000000</v>
      </c>
      <c r="L15" s="27">
        <f>4*L2</f>
        <v>800000</v>
      </c>
      <c r="M15" s="27">
        <f t="shared" si="6"/>
        <v>13103168.76</v>
      </c>
      <c r="N15" s="50">
        <f t="shared" si="7"/>
        <v>0</v>
      </c>
      <c r="O15" s="27">
        <f t="shared" si="8"/>
        <v>13103168.76</v>
      </c>
      <c r="P15" s="27">
        <f t="shared" si="9"/>
        <v>301417.83360000001</v>
      </c>
      <c r="Q15" s="27">
        <f t="shared" si="10"/>
        <v>301417.83360000001</v>
      </c>
      <c r="R15" s="27">
        <f t="shared" si="11"/>
        <v>113031.6876</v>
      </c>
      <c r="S15" s="50"/>
      <c r="T15" s="27">
        <f t="shared" si="12"/>
        <v>13819036.114799999</v>
      </c>
      <c r="U15" s="27">
        <v>30000</v>
      </c>
      <c r="V15" s="27">
        <f t="shared" si="13"/>
        <v>1572380.2511999998</v>
      </c>
      <c r="W15" s="27">
        <f t="shared" si="14"/>
        <v>85904.082576000001</v>
      </c>
      <c r="X15" s="27">
        <f t="shared" si="15"/>
        <v>917300</v>
      </c>
      <c r="Y15" s="101">
        <v>6000</v>
      </c>
      <c r="Z15" s="101">
        <f t="shared" si="16"/>
        <v>16430620.448575998</v>
      </c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 spans="1:37" ht="21" customHeight="1" x14ac:dyDescent="0.2">
      <c r="A16" s="79" t="s">
        <v>78</v>
      </c>
      <c r="B16" s="45">
        <v>48.28</v>
      </c>
      <c r="C16" s="56">
        <f t="shared" ref="C16:D16" si="28">B16</f>
        <v>48.28</v>
      </c>
      <c r="D16" s="56">
        <f t="shared" si="28"/>
        <v>48.28</v>
      </c>
      <c r="E16" s="25">
        <f t="shared" si="1"/>
        <v>519.68592000000001</v>
      </c>
      <c r="F16" s="26">
        <v>0</v>
      </c>
      <c r="G16" s="24">
        <f t="shared" si="2"/>
        <v>0</v>
      </c>
      <c r="H16" s="25">
        <f t="shared" si="3"/>
        <v>519.68592000000001</v>
      </c>
      <c r="I16" s="47">
        <f t="shared" si="4"/>
        <v>753.54458399999999</v>
      </c>
      <c r="J16" s="27">
        <f t="shared" si="5"/>
        <v>11303168.76</v>
      </c>
      <c r="K16" s="100">
        <f>1*K2</f>
        <v>1000000</v>
      </c>
      <c r="L16" s="27">
        <f>4*L2</f>
        <v>800000</v>
      </c>
      <c r="M16" s="27">
        <f t="shared" si="6"/>
        <v>13103168.76</v>
      </c>
      <c r="N16" s="50">
        <f t="shared" si="7"/>
        <v>0</v>
      </c>
      <c r="O16" s="27">
        <f t="shared" si="8"/>
        <v>13103168.76</v>
      </c>
      <c r="P16" s="27">
        <f t="shared" si="9"/>
        <v>301417.83360000001</v>
      </c>
      <c r="Q16" s="27">
        <f t="shared" si="10"/>
        <v>301417.83360000001</v>
      </c>
      <c r="R16" s="27">
        <f t="shared" si="11"/>
        <v>113031.6876</v>
      </c>
      <c r="S16" s="50"/>
      <c r="T16" s="27">
        <f t="shared" si="12"/>
        <v>13819036.114799999</v>
      </c>
      <c r="U16" s="27">
        <v>30000</v>
      </c>
      <c r="V16" s="27">
        <f t="shared" si="13"/>
        <v>1572380.2511999998</v>
      </c>
      <c r="W16" s="27">
        <f t="shared" si="14"/>
        <v>85904.082576000001</v>
      </c>
      <c r="X16" s="27">
        <f t="shared" si="15"/>
        <v>917300</v>
      </c>
      <c r="Y16" s="101">
        <v>6000</v>
      </c>
      <c r="Z16" s="101">
        <f t="shared" si="16"/>
        <v>16430620.448575998</v>
      </c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 spans="1:37" ht="21" customHeight="1" x14ac:dyDescent="0.2">
      <c r="A17" s="79" t="s">
        <v>79</v>
      </c>
      <c r="B17" s="45">
        <v>48.28</v>
      </c>
      <c r="C17" s="56">
        <f t="shared" ref="C17:D17" si="29">B17</f>
        <v>48.28</v>
      </c>
      <c r="D17" s="56">
        <f t="shared" si="29"/>
        <v>48.28</v>
      </c>
      <c r="E17" s="25">
        <f t="shared" si="1"/>
        <v>519.68592000000001</v>
      </c>
      <c r="F17" s="26">
        <v>0</v>
      </c>
      <c r="G17" s="24">
        <f t="shared" si="2"/>
        <v>0</v>
      </c>
      <c r="H17" s="25">
        <f t="shared" si="3"/>
        <v>519.68592000000001</v>
      </c>
      <c r="I17" s="47">
        <f t="shared" si="4"/>
        <v>753.54458399999999</v>
      </c>
      <c r="J17" s="27">
        <f t="shared" si="5"/>
        <v>11303168.76</v>
      </c>
      <c r="K17" s="100">
        <f>1*K2</f>
        <v>1000000</v>
      </c>
      <c r="L17" s="27">
        <f>4*L2</f>
        <v>800000</v>
      </c>
      <c r="M17" s="27">
        <f t="shared" si="6"/>
        <v>13103168.76</v>
      </c>
      <c r="N17" s="50">
        <f t="shared" si="7"/>
        <v>0</v>
      </c>
      <c r="O17" s="27">
        <f t="shared" si="8"/>
        <v>13103168.76</v>
      </c>
      <c r="P17" s="27">
        <f t="shared" si="9"/>
        <v>301417.83360000001</v>
      </c>
      <c r="Q17" s="27">
        <f t="shared" si="10"/>
        <v>301417.83360000001</v>
      </c>
      <c r="R17" s="27">
        <f t="shared" si="11"/>
        <v>113031.6876</v>
      </c>
      <c r="S17" s="50"/>
      <c r="T17" s="27">
        <f t="shared" si="12"/>
        <v>13819036.114799999</v>
      </c>
      <c r="U17" s="27">
        <v>30000</v>
      </c>
      <c r="V17" s="27">
        <f t="shared" si="13"/>
        <v>1572380.2511999998</v>
      </c>
      <c r="W17" s="27">
        <f t="shared" si="14"/>
        <v>85904.082576000001</v>
      </c>
      <c r="X17" s="27">
        <f t="shared" si="15"/>
        <v>917300</v>
      </c>
      <c r="Y17" s="101">
        <v>6000</v>
      </c>
      <c r="Z17" s="101">
        <f t="shared" si="16"/>
        <v>16430620.448575998</v>
      </c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 spans="1:37" ht="21" customHeight="1" x14ac:dyDescent="0.2">
      <c r="A18" s="79" t="s">
        <v>80</v>
      </c>
      <c r="B18" s="45">
        <v>48.28</v>
      </c>
      <c r="C18" s="56">
        <f t="shared" ref="C18:D18" si="30">B18</f>
        <v>48.28</v>
      </c>
      <c r="D18" s="56">
        <f t="shared" si="30"/>
        <v>48.28</v>
      </c>
      <c r="E18" s="25">
        <f t="shared" si="1"/>
        <v>519.68592000000001</v>
      </c>
      <c r="F18" s="26">
        <v>0</v>
      </c>
      <c r="G18" s="24">
        <f t="shared" si="2"/>
        <v>0</v>
      </c>
      <c r="H18" s="25">
        <f t="shared" si="3"/>
        <v>519.68592000000001</v>
      </c>
      <c r="I18" s="47">
        <f t="shared" si="4"/>
        <v>753.54458399999999</v>
      </c>
      <c r="J18" s="27">
        <f t="shared" si="5"/>
        <v>11303168.76</v>
      </c>
      <c r="K18" s="100">
        <f t="shared" ref="K18:K19" si="31">1*K5</f>
        <v>1000000</v>
      </c>
      <c r="L18" s="27">
        <f>4*L2</f>
        <v>800000</v>
      </c>
      <c r="M18" s="27">
        <f t="shared" si="6"/>
        <v>13103168.76</v>
      </c>
      <c r="N18" s="50">
        <f t="shared" si="7"/>
        <v>0</v>
      </c>
      <c r="O18" s="27">
        <f t="shared" si="8"/>
        <v>13103168.76</v>
      </c>
      <c r="P18" s="27">
        <f t="shared" si="9"/>
        <v>301417.83360000001</v>
      </c>
      <c r="Q18" s="27">
        <f t="shared" si="10"/>
        <v>301417.83360000001</v>
      </c>
      <c r="R18" s="27">
        <f t="shared" si="11"/>
        <v>113031.6876</v>
      </c>
      <c r="S18" s="50"/>
      <c r="T18" s="27">
        <f t="shared" si="12"/>
        <v>13819036.114799999</v>
      </c>
      <c r="U18" s="27">
        <v>30000</v>
      </c>
      <c r="V18" s="27">
        <f t="shared" si="13"/>
        <v>1572380.2511999998</v>
      </c>
      <c r="W18" s="27">
        <f t="shared" si="14"/>
        <v>85904.082576000001</v>
      </c>
      <c r="X18" s="27">
        <f t="shared" si="15"/>
        <v>917300</v>
      </c>
      <c r="Y18" s="101">
        <v>6000</v>
      </c>
      <c r="Z18" s="101">
        <f t="shared" si="16"/>
        <v>16430620.448575998</v>
      </c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 spans="1:37" ht="21" customHeight="1" x14ac:dyDescent="0.2">
      <c r="A19" s="79" t="s">
        <v>81</v>
      </c>
      <c r="B19" s="45">
        <v>48.28</v>
      </c>
      <c r="C19" s="56">
        <f t="shared" ref="C19:D19" si="32">B19</f>
        <v>48.28</v>
      </c>
      <c r="D19" s="56">
        <f t="shared" si="32"/>
        <v>48.28</v>
      </c>
      <c r="E19" s="25">
        <f t="shared" si="1"/>
        <v>519.68592000000001</v>
      </c>
      <c r="F19" s="26">
        <v>0</v>
      </c>
      <c r="G19" s="24">
        <f t="shared" si="2"/>
        <v>0</v>
      </c>
      <c r="H19" s="25">
        <f t="shared" si="3"/>
        <v>519.68592000000001</v>
      </c>
      <c r="I19" s="25">
        <f t="shared" si="4"/>
        <v>753.54458399999999</v>
      </c>
      <c r="J19" s="27">
        <f t="shared" si="5"/>
        <v>11303168.76</v>
      </c>
      <c r="K19" s="100">
        <f t="shared" si="31"/>
        <v>1000000</v>
      </c>
      <c r="L19" s="27">
        <f>4*L2</f>
        <v>800000</v>
      </c>
      <c r="M19" s="27">
        <f t="shared" si="6"/>
        <v>13103168.76</v>
      </c>
      <c r="N19" s="50">
        <f t="shared" si="7"/>
        <v>0</v>
      </c>
      <c r="O19" s="27">
        <f t="shared" si="8"/>
        <v>13103168.76</v>
      </c>
      <c r="P19" s="27">
        <f t="shared" si="9"/>
        <v>301417.83360000001</v>
      </c>
      <c r="Q19" s="27">
        <f t="shared" si="10"/>
        <v>301417.83360000001</v>
      </c>
      <c r="R19" s="27">
        <f t="shared" si="11"/>
        <v>113031.6876</v>
      </c>
      <c r="S19" s="50"/>
      <c r="T19" s="27">
        <f t="shared" si="12"/>
        <v>13819036.114799999</v>
      </c>
      <c r="U19" s="27">
        <v>30000</v>
      </c>
      <c r="V19" s="27">
        <f t="shared" si="13"/>
        <v>1572380.2511999998</v>
      </c>
      <c r="W19" s="27">
        <f t="shared" si="14"/>
        <v>85904.082576000001</v>
      </c>
      <c r="X19" s="27">
        <f t="shared" si="15"/>
        <v>917300</v>
      </c>
      <c r="Y19" s="101">
        <v>6000</v>
      </c>
      <c r="Z19" s="101">
        <f t="shared" si="16"/>
        <v>16430620.448575998</v>
      </c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 spans="1:37" ht="21" customHeight="1" x14ac:dyDescent="0.2">
      <c r="A20" s="79" t="s">
        <v>82</v>
      </c>
      <c r="B20" s="45">
        <v>37.1</v>
      </c>
      <c r="C20" s="56">
        <f t="shared" ref="C20:D20" si="33">B20</f>
        <v>37.1</v>
      </c>
      <c r="D20" s="56">
        <f t="shared" si="33"/>
        <v>37.1</v>
      </c>
      <c r="E20" s="102">
        <f t="shared" si="1"/>
        <v>399.34440000000001</v>
      </c>
      <c r="F20" s="22">
        <v>0</v>
      </c>
      <c r="G20" s="56">
        <f t="shared" si="2"/>
        <v>0</v>
      </c>
      <c r="H20" s="102">
        <f t="shared" si="3"/>
        <v>399.34440000000001</v>
      </c>
      <c r="I20" s="102">
        <f t="shared" si="4"/>
        <v>579.04938000000004</v>
      </c>
      <c r="J20" s="50">
        <f t="shared" si="5"/>
        <v>8685740.7000000011</v>
      </c>
      <c r="K20" s="103">
        <f>0*K2</f>
        <v>0</v>
      </c>
      <c r="L20" s="50">
        <f>3*L2</f>
        <v>600000</v>
      </c>
      <c r="M20" s="50">
        <f t="shared" si="6"/>
        <v>9285740.7000000011</v>
      </c>
      <c r="N20" s="50">
        <f t="shared" si="7"/>
        <v>0</v>
      </c>
      <c r="O20" s="50">
        <f t="shared" si="8"/>
        <v>9285740.7000000011</v>
      </c>
      <c r="P20" s="50">
        <f t="shared" si="9"/>
        <v>231619.75200000001</v>
      </c>
      <c r="Q20" s="50">
        <f t="shared" si="10"/>
        <v>231619.75200000001</v>
      </c>
      <c r="R20" s="50">
        <f t="shared" si="11"/>
        <v>86857.407000000007</v>
      </c>
      <c r="S20" s="50"/>
      <c r="T20" s="50">
        <f t="shared" si="12"/>
        <v>9835837.6110000014</v>
      </c>
      <c r="U20" s="50">
        <v>30000</v>
      </c>
      <c r="V20" s="50">
        <f t="shared" si="13"/>
        <v>1114288.8840000001</v>
      </c>
      <c r="W20" s="50">
        <f t="shared" si="14"/>
        <v>66011.629320000007</v>
      </c>
      <c r="X20" s="50">
        <f t="shared" si="15"/>
        <v>650100</v>
      </c>
      <c r="Y20" s="104">
        <v>6000</v>
      </c>
      <c r="Z20" s="104">
        <f t="shared" si="16"/>
        <v>11702238.12432</v>
      </c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K1001"/>
  <sheetViews>
    <sheetView topLeftCell="A19" workbookViewId="0">
      <selection activeCell="A21" sqref="A21:XFD24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108" t="s">
        <v>63</v>
      </c>
      <c r="B4" s="134">
        <v>29.93</v>
      </c>
      <c r="C4" s="109">
        <f t="shared" ref="C4:D4" si="0">B4</f>
        <v>29.93</v>
      </c>
      <c r="D4" s="109">
        <f t="shared" si="0"/>
        <v>29.93</v>
      </c>
      <c r="E4" s="110">
        <f t="shared" ref="E4:E7" si="1">D4*10.764</f>
        <v>322.16651999999999</v>
      </c>
      <c r="F4" s="111">
        <v>6.86</v>
      </c>
      <c r="G4" s="109">
        <f t="shared" ref="G4:G20" si="2">F4*10.764</f>
        <v>73.841039999999992</v>
      </c>
      <c r="H4" s="110">
        <f t="shared" ref="H4:H20" si="3">E4+G4</f>
        <v>396.00756000000001</v>
      </c>
      <c r="I4" s="110">
        <f t="shared" ref="I4:I20" si="4">H4+(H4*45%)</f>
        <v>574.21096199999999</v>
      </c>
      <c r="J4" s="112">
        <f t="shared" ref="J4:J20" si="5">I4*$J$2</f>
        <v>8613164.4299999997</v>
      </c>
      <c r="K4" s="112">
        <f>0*K2</f>
        <v>0</v>
      </c>
      <c r="L4" s="112">
        <f>2*L2</f>
        <v>400000</v>
      </c>
      <c r="M4" s="112">
        <f t="shared" ref="M4:M7" si="6">SUM(J4:L4)</f>
        <v>9013164.4299999997</v>
      </c>
      <c r="N4" s="113">
        <f t="shared" ref="N4:N20" si="7">($N$2*M4)</f>
        <v>0</v>
      </c>
      <c r="O4" s="112">
        <f t="shared" ref="O4:O20" si="8">M4-N4</f>
        <v>9013164.4299999997</v>
      </c>
      <c r="P4" s="112">
        <f t="shared" ref="P4:P20" si="9">I4*$P$2</f>
        <v>229684.3848</v>
      </c>
      <c r="Q4" s="112">
        <f t="shared" ref="Q4:Q20" si="10">I4*$Q$2</f>
        <v>229684.3848</v>
      </c>
      <c r="R4" s="112">
        <f t="shared" ref="R4:R20" si="11">I4*$R$2</f>
        <v>86131.6443</v>
      </c>
      <c r="S4" s="112">
        <v>0</v>
      </c>
      <c r="T4" s="112">
        <f t="shared" ref="T4:T20" si="12">SUM(O4:S4)</f>
        <v>9558664.8439000007</v>
      </c>
      <c r="U4" s="112">
        <v>30000</v>
      </c>
      <c r="V4" s="112">
        <f t="shared" ref="V4:V20" si="13">$V$2*O4</f>
        <v>1081579.7315999998</v>
      </c>
      <c r="W4" s="112">
        <f t="shared" ref="W4:W20" si="14">(12%*P4)+(12%*Q4)+(12%*R4)</f>
        <v>65460.049667999992</v>
      </c>
      <c r="X4" s="112">
        <f t="shared" ref="X4:X20" si="15">CEILING(($X$2*O4),100)</f>
        <v>631000</v>
      </c>
      <c r="Y4" s="114">
        <v>6000</v>
      </c>
      <c r="Z4" s="114">
        <f t="shared" ref="Z4:Z20" si="16">SUM(T4:Y4)</f>
        <v>11372704.625167999</v>
      </c>
      <c r="AA4" s="115"/>
      <c r="AB4" s="116" t="s">
        <v>49</v>
      </c>
      <c r="AC4" s="115"/>
      <c r="AD4" s="115"/>
      <c r="AE4" s="115"/>
      <c r="AF4" s="115"/>
      <c r="AG4" s="115"/>
      <c r="AH4" s="115"/>
      <c r="AI4" s="115"/>
      <c r="AJ4" s="115"/>
      <c r="AK4" s="115"/>
    </row>
    <row r="5" spans="1:37" ht="21" customHeight="1" x14ac:dyDescent="0.2">
      <c r="A5" s="108" t="s">
        <v>64</v>
      </c>
      <c r="B5" s="134">
        <v>47.89</v>
      </c>
      <c r="C5" s="109">
        <f t="shared" ref="C5:D5" si="17">B5</f>
        <v>47.89</v>
      </c>
      <c r="D5" s="109">
        <f t="shared" si="17"/>
        <v>47.89</v>
      </c>
      <c r="E5" s="110">
        <f t="shared" si="1"/>
        <v>515.48795999999993</v>
      </c>
      <c r="F5" s="117">
        <v>0</v>
      </c>
      <c r="G5" s="109">
        <f t="shared" si="2"/>
        <v>0</v>
      </c>
      <c r="H5" s="110">
        <f t="shared" si="3"/>
        <v>515.48795999999993</v>
      </c>
      <c r="I5" s="110">
        <f t="shared" si="4"/>
        <v>747.45754199999988</v>
      </c>
      <c r="J5" s="112">
        <f t="shared" si="5"/>
        <v>11211863.129999999</v>
      </c>
      <c r="K5" s="112">
        <f>1*K2</f>
        <v>1000000</v>
      </c>
      <c r="L5" s="112">
        <f>2*L2</f>
        <v>400000</v>
      </c>
      <c r="M5" s="112">
        <f t="shared" si="6"/>
        <v>12611863.129999999</v>
      </c>
      <c r="N5" s="113">
        <f t="shared" si="7"/>
        <v>0</v>
      </c>
      <c r="O5" s="112">
        <f t="shared" si="8"/>
        <v>12611863.129999999</v>
      </c>
      <c r="P5" s="112">
        <f t="shared" si="9"/>
        <v>298983.01679999992</v>
      </c>
      <c r="Q5" s="112">
        <f t="shared" si="10"/>
        <v>298983.01679999992</v>
      </c>
      <c r="R5" s="112">
        <f t="shared" si="11"/>
        <v>112118.63129999998</v>
      </c>
      <c r="S5" s="112">
        <v>0</v>
      </c>
      <c r="T5" s="112">
        <f t="shared" si="12"/>
        <v>13321947.794899998</v>
      </c>
      <c r="U5" s="112">
        <v>30000</v>
      </c>
      <c r="V5" s="112">
        <f t="shared" si="13"/>
        <v>1513423.5755999999</v>
      </c>
      <c r="W5" s="112">
        <f t="shared" si="14"/>
        <v>85210.159787999975</v>
      </c>
      <c r="X5" s="112">
        <f t="shared" si="15"/>
        <v>882900</v>
      </c>
      <c r="Y5" s="114">
        <v>6000</v>
      </c>
      <c r="Z5" s="114">
        <f t="shared" si="16"/>
        <v>15839481.530287998</v>
      </c>
      <c r="AA5" s="115"/>
      <c r="AB5" s="116" t="s">
        <v>49</v>
      </c>
      <c r="AC5" s="115"/>
      <c r="AD5" s="115"/>
      <c r="AE5" s="115"/>
      <c r="AF5" s="115"/>
      <c r="AG5" s="115"/>
      <c r="AH5" s="115"/>
      <c r="AI5" s="115"/>
      <c r="AJ5" s="115"/>
      <c r="AK5" s="115"/>
    </row>
    <row r="6" spans="1:37" ht="21" customHeight="1" x14ac:dyDescent="0.2">
      <c r="A6" s="108" t="s">
        <v>65</v>
      </c>
      <c r="B6" s="134">
        <v>47.89</v>
      </c>
      <c r="C6" s="109">
        <f t="shared" ref="C6:D6" si="18">B6</f>
        <v>47.89</v>
      </c>
      <c r="D6" s="109">
        <f t="shared" si="18"/>
        <v>47.89</v>
      </c>
      <c r="E6" s="110">
        <f t="shared" si="1"/>
        <v>515.48795999999993</v>
      </c>
      <c r="F6" s="117">
        <v>0</v>
      </c>
      <c r="G6" s="109">
        <f t="shared" si="2"/>
        <v>0</v>
      </c>
      <c r="H6" s="110">
        <f t="shared" si="3"/>
        <v>515.48795999999993</v>
      </c>
      <c r="I6" s="110">
        <f t="shared" si="4"/>
        <v>747.45754199999988</v>
      </c>
      <c r="J6" s="112">
        <f t="shared" si="5"/>
        <v>11211863.129999999</v>
      </c>
      <c r="K6" s="112">
        <f>1*K2</f>
        <v>1000000</v>
      </c>
      <c r="L6" s="112">
        <f>2*L2</f>
        <v>400000</v>
      </c>
      <c r="M6" s="112">
        <f t="shared" si="6"/>
        <v>12611863.129999999</v>
      </c>
      <c r="N6" s="113">
        <f t="shared" si="7"/>
        <v>0</v>
      </c>
      <c r="O6" s="112">
        <f t="shared" si="8"/>
        <v>12611863.129999999</v>
      </c>
      <c r="P6" s="112">
        <f t="shared" si="9"/>
        <v>298983.01679999992</v>
      </c>
      <c r="Q6" s="112">
        <f t="shared" si="10"/>
        <v>298983.01679999992</v>
      </c>
      <c r="R6" s="112">
        <f t="shared" si="11"/>
        <v>112118.63129999998</v>
      </c>
      <c r="S6" s="112">
        <v>0</v>
      </c>
      <c r="T6" s="112">
        <f t="shared" si="12"/>
        <v>13321947.794899998</v>
      </c>
      <c r="U6" s="112">
        <v>30000</v>
      </c>
      <c r="V6" s="112">
        <f t="shared" si="13"/>
        <v>1513423.5755999999</v>
      </c>
      <c r="W6" s="112">
        <f t="shared" si="14"/>
        <v>85210.159787999975</v>
      </c>
      <c r="X6" s="112">
        <f t="shared" si="15"/>
        <v>882900</v>
      </c>
      <c r="Y6" s="114">
        <v>6000</v>
      </c>
      <c r="Z6" s="114">
        <f t="shared" si="16"/>
        <v>15839481.530287998</v>
      </c>
      <c r="AA6" s="115"/>
      <c r="AB6" s="116" t="s">
        <v>49</v>
      </c>
      <c r="AC6" s="115"/>
      <c r="AD6" s="115"/>
      <c r="AE6" s="115"/>
      <c r="AF6" s="115"/>
      <c r="AG6" s="115"/>
      <c r="AH6" s="115"/>
      <c r="AI6" s="115"/>
      <c r="AJ6" s="115"/>
      <c r="AK6" s="115"/>
    </row>
    <row r="7" spans="1:37" ht="21" customHeight="1" x14ac:dyDescent="0.2">
      <c r="A7" s="108" t="s">
        <v>66</v>
      </c>
      <c r="B7" s="134">
        <v>47.89</v>
      </c>
      <c r="C7" s="109">
        <f t="shared" ref="C7:D7" si="19">B7</f>
        <v>47.89</v>
      </c>
      <c r="D7" s="109">
        <f t="shared" si="19"/>
        <v>47.89</v>
      </c>
      <c r="E7" s="110">
        <f t="shared" si="1"/>
        <v>515.48795999999993</v>
      </c>
      <c r="F7" s="117">
        <v>0</v>
      </c>
      <c r="G7" s="109">
        <f t="shared" si="2"/>
        <v>0</v>
      </c>
      <c r="H7" s="110">
        <f t="shared" si="3"/>
        <v>515.48795999999993</v>
      </c>
      <c r="I7" s="110">
        <f t="shared" si="4"/>
        <v>747.45754199999988</v>
      </c>
      <c r="J7" s="112">
        <f t="shared" si="5"/>
        <v>11211863.129999999</v>
      </c>
      <c r="K7" s="112">
        <f>1*K2</f>
        <v>1000000</v>
      </c>
      <c r="L7" s="112">
        <f>2*L2</f>
        <v>400000</v>
      </c>
      <c r="M7" s="112">
        <f t="shared" si="6"/>
        <v>12611863.129999999</v>
      </c>
      <c r="N7" s="113">
        <f t="shared" si="7"/>
        <v>0</v>
      </c>
      <c r="O7" s="112">
        <f t="shared" si="8"/>
        <v>12611863.129999999</v>
      </c>
      <c r="P7" s="112">
        <f t="shared" si="9"/>
        <v>298983.01679999992</v>
      </c>
      <c r="Q7" s="112">
        <f t="shared" si="10"/>
        <v>298983.01679999992</v>
      </c>
      <c r="R7" s="112">
        <f t="shared" si="11"/>
        <v>112118.63129999998</v>
      </c>
      <c r="S7" s="112">
        <v>0</v>
      </c>
      <c r="T7" s="112">
        <f t="shared" si="12"/>
        <v>13321947.794899998</v>
      </c>
      <c r="U7" s="112">
        <v>30000</v>
      </c>
      <c r="V7" s="112">
        <f t="shared" si="13"/>
        <v>1513423.5755999999</v>
      </c>
      <c r="W7" s="112">
        <f t="shared" si="14"/>
        <v>85210.159787999975</v>
      </c>
      <c r="X7" s="112">
        <f t="shared" si="15"/>
        <v>882900</v>
      </c>
      <c r="Y7" s="114">
        <v>6000</v>
      </c>
      <c r="Z7" s="114">
        <f t="shared" si="16"/>
        <v>15839481.530287998</v>
      </c>
      <c r="AA7" s="115"/>
      <c r="AB7" s="116" t="s">
        <v>49</v>
      </c>
      <c r="AC7" s="115"/>
      <c r="AD7" s="115"/>
      <c r="AE7" s="115"/>
      <c r="AF7" s="115"/>
      <c r="AG7" s="115"/>
      <c r="AH7" s="115"/>
      <c r="AI7" s="115"/>
      <c r="AJ7" s="115"/>
      <c r="AK7" s="115"/>
    </row>
    <row r="8" spans="1:37" ht="21" customHeight="1" x14ac:dyDescent="0.2">
      <c r="A8" s="108" t="s">
        <v>68</v>
      </c>
      <c r="B8" s="135" t="s">
        <v>84</v>
      </c>
      <c r="C8" s="135" t="s">
        <v>84</v>
      </c>
      <c r="D8" s="109" t="str">
        <f>C8</f>
        <v>REFUGE AREA</v>
      </c>
      <c r="E8" s="110"/>
      <c r="F8" s="117">
        <v>0</v>
      </c>
      <c r="G8" s="109">
        <f t="shared" si="2"/>
        <v>0</v>
      </c>
      <c r="H8" s="110">
        <f t="shared" si="3"/>
        <v>0</v>
      </c>
      <c r="I8" s="110">
        <f t="shared" si="4"/>
        <v>0</v>
      </c>
      <c r="J8" s="112">
        <f t="shared" si="5"/>
        <v>0</v>
      </c>
      <c r="K8" s="118"/>
      <c r="L8" s="112"/>
      <c r="M8" s="112"/>
      <c r="N8" s="113">
        <f t="shared" si="7"/>
        <v>0</v>
      </c>
      <c r="O8" s="112">
        <f t="shared" si="8"/>
        <v>0</v>
      </c>
      <c r="P8" s="112">
        <f t="shared" si="9"/>
        <v>0</v>
      </c>
      <c r="Q8" s="112">
        <f t="shared" si="10"/>
        <v>0</v>
      </c>
      <c r="R8" s="112">
        <f t="shared" si="11"/>
        <v>0</v>
      </c>
      <c r="S8" s="112">
        <v>0</v>
      </c>
      <c r="T8" s="112">
        <f t="shared" si="12"/>
        <v>0</v>
      </c>
      <c r="U8" s="118">
        <v>0</v>
      </c>
      <c r="V8" s="112">
        <f t="shared" si="13"/>
        <v>0</v>
      </c>
      <c r="W8" s="112">
        <f t="shared" si="14"/>
        <v>0</v>
      </c>
      <c r="X8" s="112">
        <f t="shared" si="15"/>
        <v>0</v>
      </c>
      <c r="Y8" s="136">
        <v>0</v>
      </c>
      <c r="Z8" s="114">
        <f t="shared" si="16"/>
        <v>0</v>
      </c>
      <c r="AA8" s="115"/>
      <c r="AB8" s="116" t="s">
        <v>49</v>
      </c>
      <c r="AC8" s="115"/>
      <c r="AD8" s="115"/>
      <c r="AE8" s="115"/>
      <c r="AF8" s="115"/>
      <c r="AG8" s="115"/>
      <c r="AH8" s="115"/>
      <c r="AI8" s="115"/>
      <c r="AJ8" s="115"/>
      <c r="AK8" s="115"/>
    </row>
    <row r="9" spans="1:37" ht="21" customHeight="1" x14ac:dyDescent="0.2">
      <c r="A9" s="108" t="s">
        <v>70</v>
      </c>
      <c r="B9" s="134">
        <v>59.29</v>
      </c>
      <c r="C9" s="109">
        <f t="shared" ref="C9:D9" si="20">B9</f>
        <v>59.29</v>
      </c>
      <c r="D9" s="109">
        <f t="shared" si="20"/>
        <v>59.29</v>
      </c>
      <c r="E9" s="110">
        <f t="shared" ref="E9:E20" si="21">D9*10.764</f>
        <v>638.19755999999995</v>
      </c>
      <c r="F9" s="117">
        <v>0</v>
      </c>
      <c r="G9" s="109">
        <f t="shared" si="2"/>
        <v>0</v>
      </c>
      <c r="H9" s="110">
        <f t="shared" si="3"/>
        <v>638.19755999999995</v>
      </c>
      <c r="I9" s="110">
        <f t="shared" si="4"/>
        <v>925.38646199999994</v>
      </c>
      <c r="J9" s="112">
        <f t="shared" si="5"/>
        <v>13880796.93</v>
      </c>
      <c r="K9" s="112">
        <f>1*K2</f>
        <v>1000000</v>
      </c>
      <c r="L9" s="112">
        <f>2*L2</f>
        <v>400000</v>
      </c>
      <c r="M9" s="112">
        <f t="shared" ref="M9:M20" si="22">SUM(J9:L9)</f>
        <v>15280796.93</v>
      </c>
      <c r="N9" s="113">
        <f t="shared" si="7"/>
        <v>0</v>
      </c>
      <c r="O9" s="112">
        <f t="shared" si="8"/>
        <v>15280796.93</v>
      </c>
      <c r="P9" s="112">
        <f t="shared" si="9"/>
        <v>370154.58479999995</v>
      </c>
      <c r="Q9" s="112">
        <f t="shared" si="10"/>
        <v>370154.58479999995</v>
      </c>
      <c r="R9" s="112">
        <f t="shared" si="11"/>
        <v>138807.9693</v>
      </c>
      <c r="S9" s="112">
        <v>0</v>
      </c>
      <c r="T9" s="112">
        <f t="shared" si="12"/>
        <v>16159914.068899998</v>
      </c>
      <c r="U9" s="112">
        <v>30000</v>
      </c>
      <c r="V9" s="112">
        <f t="shared" si="13"/>
        <v>1833695.6316</v>
      </c>
      <c r="W9" s="112">
        <f t="shared" si="14"/>
        <v>105494.05666799998</v>
      </c>
      <c r="X9" s="112">
        <f t="shared" si="15"/>
        <v>1069700</v>
      </c>
      <c r="Y9" s="114">
        <v>6000</v>
      </c>
      <c r="Z9" s="114">
        <f t="shared" si="16"/>
        <v>19204803.757167995</v>
      </c>
      <c r="AA9" s="115"/>
      <c r="AB9" s="116" t="s">
        <v>49</v>
      </c>
      <c r="AC9" s="115"/>
      <c r="AD9" s="115"/>
      <c r="AE9" s="115"/>
      <c r="AF9" s="115"/>
      <c r="AG9" s="115"/>
      <c r="AH9" s="115"/>
      <c r="AI9" s="115"/>
      <c r="AJ9" s="115"/>
      <c r="AK9" s="115"/>
    </row>
    <row r="10" spans="1:37" ht="21" customHeight="1" x14ac:dyDescent="0.2">
      <c r="A10" s="108" t="s">
        <v>72</v>
      </c>
      <c r="B10" s="134">
        <v>49.92</v>
      </c>
      <c r="C10" s="119">
        <f t="shared" ref="C10:D10" si="23">B10</f>
        <v>49.92</v>
      </c>
      <c r="D10" s="119">
        <f t="shared" si="23"/>
        <v>49.92</v>
      </c>
      <c r="E10" s="110">
        <f t="shared" si="21"/>
        <v>537.33888000000002</v>
      </c>
      <c r="F10" s="117">
        <v>0</v>
      </c>
      <c r="G10" s="109">
        <f t="shared" si="2"/>
        <v>0</v>
      </c>
      <c r="H10" s="110">
        <f t="shared" si="3"/>
        <v>537.33888000000002</v>
      </c>
      <c r="I10" s="110">
        <f t="shared" si="4"/>
        <v>779.14137600000004</v>
      </c>
      <c r="J10" s="112">
        <f t="shared" si="5"/>
        <v>11687120.640000001</v>
      </c>
      <c r="K10" s="112">
        <f>1*K2</f>
        <v>1000000</v>
      </c>
      <c r="L10" s="112">
        <f>2*L2</f>
        <v>400000</v>
      </c>
      <c r="M10" s="112">
        <f t="shared" si="22"/>
        <v>13087120.640000001</v>
      </c>
      <c r="N10" s="113">
        <f t="shared" si="7"/>
        <v>0</v>
      </c>
      <c r="O10" s="112">
        <f t="shared" si="8"/>
        <v>13087120.640000001</v>
      </c>
      <c r="P10" s="112">
        <f t="shared" si="9"/>
        <v>311656.55040000001</v>
      </c>
      <c r="Q10" s="112">
        <f t="shared" si="10"/>
        <v>311656.55040000001</v>
      </c>
      <c r="R10" s="112">
        <f t="shared" si="11"/>
        <v>116871.20640000001</v>
      </c>
      <c r="S10" s="113"/>
      <c r="T10" s="112">
        <f t="shared" si="12"/>
        <v>13827304.9472</v>
      </c>
      <c r="U10" s="112">
        <v>30000</v>
      </c>
      <c r="V10" s="112">
        <f t="shared" si="13"/>
        <v>1570454.4768000001</v>
      </c>
      <c r="W10" s="112">
        <f t="shared" si="14"/>
        <v>88822.116864000011</v>
      </c>
      <c r="X10" s="112">
        <f t="shared" si="15"/>
        <v>916100</v>
      </c>
      <c r="Y10" s="114">
        <v>6000</v>
      </c>
      <c r="Z10" s="114">
        <f t="shared" si="16"/>
        <v>16438681.540864</v>
      </c>
      <c r="AA10" s="115"/>
      <c r="AB10" s="116" t="s">
        <v>49</v>
      </c>
      <c r="AC10" s="115"/>
      <c r="AD10" s="115"/>
      <c r="AE10" s="115"/>
      <c r="AF10" s="115"/>
      <c r="AG10" s="115"/>
      <c r="AH10" s="115"/>
      <c r="AI10" s="115"/>
      <c r="AJ10" s="115"/>
      <c r="AK10" s="115"/>
    </row>
    <row r="11" spans="1:37" ht="21" customHeight="1" x14ac:dyDescent="0.2">
      <c r="A11" s="108" t="s">
        <v>73</v>
      </c>
      <c r="B11" s="134">
        <v>50.33</v>
      </c>
      <c r="C11" s="119">
        <f t="shared" ref="C11:D11" si="24">B11</f>
        <v>50.33</v>
      </c>
      <c r="D11" s="119">
        <f t="shared" si="24"/>
        <v>50.33</v>
      </c>
      <c r="E11" s="110">
        <f t="shared" si="21"/>
        <v>541.75211999999999</v>
      </c>
      <c r="F11" s="117">
        <v>0</v>
      </c>
      <c r="G11" s="109">
        <f t="shared" si="2"/>
        <v>0</v>
      </c>
      <c r="H11" s="110">
        <f t="shared" si="3"/>
        <v>541.75211999999999</v>
      </c>
      <c r="I11" s="110">
        <f t="shared" si="4"/>
        <v>785.54057399999999</v>
      </c>
      <c r="J11" s="112">
        <f t="shared" si="5"/>
        <v>11783108.609999999</v>
      </c>
      <c r="K11" s="112">
        <f>1*K2</f>
        <v>1000000</v>
      </c>
      <c r="L11" s="112">
        <f>2*L2</f>
        <v>400000</v>
      </c>
      <c r="M11" s="112">
        <f t="shared" si="22"/>
        <v>13183108.609999999</v>
      </c>
      <c r="N11" s="113">
        <f t="shared" si="7"/>
        <v>0</v>
      </c>
      <c r="O11" s="112">
        <f t="shared" si="8"/>
        <v>13183108.609999999</v>
      </c>
      <c r="P11" s="112">
        <f t="shared" si="9"/>
        <v>314216.22960000002</v>
      </c>
      <c r="Q11" s="112">
        <f t="shared" si="10"/>
        <v>314216.22960000002</v>
      </c>
      <c r="R11" s="112">
        <f t="shared" si="11"/>
        <v>117831.0861</v>
      </c>
      <c r="S11" s="113"/>
      <c r="T11" s="112">
        <f t="shared" si="12"/>
        <v>13929372.155299999</v>
      </c>
      <c r="U11" s="112">
        <v>30000</v>
      </c>
      <c r="V11" s="112">
        <f t="shared" si="13"/>
        <v>1581973.0331999999</v>
      </c>
      <c r="W11" s="112">
        <f t="shared" si="14"/>
        <v>89551.625436000002</v>
      </c>
      <c r="X11" s="112">
        <f t="shared" si="15"/>
        <v>922900</v>
      </c>
      <c r="Y11" s="114">
        <v>6000</v>
      </c>
      <c r="Z11" s="114">
        <f t="shared" si="16"/>
        <v>16559796.813935999</v>
      </c>
      <c r="AA11" s="115"/>
      <c r="AB11" s="116" t="s">
        <v>49</v>
      </c>
      <c r="AC11" s="115"/>
      <c r="AD11" s="115"/>
      <c r="AE11" s="115"/>
      <c r="AF11" s="115"/>
      <c r="AG11" s="115"/>
      <c r="AH11" s="115"/>
      <c r="AI11" s="115"/>
      <c r="AJ11" s="115"/>
      <c r="AK11" s="115"/>
    </row>
    <row r="12" spans="1:37" ht="21" customHeight="1" x14ac:dyDescent="0.2">
      <c r="A12" s="108" t="s">
        <v>74</v>
      </c>
      <c r="B12" s="134">
        <v>60.88</v>
      </c>
      <c r="C12" s="119">
        <f t="shared" ref="C12:D12" si="25">B12</f>
        <v>60.88</v>
      </c>
      <c r="D12" s="119">
        <f t="shared" si="25"/>
        <v>60.88</v>
      </c>
      <c r="E12" s="110">
        <f t="shared" si="21"/>
        <v>655.31232</v>
      </c>
      <c r="F12" s="117">
        <v>0</v>
      </c>
      <c r="G12" s="109">
        <f t="shared" si="2"/>
        <v>0</v>
      </c>
      <c r="H12" s="110">
        <f t="shared" si="3"/>
        <v>655.31232</v>
      </c>
      <c r="I12" s="110">
        <f t="shared" si="4"/>
        <v>950.20286400000009</v>
      </c>
      <c r="J12" s="112">
        <f t="shared" si="5"/>
        <v>14253042.960000001</v>
      </c>
      <c r="K12" s="118">
        <f>1*K2</f>
        <v>1000000</v>
      </c>
      <c r="L12" s="112">
        <f>2*L2</f>
        <v>400000</v>
      </c>
      <c r="M12" s="112">
        <f t="shared" si="22"/>
        <v>15653042.960000001</v>
      </c>
      <c r="N12" s="113">
        <f t="shared" si="7"/>
        <v>0</v>
      </c>
      <c r="O12" s="112">
        <f t="shared" si="8"/>
        <v>15653042.960000001</v>
      </c>
      <c r="P12" s="112">
        <f t="shared" si="9"/>
        <v>380081.14560000005</v>
      </c>
      <c r="Q12" s="112">
        <f t="shared" si="10"/>
        <v>380081.14560000005</v>
      </c>
      <c r="R12" s="112">
        <f t="shared" si="11"/>
        <v>142530.4296</v>
      </c>
      <c r="S12" s="113"/>
      <c r="T12" s="112">
        <f t="shared" si="12"/>
        <v>16555735.680800002</v>
      </c>
      <c r="U12" s="112">
        <v>30000</v>
      </c>
      <c r="V12" s="112">
        <f t="shared" si="13"/>
        <v>1878365.1552000002</v>
      </c>
      <c r="W12" s="112">
        <f t="shared" si="14"/>
        <v>108323.126496</v>
      </c>
      <c r="X12" s="112">
        <f t="shared" si="15"/>
        <v>1095800</v>
      </c>
      <c r="Y12" s="114">
        <v>6000</v>
      </c>
      <c r="Z12" s="114">
        <f t="shared" si="16"/>
        <v>19674223.962496001</v>
      </c>
      <c r="AA12" s="115"/>
      <c r="AB12" s="116" t="s">
        <v>45</v>
      </c>
      <c r="AC12" s="115"/>
      <c r="AD12" s="115"/>
      <c r="AE12" s="115"/>
      <c r="AF12" s="115"/>
      <c r="AG12" s="115"/>
      <c r="AH12" s="115"/>
      <c r="AI12" s="115"/>
      <c r="AJ12" s="115"/>
      <c r="AK12" s="115"/>
    </row>
    <row r="13" spans="1:37" ht="21" customHeight="1" x14ac:dyDescent="0.2">
      <c r="A13" s="108" t="s">
        <v>75</v>
      </c>
      <c r="B13" s="134">
        <v>48.28</v>
      </c>
      <c r="C13" s="119">
        <f t="shared" ref="C13:D13" si="26">B13</f>
        <v>48.28</v>
      </c>
      <c r="D13" s="119">
        <f t="shared" si="26"/>
        <v>48.28</v>
      </c>
      <c r="E13" s="110">
        <f t="shared" si="21"/>
        <v>519.68592000000001</v>
      </c>
      <c r="F13" s="117">
        <v>0</v>
      </c>
      <c r="G13" s="109">
        <f t="shared" si="2"/>
        <v>0</v>
      </c>
      <c r="H13" s="110">
        <f t="shared" si="3"/>
        <v>519.68592000000001</v>
      </c>
      <c r="I13" s="110">
        <f t="shared" si="4"/>
        <v>753.54458399999999</v>
      </c>
      <c r="J13" s="112">
        <f t="shared" si="5"/>
        <v>11303168.76</v>
      </c>
      <c r="K13" s="118">
        <f>1*K2</f>
        <v>1000000</v>
      </c>
      <c r="L13" s="112">
        <f>2*L2</f>
        <v>400000</v>
      </c>
      <c r="M13" s="112">
        <f t="shared" si="22"/>
        <v>12703168.76</v>
      </c>
      <c r="N13" s="113">
        <f t="shared" si="7"/>
        <v>0</v>
      </c>
      <c r="O13" s="112">
        <f t="shared" si="8"/>
        <v>12703168.76</v>
      </c>
      <c r="P13" s="112">
        <f t="shared" si="9"/>
        <v>301417.83360000001</v>
      </c>
      <c r="Q13" s="112">
        <f t="shared" si="10"/>
        <v>301417.83360000001</v>
      </c>
      <c r="R13" s="112">
        <f t="shared" si="11"/>
        <v>113031.6876</v>
      </c>
      <c r="S13" s="113"/>
      <c r="T13" s="112">
        <f t="shared" si="12"/>
        <v>13419036.114799999</v>
      </c>
      <c r="U13" s="112">
        <v>30000</v>
      </c>
      <c r="V13" s="112">
        <f t="shared" si="13"/>
        <v>1524380.2511999998</v>
      </c>
      <c r="W13" s="112">
        <f t="shared" si="14"/>
        <v>85904.082576000001</v>
      </c>
      <c r="X13" s="112">
        <f t="shared" si="15"/>
        <v>889300</v>
      </c>
      <c r="Y13" s="114">
        <v>6000</v>
      </c>
      <c r="Z13" s="114">
        <f t="shared" si="16"/>
        <v>15954620.448575998</v>
      </c>
      <c r="AA13" s="115"/>
      <c r="AB13" s="116" t="s">
        <v>45</v>
      </c>
      <c r="AC13" s="115"/>
      <c r="AD13" s="115"/>
      <c r="AE13" s="115"/>
      <c r="AF13" s="115"/>
      <c r="AG13" s="115"/>
      <c r="AH13" s="115"/>
      <c r="AI13" s="115"/>
      <c r="AJ13" s="115"/>
      <c r="AK13" s="115"/>
    </row>
    <row r="14" spans="1:37" ht="21" customHeight="1" x14ac:dyDescent="0.2">
      <c r="A14" s="108" t="s">
        <v>76</v>
      </c>
      <c r="B14" s="134">
        <v>60.88</v>
      </c>
      <c r="C14" s="119">
        <f t="shared" ref="C14:D14" si="27">B14</f>
        <v>60.88</v>
      </c>
      <c r="D14" s="119">
        <f t="shared" si="27"/>
        <v>60.88</v>
      </c>
      <c r="E14" s="110">
        <f t="shared" si="21"/>
        <v>655.31232</v>
      </c>
      <c r="F14" s="117">
        <v>0</v>
      </c>
      <c r="G14" s="109">
        <f t="shared" si="2"/>
        <v>0</v>
      </c>
      <c r="H14" s="110">
        <f t="shared" si="3"/>
        <v>655.31232</v>
      </c>
      <c r="I14" s="110">
        <f t="shared" si="4"/>
        <v>950.20286400000009</v>
      </c>
      <c r="J14" s="112">
        <f t="shared" si="5"/>
        <v>14253042.960000001</v>
      </c>
      <c r="K14" s="118">
        <f>1*K2</f>
        <v>1000000</v>
      </c>
      <c r="L14" s="112">
        <f>2*L2</f>
        <v>400000</v>
      </c>
      <c r="M14" s="112">
        <f t="shared" si="22"/>
        <v>15653042.960000001</v>
      </c>
      <c r="N14" s="113">
        <f t="shared" si="7"/>
        <v>0</v>
      </c>
      <c r="O14" s="112">
        <f t="shared" si="8"/>
        <v>15653042.960000001</v>
      </c>
      <c r="P14" s="112">
        <f t="shared" si="9"/>
        <v>380081.14560000005</v>
      </c>
      <c r="Q14" s="112">
        <f t="shared" si="10"/>
        <v>380081.14560000005</v>
      </c>
      <c r="R14" s="112">
        <f t="shared" si="11"/>
        <v>142530.4296</v>
      </c>
      <c r="S14" s="113"/>
      <c r="T14" s="112">
        <f t="shared" si="12"/>
        <v>16555735.680800002</v>
      </c>
      <c r="U14" s="112">
        <v>30000</v>
      </c>
      <c r="V14" s="112">
        <f t="shared" si="13"/>
        <v>1878365.1552000002</v>
      </c>
      <c r="W14" s="112">
        <f t="shared" si="14"/>
        <v>108323.126496</v>
      </c>
      <c r="X14" s="112">
        <f t="shared" si="15"/>
        <v>1095800</v>
      </c>
      <c r="Y14" s="114">
        <v>6000</v>
      </c>
      <c r="Z14" s="114">
        <f t="shared" si="16"/>
        <v>19674223.962496001</v>
      </c>
      <c r="AA14" s="115"/>
      <c r="AB14" s="116" t="s">
        <v>45</v>
      </c>
      <c r="AC14" s="115"/>
      <c r="AD14" s="115"/>
      <c r="AE14" s="115"/>
      <c r="AF14" s="115"/>
      <c r="AG14" s="115"/>
      <c r="AH14" s="115"/>
      <c r="AI14" s="115"/>
      <c r="AJ14" s="115"/>
      <c r="AK14" s="115"/>
    </row>
    <row r="15" spans="1:37" ht="21" customHeight="1" x14ac:dyDescent="0.2">
      <c r="A15" s="108" t="s">
        <v>77</v>
      </c>
      <c r="B15" s="134">
        <v>48.28</v>
      </c>
      <c r="C15" s="119">
        <f t="shared" ref="C15:D15" si="28">B15</f>
        <v>48.28</v>
      </c>
      <c r="D15" s="119">
        <f t="shared" si="28"/>
        <v>48.28</v>
      </c>
      <c r="E15" s="120">
        <f t="shared" si="21"/>
        <v>519.68592000000001</v>
      </c>
      <c r="F15" s="121">
        <v>0</v>
      </c>
      <c r="G15" s="122">
        <f t="shared" si="2"/>
        <v>0</v>
      </c>
      <c r="H15" s="120">
        <f t="shared" si="3"/>
        <v>519.68592000000001</v>
      </c>
      <c r="I15" s="110">
        <f t="shared" si="4"/>
        <v>753.54458399999999</v>
      </c>
      <c r="J15" s="123">
        <f t="shared" si="5"/>
        <v>11303168.76</v>
      </c>
      <c r="K15" s="124">
        <f>1*K2</f>
        <v>1000000</v>
      </c>
      <c r="L15" s="123">
        <f>2*L2</f>
        <v>400000</v>
      </c>
      <c r="M15" s="123">
        <f t="shared" si="22"/>
        <v>12703168.76</v>
      </c>
      <c r="N15" s="113">
        <f t="shared" si="7"/>
        <v>0</v>
      </c>
      <c r="O15" s="123">
        <f t="shared" si="8"/>
        <v>12703168.76</v>
      </c>
      <c r="P15" s="123">
        <f t="shared" si="9"/>
        <v>301417.83360000001</v>
      </c>
      <c r="Q15" s="123">
        <f t="shared" si="10"/>
        <v>301417.83360000001</v>
      </c>
      <c r="R15" s="123">
        <f t="shared" si="11"/>
        <v>113031.6876</v>
      </c>
      <c r="S15" s="113"/>
      <c r="T15" s="123">
        <f t="shared" si="12"/>
        <v>13419036.114799999</v>
      </c>
      <c r="U15" s="123">
        <v>30000</v>
      </c>
      <c r="V15" s="123">
        <f t="shared" si="13"/>
        <v>1524380.2511999998</v>
      </c>
      <c r="W15" s="123">
        <f t="shared" si="14"/>
        <v>85904.082576000001</v>
      </c>
      <c r="X15" s="123">
        <f t="shared" si="15"/>
        <v>889300</v>
      </c>
      <c r="Y15" s="125">
        <v>6000</v>
      </c>
      <c r="Z15" s="125">
        <f t="shared" si="16"/>
        <v>15954620.448575998</v>
      </c>
      <c r="AA15" s="115"/>
      <c r="AB15" s="116" t="s">
        <v>45</v>
      </c>
      <c r="AC15" s="115"/>
      <c r="AD15" s="115"/>
      <c r="AE15" s="115"/>
      <c r="AF15" s="115"/>
      <c r="AG15" s="115"/>
      <c r="AH15" s="115"/>
      <c r="AI15" s="115"/>
      <c r="AJ15" s="115"/>
      <c r="AK15" s="115"/>
    </row>
    <row r="16" spans="1:37" ht="21" customHeight="1" x14ac:dyDescent="0.2">
      <c r="A16" s="108" t="s">
        <v>78</v>
      </c>
      <c r="B16" s="134">
        <v>48.28</v>
      </c>
      <c r="C16" s="119">
        <f t="shared" ref="C16:D16" si="29">B16</f>
        <v>48.28</v>
      </c>
      <c r="D16" s="119">
        <f t="shared" si="29"/>
        <v>48.28</v>
      </c>
      <c r="E16" s="120">
        <f t="shared" si="21"/>
        <v>519.68592000000001</v>
      </c>
      <c r="F16" s="121">
        <v>0</v>
      </c>
      <c r="G16" s="122">
        <f t="shared" si="2"/>
        <v>0</v>
      </c>
      <c r="H16" s="120">
        <f t="shared" si="3"/>
        <v>519.68592000000001</v>
      </c>
      <c r="I16" s="110">
        <f t="shared" si="4"/>
        <v>753.54458399999999</v>
      </c>
      <c r="J16" s="123">
        <f t="shared" si="5"/>
        <v>11303168.76</v>
      </c>
      <c r="K16" s="124">
        <f>1*K2</f>
        <v>1000000</v>
      </c>
      <c r="L16" s="123">
        <f>2*L2</f>
        <v>400000</v>
      </c>
      <c r="M16" s="123">
        <f t="shared" si="22"/>
        <v>12703168.76</v>
      </c>
      <c r="N16" s="113">
        <f t="shared" si="7"/>
        <v>0</v>
      </c>
      <c r="O16" s="123">
        <f t="shared" si="8"/>
        <v>12703168.76</v>
      </c>
      <c r="P16" s="123">
        <f t="shared" si="9"/>
        <v>301417.83360000001</v>
      </c>
      <c r="Q16" s="123">
        <f t="shared" si="10"/>
        <v>301417.83360000001</v>
      </c>
      <c r="R16" s="123">
        <f t="shared" si="11"/>
        <v>113031.6876</v>
      </c>
      <c r="S16" s="113"/>
      <c r="T16" s="123">
        <f t="shared" si="12"/>
        <v>13419036.114799999</v>
      </c>
      <c r="U16" s="123">
        <v>30000</v>
      </c>
      <c r="V16" s="123">
        <f t="shared" si="13"/>
        <v>1524380.2511999998</v>
      </c>
      <c r="W16" s="123">
        <f t="shared" si="14"/>
        <v>85904.082576000001</v>
      </c>
      <c r="X16" s="123">
        <f t="shared" si="15"/>
        <v>889300</v>
      </c>
      <c r="Y16" s="125">
        <v>6000</v>
      </c>
      <c r="Z16" s="125">
        <f t="shared" si="16"/>
        <v>15954620.448575998</v>
      </c>
      <c r="AA16" s="115"/>
      <c r="AB16" s="116" t="s">
        <v>45</v>
      </c>
      <c r="AC16" s="115"/>
      <c r="AD16" s="115"/>
      <c r="AE16" s="115"/>
      <c r="AF16" s="115"/>
      <c r="AG16" s="115"/>
      <c r="AH16" s="115"/>
      <c r="AI16" s="115"/>
      <c r="AJ16" s="115"/>
      <c r="AK16" s="115"/>
    </row>
    <row r="17" spans="1:37" ht="21" customHeight="1" x14ac:dyDescent="0.2">
      <c r="A17" s="108" t="s">
        <v>79</v>
      </c>
      <c r="B17" s="134">
        <v>48.28</v>
      </c>
      <c r="C17" s="119">
        <f t="shared" ref="C17:D17" si="30">B17</f>
        <v>48.28</v>
      </c>
      <c r="D17" s="119">
        <f t="shared" si="30"/>
        <v>48.28</v>
      </c>
      <c r="E17" s="120">
        <f t="shared" si="21"/>
        <v>519.68592000000001</v>
      </c>
      <c r="F17" s="121">
        <v>0</v>
      </c>
      <c r="G17" s="122">
        <f t="shared" si="2"/>
        <v>0</v>
      </c>
      <c r="H17" s="120">
        <f t="shared" si="3"/>
        <v>519.68592000000001</v>
      </c>
      <c r="I17" s="110">
        <f t="shared" si="4"/>
        <v>753.54458399999999</v>
      </c>
      <c r="J17" s="123">
        <f t="shared" si="5"/>
        <v>11303168.76</v>
      </c>
      <c r="K17" s="124">
        <f>1*K2</f>
        <v>1000000</v>
      </c>
      <c r="L17" s="123">
        <f>2*L2</f>
        <v>400000</v>
      </c>
      <c r="M17" s="123">
        <f t="shared" si="22"/>
        <v>12703168.76</v>
      </c>
      <c r="N17" s="113">
        <f t="shared" si="7"/>
        <v>0</v>
      </c>
      <c r="O17" s="123">
        <f t="shared" si="8"/>
        <v>12703168.76</v>
      </c>
      <c r="P17" s="123">
        <f t="shared" si="9"/>
        <v>301417.83360000001</v>
      </c>
      <c r="Q17" s="123">
        <f t="shared" si="10"/>
        <v>301417.83360000001</v>
      </c>
      <c r="R17" s="123">
        <f t="shared" si="11"/>
        <v>113031.6876</v>
      </c>
      <c r="S17" s="113"/>
      <c r="T17" s="123">
        <f t="shared" si="12"/>
        <v>13419036.114799999</v>
      </c>
      <c r="U17" s="123">
        <v>30000</v>
      </c>
      <c r="V17" s="123">
        <f t="shared" si="13"/>
        <v>1524380.2511999998</v>
      </c>
      <c r="W17" s="123">
        <f t="shared" si="14"/>
        <v>85904.082576000001</v>
      </c>
      <c r="X17" s="123">
        <f t="shared" si="15"/>
        <v>889300</v>
      </c>
      <c r="Y17" s="125">
        <v>6000</v>
      </c>
      <c r="Z17" s="125">
        <f t="shared" si="16"/>
        <v>15954620.448575998</v>
      </c>
      <c r="AA17" s="115"/>
      <c r="AB17" s="116" t="s">
        <v>45</v>
      </c>
      <c r="AC17" s="115"/>
      <c r="AD17" s="115"/>
      <c r="AE17" s="115"/>
      <c r="AF17" s="115"/>
      <c r="AG17" s="115"/>
      <c r="AH17" s="115"/>
      <c r="AI17" s="115"/>
      <c r="AJ17" s="115"/>
      <c r="AK17" s="115"/>
    </row>
    <row r="18" spans="1:37" ht="21" customHeight="1" x14ac:dyDescent="0.2">
      <c r="A18" s="108" t="s">
        <v>80</v>
      </c>
      <c r="B18" s="134">
        <v>48.28</v>
      </c>
      <c r="C18" s="119">
        <f t="shared" ref="C18:D18" si="31">B18</f>
        <v>48.28</v>
      </c>
      <c r="D18" s="119">
        <f t="shared" si="31"/>
        <v>48.28</v>
      </c>
      <c r="E18" s="120">
        <f t="shared" si="21"/>
        <v>519.68592000000001</v>
      </c>
      <c r="F18" s="121">
        <v>0</v>
      </c>
      <c r="G18" s="122">
        <f t="shared" si="2"/>
        <v>0</v>
      </c>
      <c r="H18" s="120">
        <f t="shared" si="3"/>
        <v>519.68592000000001</v>
      </c>
      <c r="I18" s="110">
        <f t="shared" si="4"/>
        <v>753.54458399999999</v>
      </c>
      <c r="J18" s="123">
        <f t="shared" si="5"/>
        <v>11303168.76</v>
      </c>
      <c r="K18" s="124">
        <f t="shared" ref="K18:K19" si="32">1*K5</f>
        <v>1000000</v>
      </c>
      <c r="L18" s="123">
        <f>2*L2</f>
        <v>400000</v>
      </c>
      <c r="M18" s="123">
        <f t="shared" si="22"/>
        <v>12703168.76</v>
      </c>
      <c r="N18" s="113">
        <f t="shared" si="7"/>
        <v>0</v>
      </c>
      <c r="O18" s="123">
        <f t="shared" si="8"/>
        <v>12703168.76</v>
      </c>
      <c r="P18" s="123">
        <f t="shared" si="9"/>
        <v>301417.83360000001</v>
      </c>
      <c r="Q18" s="123">
        <f t="shared" si="10"/>
        <v>301417.83360000001</v>
      </c>
      <c r="R18" s="123">
        <f t="shared" si="11"/>
        <v>113031.6876</v>
      </c>
      <c r="S18" s="113"/>
      <c r="T18" s="123">
        <f t="shared" si="12"/>
        <v>13419036.114799999</v>
      </c>
      <c r="U18" s="123">
        <v>30000</v>
      </c>
      <c r="V18" s="123">
        <f t="shared" si="13"/>
        <v>1524380.2511999998</v>
      </c>
      <c r="W18" s="123">
        <f t="shared" si="14"/>
        <v>85904.082576000001</v>
      </c>
      <c r="X18" s="123">
        <f t="shared" si="15"/>
        <v>889300</v>
      </c>
      <c r="Y18" s="125">
        <v>6000</v>
      </c>
      <c r="Z18" s="125">
        <f t="shared" si="16"/>
        <v>15954620.448575998</v>
      </c>
      <c r="AA18" s="115"/>
      <c r="AB18" s="116" t="s">
        <v>54</v>
      </c>
      <c r="AC18" s="115"/>
      <c r="AD18" s="115"/>
      <c r="AE18" s="115"/>
      <c r="AF18" s="115"/>
      <c r="AG18" s="115"/>
      <c r="AH18" s="115"/>
      <c r="AI18" s="115"/>
      <c r="AJ18" s="115"/>
      <c r="AK18" s="115"/>
    </row>
    <row r="19" spans="1:37" ht="21" customHeight="1" x14ac:dyDescent="0.2">
      <c r="A19" s="108" t="s">
        <v>81</v>
      </c>
      <c r="B19" s="134">
        <v>48.28</v>
      </c>
      <c r="C19" s="119">
        <f t="shared" ref="C19:D19" si="33">B19</f>
        <v>48.28</v>
      </c>
      <c r="D19" s="119">
        <f t="shared" si="33"/>
        <v>48.28</v>
      </c>
      <c r="E19" s="120">
        <f t="shared" si="21"/>
        <v>519.68592000000001</v>
      </c>
      <c r="F19" s="121">
        <v>0</v>
      </c>
      <c r="G19" s="122">
        <f t="shared" si="2"/>
        <v>0</v>
      </c>
      <c r="H19" s="120">
        <f t="shared" si="3"/>
        <v>519.68592000000001</v>
      </c>
      <c r="I19" s="120">
        <f t="shared" si="4"/>
        <v>753.54458399999999</v>
      </c>
      <c r="J19" s="123">
        <f t="shared" si="5"/>
        <v>11303168.76</v>
      </c>
      <c r="K19" s="124">
        <f t="shared" si="32"/>
        <v>1000000</v>
      </c>
      <c r="L19" s="123">
        <f>2*L2</f>
        <v>400000</v>
      </c>
      <c r="M19" s="123">
        <f t="shared" si="22"/>
        <v>12703168.76</v>
      </c>
      <c r="N19" s="113">
        <f t="shared" si="7"/>
        <v>0</v>
      </c>
      <c r="O19" s="123">
        <f t="shared" si="8"/>
        <v>12703168.76</v>
      </c>
      <c r="P19" s="123">
        <f t="shared" si="9"/>
        <v>301417.83360000001</v>
      </c>
      <c r="Q19" s="123">
        <f t="shared" si="10"/>
        <v>301417.83360000001</v>
      </c>
      <c r="R19" s="123">
        <f t="shared" si="11"/>
        <v>113031.6876</v>
      </c>
      <c r="S19" s="113"/>
      <c r="T19" s="123">
        <f t="shared" si="12"/>
        <v>13419036.114799999</v>
      </c>
      <c r="U19" s="123">
        <v>30000</v>
      </c>
      <c r="V19" s="123">
        <f t="shared" si="13"/>
        <v>1524380.2511999998</v>
      </c>
      <c r="W19" s="123">
        <f t="shared" si="14"/>
        <v>85904.082576000001</v>
      </c>
      <c r="X19" s="123">
        <f t="shared" si="15"/>
        <v>889300</v>
      </c>
      <c r="Y19" s="125">
        <v>6000</v>
      </c>
      <c r="Z19" s="125">
        <f t="shared" si="16"/>
        <v>15954620.448575998</v>
      </c>
      <c r="AA19" s="115"/>
      <c r="AB19" s="116" t="s">
        <v>54</v>
      </c>
      <c r="AC19" s="115"/>
      <c r="AD19" s="115"/>
      <c r="AE19" s="115"/>
      <c r="AF19" s="115"/>
      <c r="AG19" s="115"/>
      <c r="AH19" s="115"/>
      <c r="AI19" s="115"/>
      <c r="AJ19" s="115"/>
      <c r="AK19" s="115"/>
    </row>
    <row r="20" spans="1:37" ht="21" customHeight="1" x14ac:dyDescent="0.2">
      <c r="A20" s="108" t="s">
        <v>82</v>
      </c>
      <c r="B20" s="134">
        <v>37.1</v>
      </c>
      <c r="C20" s="119">
        <f t="shared" ref="C20:D20" si="34">B20</f>
        <v>37.1</v>
      </c>
      <c r="D20" s="119">
        <f t="shared" si="34"/>
        <v>37.1</v>
      </c>
      <c r="E20" s="126">
        <f t="shared" si="21"/>
        <v>399.34440000000001</v>
      </c>
      <c r="F20" s="127">
        <v>0</v>
      </c>
      <c r="G20" s="119">
        <f t="shared" si="2"/>
        <v>0</v>
      </c>
      <c r="H20" s="126">
        <f t="shared" si="3"/>
        <v>399.34440000000001</v>
      </c>
      <c r="I20" s="126">
        <f t="shared" si="4"/>
        <v>579.04938000000004</v>
      </c>
      <c r="J20" s="113">
        <f t="shared" si="5"/>
        <v>8685740.7000000011</v>
      </c>
      <c r="K20" s="128">
        <f>0*K2</f>
        <v>0</v>
      </c>
      <c r="L20" s="113">
        <f>2*L2</f>
        <v>400000</v>
      </c>
      <c r="M20" s="113">
        <f t="shared" si="22"/>
        <v>9085740.7000000011</v>
      </c>
      <c r="N20" s="113">
        <f t="shared" si="7"/>
        <v>0</v>
      </c>
      <c r="O20" s="113">
        <f t="shared" si="8"/>
        <v>9085740.7000000011</v>
      </c>
      <c r="P20" s="113">
        <f t="shared" si="9"/>
        <v>231619.75200000001</v>
      </c>
      <c r="Q20" s="113">
        <f t="shared" si="10"/>
        <v>231619.75200000001</v>
      </c>
      <c r="R20" s="113">
        <f t="shared" si="11"/>
        <v>86857.407000000007</v>
      </c>
      <c r="S20" s="113"/>
      <c r="T20" s="113">
        <f t="shared" si="12"/>
        <v>9635837.6110000014</v>
      </c>
      <c r="U20" s="113">
        <v>30000</v>
      </c>
      <c r="V20" s="113">
        <f t="shared" si="13"/>
        <v>1090288.8840000001</v>
      </c>
      <c r="W20" s="113">
        <f t="shared" si="14"/>
        <v>66011.629320000007</v>
      </c>
      <c r="X20" s="113">
        <f t="shared" si="15"/>
        <v>636100</v>
      </c>
      <c r="Y20" s="129">
        <v>6000</v>
      </c>
      <c r="Z20" s="129">
        <f t="shared" si="16"/>
        <v>11464238.12432</v>
      </c>
      <c r="AA20" s="115"/>
      <c r="AB20" s="116" t="s">
        <v>54</v>
      </c>
      <c r="AC20" s="115"/>
      <c r="AD20" s="115"/>
      <c r="AE20" s="115"/>
      <c r="AF20" s="115"/>
      <c r="AG20" s="115"/>
      <c r="AH20" s="115"/>
      <c r="AI20" s="115"/>
      <c r="AJ20" s="115"/>
      <c r="AK20" s="115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  <row r="1001" spans="1:37" ht="11.25" customHeight="1" x14ac:dyDescent="0.2">
      <c r="A1001" s="30"/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K1000"/>
  <sheetViews>
    <sheetView topLeftCell="A16" workbookViewId="0">
      <selection activeCell="A21" sqref="A21:XFD25"/>
    </sheetView>
  </sheetViews>
  <sheetFormatPr defaultColWidth="12.5703125" defaultRowHeight="15" customHeight="1" x14ac:dyDescent="0.2"/>
  <cols>
    <col min="1" max="1" width="15.28515625" customWidth="1"/>
    <col min="2" max="2" width="8" customWidth="1"/>
    <col min="3" max="4" width="6.140625" customWidth="1"/>
    <col min="5" max="5" width="5.7109375" customWidth="1"/>
    <col min="6" max="6" width="6" customWidth="1"/>
    <col min="7" max="7" width="5.42578125" customWidth="1"/>
    <col min="8" max="8" width="7.5703125" customWidth="1"/>
    <col min="9" max="9" width="9.140625" customWidth="1"/>
    <col min="10" max="10" width="10" customWidth="1"/>
    <col min="11" max="11" width="9.42578125" customWidth="1"/>
    <col min="12" max="12" width="8.42578125" customWidth="1"/>
    <col min="13" max="13" width="9.5703125" customWidth="1"/>
    <col min="14" max="14" width="6.7109375" customWidth="1"/>
    <col min="15" max="15" width="11.42578125" customWidth="1"/>
    <col min="16" max="16" width="8" customWidth="1"/>
    <col min="17" max="17" width="7.5703125" customWidth="1"/>
    <col min="18" max="18" width="6.42578125" customWidth="1"/>
    <col min="19" max="19" width="5" customWidth="1"/>
    <col min="20" max="20" width="9.7109375" customWidth="1"/>
    <col min="21" max="21" width="8.28515625" customWidth="1"/>
    <col min="22" max="22" width="9" customWidth="1"/>
    <col min="23" max="23" width="8.85546875" customWidth="1"/>
    <col min="24" max="24" width="8.140625" customWidth="1"/>
    <col min="25" max="25" width="8.28515625" customWidth="1"/>
    <col min="26" max="26" width="10" customWidth="1"/>
    <col min="27" max="27" width="12.5703125" customWidth="1"/>
    <col min="28" max="28" width="11.140625" customWidth="1"/>
    <col min="29" max="29" width="10" customWidth="1"/>
    <col min="30" max="30" width="21.42578125" customWidth="1"/>
    <col min="31" max="31" width="7" customWidth="1"/>
    <col min="32" max="37" width="12.5703125" customWidth="1"/>
  </cols>
  <sheetData>
    <row r="1" spans="1:37" ht="11.25" customHeight="1" x14ac:dyDescent="0.2">
      <c r="A1" s="33" t="s">
        <v>0</v>
      </c>
      <c r="B1" s="1"/>
      <c r="C1" s="1"/>
      <c r="D1" s="1"/>
      <c r="E1" s="1"/>
      <c r="F1" s="1"/>
      <c r="G1" s="1"/>
      <c r="H1" s="1" t="s">
        <v>0</v>
      </c>
      <c r="I1" s="33"/>
      <c r="J1" s="33" t="s">
        <v>0</v>
      </c>
      <c r="K1" s="2" t="s">
        <v>1</v>
      </c>
      <c r="L1" s="2" t="s">
        <v>2</v>
      </c>
      <c r="M1" s="1"/>
      <c r="N1" s="3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3"/>
      <c r="AC1" s="33"/>
      <c r="AD1" s="33"/>
      <c r="AE1" s="33"/>
      <c r="AF1" s="1"/>
      <c r="AG1" s="1"/>
      <c r="AH1" s="1"/>
      <c r="AI1" s="1"/>
      <c r="AJ1" s="1"/>
      <c r="AK1" s="1"/>
    </row>
    <row r="2" spans="1:37" ht="33" customHeight="1" x14ac:dyDescent="0.2">
      <c r="A2" s="33"/>
      <c r="B2" s="1"/>
      <c r="C2" s="1"/>
      <c r="D2" s="1"/>
      <c r="E2" s="1"/>
      <c r="F2" s="1"/>
      <c r="G2" s="1"/>
      <c r="H2" s="1"/>
      <c r="I2" s="34" t="s">
        <v>39</v>
      </c>
      <c r="J2" s="5">
        <v>15000</v>
      </c>
      <c r="K2" s="6">
        <v>1000000</v>
      </c>
      <c r="L2" s="7">
        <v>200000</v>
      </c>
      <c r="M2" s="1"/>
      <c r="N2" s="35">
        <v>0</v>
      </c>
      <c r="O2" s="1"/>
      <c r="P2" s="9">
        <v>400</v>
      </c>
      <c r="Q2" s="9">
        <v>400</v>
      </c>
      <c r="R2" s="1">
        <v>150</v>
      </c>
      <c r="S2" s="1"/>
      <c r="T2" s="1"/>
      <c r="U2" s="1"/>
      <c r="V2" s="8">
        <v>0.12</v>
      </c>
      <c r="W2" s="8"/>
      <c r="X2" s="10">
        <v>7.0000000000000007E-2</v>
      </c>
      <c r="Y2" s="1"/>
      <c r="Z2" s="1"/>
      <c r="AA2" s="1"/>
      <c r="AB2" s="33"/>
      <c r="AC2" s="33"/>
      <c r="AD2" s="33"/>
      <c r="AE2" s="33"/>
      <c r="AF2" s="1"/>
      <c r="AG2" s="1"/>
      <c r="AH2" s="1"/>
      <c r="AI2" s="1"/>
      <c r="AJ2" s="1"/>
      <c r="AK2" s="1"/>
    </row>
    <row r="3" spans="1:37" ht="48" customHeight="1" x14ac:dyDescent="0.2">
      <c r="A3" s="11" t="s">
        <v>5</v>
      </c>
      <c r="B3" s="11" t="s">
        <v>6</v>
      </c>
      <c r="C3" s="11" t="s">
        <v>7</v>
      </c>
      <c r="D3" s="11" t="s">
        <v>8</v>
      </c>
      <c r="E3" s="11" t="s">
        <v>9</v>
      </c>
      <c r="F3" s="11" t="s">
        <v>61</v>
      </c>
      <c r="G3" s="11" t="s">
        <v>62</v>
      </c>
      <c r="H3" s="11" t="s">
        <v>42</v>
      </c>
      <c r="I3" s="11" t="s">
        <v>13</v>
      </c>
      <c r="J3" s="11" t="s">
        <v>14</v>
      </c>
      <c r="K3" s="11" t="s">
        <v>15</v>
      </c>
      <c r="L3" s="11" t="s">
        <v>16</v>
      </c>
      <c r="M3" s="11" t="s">
        <v>17</v>
      </c>
      <c r="N3" s="11"/>
      <c r="O3" s="11" t="s">
        <v>18</v>
      </c>
      <c r="P3" s="11" t="s">
        <v>19</v>
      </c>
      <c r="Q3" s="11" t="s">
        <v>20</v>
      </c>
      <c r="R3" s="11" t="s">
        <v>21</v>
      </c>
      <c r="S3" s="11"/>
      <c r="T3" s="11" t="s">
        <v>22</v>
      </c>
      <c r="U3" s="11" t="s">
        <v>23</v>
      </c>
      <c r="V3" s="11" t="s">
        <v>24</v>
      </c>
      <c r="W3" s="11" t="s">
        <v>25</v>
      </c>
      <c r="X3" s="11" t="s">
        <v>26</v>
      </c>
      <c r="Y3" s="11" t="s">
        <v>27</v>
      </c>
      <c r="Z3" s="11" t="s">
        <v>28</v>
      </c>
      <c r="AA3" s="36"/>
      <c r="AB3" s="11" t="s">
        <v>29</v>
      </c>
      <c r="AC3" s="11" t="s">
        <v>30</v>
      </c>
      <c r="AD3" s="11" t="s">
        <v>31</v>
      </c>
      <c r="AE3" s="11" t="s">
        <v>32</v>
      </c>
      <c r="AF3" s="11"/>
      <c r="AG3" s="36"/>
      <c r="AH3" s="36"/>
      <c r="AI3" s="36"/>
      <c r="AJ3" s="36"/>
      <c r="AK3" s="36"/>
    </row>
    <row r="4" spans="1:37" ht="21" customHeight="1" x14ac:dyDescent="0.2">
      <c r="A4" s="108" t="s">
        <v>63</v>
      </c>
      <c r="B4" s="134">
        <v>29.93</v>
      </c>
      <c r="C4" s="109">
        <f t="shared" ref="C4:D4" si="0">B4</f>
        <v>29.93</v>
      </c>
      <c r="D4" s="109">
        <f t="shared" si="0"/>
        <v>29.93</v>
      </c>
      <c r="E4" s="110">
        <f t="shared" ref="E4:E20" si="1">D4*10.764</f>
        <v>322.16651999999999</v>
      </c>
      <c r="F4" s="111">
        <v>6.86</v>
      </c>
      <c r="G4" s="109">
        <f t="shared" ref="G4:G20" si="2">F4*10.764</f>
        <v>73.841039999999992</v>
      </c>
      <c r="H4" s="110">
        <f t="shared" ref="H4:H20" si="3">E4+G4</f>
        <v>396.00756000000001</v>
      </c>
      <c r="I4" s="110">
        <f t="shared" ref="I4:I20" si="4">H4+(H4*45%)</f>
        <v>574.21096199999999</v>
      </c>
      <c r="J4" s="112">
        <f t="shared" ref="J4:J20" si="5">I4*$J$2</f>
        <v>8613164.4299999997</v>
      </c>
      <c r="K4" s="112">
        <f>0*K2</f>
        <v>0</v>
      </c>
      <c r="L4" s="112">
        <f>2*L2</f>
        <v>400000</v>
      </c>
      <c r="M4" s="112">
        <f t="shared" ref="M4:M20" si="6">SUM(J4:L4)</f>
        <v>9013164.4299999997</v>
      </c>
      <c r="N4" s="113">
        <f t="shared" ref="N4:N20" si="7">($N$2*M4)</f>
        <v>0</v>
      </c>
      <c r="O4" s="112">
        <f t="shared" ref="O4:O20" si="8">M4-N4</f>
        <v>9013164.4299999997</v>
      </c>
      <c r="P4" s="112">
        <f t="shared" ref="P4:P20" si="9">I4*$P$2</f>
        <v>229684.3848</v>
      </c>
      <c r="Q4" s="112">
        <f t="shared" ref="Q4:Q20" si="10">I4*$Q$2</f>
        <v>229684.3848</v>
      </c>
      <c r="R4" s="112">
        <f t="shared" ref="R4:R20" si="11">I4*$R$2</f>
        <v>86131.6443</v>
      </c>
      <c r="S4" s="112">
        <v>0</v>
      </c>
      <c r="T4" s="112">
        <f t="shared" ref="T4:T20" si="12">SUM(O4:S4)</f>
        <v>9558664.8439000007</v>
      </c>
      <c r="U4" s="112">
        <v>30000</v>
      </c>
      <c r="V4" s="112">
        <f t="shared" ref="V4:V20" si="13">$V$2*O4</f>
        <v>1081579.7315999998</v>
      </c>
      <c r="W4" s="112">
        <f t="shared" ref="W4:W20" si="14">(12%*P4)+(12%*Q4)+(12%*R4)</f>
        <v>65460.049667999992</v>
      </c>
      <c r="X4" s="112">
        <f t="shared" ref="X4:X20" si="15">CEILING(($X$2*O4),100)</f>
        <v>631000</v>
      </c>
      <c r="Y4" s="114">
        <v>6000</v>
      </c>
      <c r="Z4" s="114">
        <f t="shared" ref="Z4:Z20" si="16">SUM(T4:Y4)</f>
        <v>11372704.625167999</v>
      </c>
      <c r="AA4" s="115"/>
      <c r="AB4" s="116" t="s">
        <v>54</v>
      </c>
      <c r="AC4" s="115"/>
      <c r="AD4" s="115"/>
      <c r="AE4" s="115"/>
      <c r="AF4" s="115"/>
      <c r="AG4" s="115"/>
      <c r="AH4" s="115"/>
      <c r="AI4" s="115"/>
      <c r="AJ4" s="115"/>
      <c r="AK4" s="115"/>
    </row>
    <row r="5" spans="1:37" ht="21" customHeight="1" x14ac:dyDescent="0.2">
      <c r="A5" s="108" t="s">
        <v>64</v>
      </c>
      <c r="B5" s="134">
        <v>47.89</v>
      </c>
      <c r="C5" s="109">
        <f t="shared" ref="C5:D5" si="17">B5</f>
        <v>47.89</v>
      </c>
      <c r="D5" s="109">
        <f t="shared" si="17"/>
        <v>47.89</v>
      </c>
      <c r="E5" s="110">
        <f t="shared" si="1"/>
        <v>515.48795999999993</v>
      </c>
      <c r="F5" s="117">
        <v>0</v>
      </c>
      <c r="G5" s="109">
        <f t="shared" si="2"/>
        <v>0</v>
      </c>
      <c r="H5" s="110">
        <f t="shared" si="3"/>
        <v>515.48795999999993</v>
      </c>
      <c r="I5" s="110">
        <f t="shared" si="4"/>
        <v>747.45754199999988</v>
      </c>
      <c r="J5" s="112">
        <f t="shared" si="5"/>
        <v>11211863.129999999</v>
      </c>
      <c r="K5" s="112">
        <f>1*K2</f>
        <v>1000000</v>
      </c>
      <c r="L5" s="112">
        <f>2*L2</f>
        <v>400000</v>
      </c>
      <c r="M5" s="112">
        <f t="shared" si="6"/>
        <v>12611863.129999999</v>
      </c>
      <c r="N5" s="113">
        <f t="shared" si="7"/>
        <v>0</v>
      </c>
      <c r="O5" s="112">
        <f t="shared" si="8"/>
        <v>12611863.129999999</v>
      </c>
      <c r="P5" s="112">
        <f t="shared" si="9"/>
        <v>298983.01679999992</v>
      </c>
      <c r="Q5" s="112">
        <f t="shared" si="10"/>
        <v>298983.01679999992</v>
      </c>
      <c r="R5" s="112">
        <f t="shared" si="11"/>
        <v>112118.63129999998</v>
      </c>
      <c r="S5" s="112">
        <v>0</v>
      </c>
      <c r="T5" s="112">
        <f t="shared" si="12"/>
        <v>13321947.794899998</v>
      </c>
      <c r="U5" s="112">
        <v>30000</v>
      </c>
      <c r="V5" s="112">
        <f t="shared" si="13"/>
        <v>1513423.5755999999</v>
      </c>
      <c r="W5" s="112">
        <f t="shared" si="14"/>
        <v>85210.159787999975</v>
      </c>
      <c r="X5" s="112">
        <f t="shared" si="15"/>
        <v>882900</v>
      </c>
      <c r="Y5" s="114">
        <v>6000</v>
      </c>
      <c r="Z5" s="114">
        <f t="shared" si="16"/>
        <v>15839481.530287998</v>
      </c>
      <c r="AA5" s="115"/>
      <c r="AB5" s="116" t="s">
        <v>54</v>
      </c>
      <c r="AC5" s="115"/>
      <c r="AD5" s="115"/>
      <c r="AE5" s="115"/>
      <c r="AF5" s="115"/>
      <c r="AG5" s="115"/>
      <c r="AH5" s="115"/>
      <c r="AI5" s="115"/>
      <c r="AJ5" s="115"/>
      <c r="AK5" s="115"/>
    </row>
    <row r="6" spans="1:37" ht="21" customHeight="1" x14ac:dyDescent="0.2">
      <c r="A6" s="108" t="s">
        <v>65</v>
      </c>
      <c r="B6" s="134">
        <v>47.89</v>
      </c>
      <c r="C6" s="109">
        <f t="shared" ref="C6:D6" si="18">B6</f>
        <v>47.89</v>
      </c>
      <c r="D6" s="109">
        <f t="shared" si="18"/>
        <v>47.89</v>
      </c>
      <c r="E6" s="110">
        <f t="shared" si="1"/>
        <v>515.48795999999993</v>
      </c>
      <c r="F6" s="117">
        <v>0</v>
      </c>
      <c r="G6" s="109">
        <f t="shared" si="2"/>
        <v>0</v>
      </c>
      <c r="H6" s="110">
        <f t="shared" si="3"/>
        <v>515.48795999999993</v>
      </c>
      <c r="I6" s="110">
        <f t="shared" si="4"/>
        <v>747.45754199999988</v>
      </c>
      <c r="J6" s="112">
        <f t="shared" si="5"/>
        <v>11211863.129999999</v>
      </c>
      <c r="K6" s="112">
        <f>1*K2</f>
        <v>1000000</v>
      </c>
      <c r="L6" s="112">
        <f>2*L2</f>
        <v>400000</v>
      </c>
      <c r="M6" s="112">
        <f t="shared" si="6"/>
        <v>12611863.129999999</v>
      </c>
      <c r="N6" s="113">
        <f t="shared" si="7"/>
        <v>0</v>
      </c>
      <c r="O6" s="112">
        <f t="shared" si="8"/>
        <v>12611863.129999999</v>
      </c>
      <c r="P6" s="112">
        <f t="shared" si="9"/>
        <v>298983.01679999992</v>
      </c>
      <c r="Q6" s="112">
        <f t="shared" si="10"/>
        <v>298983.01679999992</v>
      </c>
      <c r="R6" s="112">
        <f t="shared" si="11"/>
        <v>112118.63129999998</v>
      </c>
      <c r="S6" s="112">
        <v>0</v>
      </c>
      <c r="T6" s="112">
        <f t="shared" si="12"/>
        <v>13321947.794899998</v>
      </c>
      <c r="U6" s="112">
        <v>30000</v>
      </c>
      <c r="V6" s="112">
        <f t="shared" si="13"/>
        <v>1513423.5755999999</v>
      </c>
      <c r="W6" s="112">
        <f t="shared" si="14"/>
        <v>85210.159787999975</v>
      </c>
      <c r="X6" s="112">
        <f t="shared" si="15"/>
        <v>882900</v>
      </c>
      <c r="Y6" s="114">
        <v>6000</v>
      </c>
      <c r="Z6" s="114">
        <f t="shared" si="16"/>
        <v>15839481.530287998</v>
      </c>
      <c r="AA6" s="115"/>
      <c r="AB6" s="116" t="s">
        <v>54</v>
      </c>
      <c r="AC6" s="115"/>
      <c r="AD6" s="115"/>
      <c r="AE6" s="115"/>
      <c r="AF6" s="115"/>
      <c r="AG6" s="115"/>
      <c r="AH6" s="115"/>
      <c r="AI6" s="115"/>
      <c r="AJ6" s="115"/>
      <c r="AK6" s="115"/>
    </row>
    <row r="7" spans="1:37" ht="21" customHeight="1" x14ac:dyDescent="0.2">
      <c r="A7" s="108" t="s">
        <v>66</v>
      </c>
      <c r="B7" s="134">
        <v>47.89</v>
      </c>
      <c r="C7" s="109">
        <f t="shared" ref="C7:D7" si="19">B7</f>
        <v>47.89</v>
      </c>
      <c r="D7" s="109">
        <f t="shared" si="19"/>
        <v>47.89</v>
      </c>
      <c r="E7" s="110">
        <f t="shared" si="1"/>
        <v>515.48795999999993</v>
      </c>
      <c r="F7" s="117">
        <v>0</v>
      </c>
      <c r="G7" s="109">
        <f t="shared" si="2"/>
        <v>0</v>
      </c>
      <c r="H7" s="110">
        <f t="shared" si="3"/>
        <v>515.48795999999993</v>
      </c>
      <c r="I7" s="110">
        <f t="shared" si="4"/>
        <v>747.45754199999988</v>
      </c>
      <c r="J7" s="112">
        <f t="shared" si="5"/>
        <v>11211863.129999999</v>
      </c>
      <c r="K7" s="112">
        <f>1*K2</f>
        <v>1000000</v>
      </c>
      <c r="L7" s="112">
        <f>2*L2</f>
        <v>400000</v>
      </c>
      <c r="M7" s="112">
        <f t="shared" si="6"/>
        <v>12611863.129999999</v>
      </c>
      <c r="N7" s="113">
        <f t="shared" si="7"/>
        <v>0</v>
      </c>
      <c r="O7" s="112">
        <f t="shared" si="8"/>
        <v>12611863.129999999</v>
      </c>
      <c r="P7" s="112">
        <f t="shared" si="9"/>
        <v>298983.01679999992</v>
      </c>
      <c r="Q7" s="112">
        <f t="shared" si="10"/>
        <v>298983.01679999992</v>
      </c>
      <c r="R7" s="112">
        <f t="shared" si="11"/>
        <v>112118.63129999998</v>
      </c>
      <c r="S7" s="112">
        <v>0</v>
      </c>
      <c r="T7" s="112">
        <f t="shared" si="12"/>
        <v>13321947.794899998</v>
      </c>
      <c r="U7" s="112">
        <v>30000</v>
      </c>
      <c r="V7" s="112">
        <f t="shared" si="13"/>
        <v>1513423.5755999999</v>
      </c>
      <c r="W7" s="112">
        <f t="shared" si="14"/>
        <v>85210.159787999975</v>
      </c>
      <c r="X7" s="112">
        <f t="shared" si="15"/>
        <v>882900</v>
      </c>
      <c r="Y7" s="114">
        <v>6000</v>
      </c>
      <c r="Z7" s="114">
        <f t="shared" si="16"/>
        <v>15839481.530287998</v>
      </c>
      <c r="AA7" s="115"/>
      <c r="AB7" s="116" t="s">
        <v>54</v>
      </c>
      <c r="AC7" s="115"/>
      <c r="AD7" s="115"/>
      <c r="AE7" s="115"/>
      <c r="AF7" s="115"/>
      <c r="AG7" s="115"/>
      <c r="AH7" s="115"/>
      <c r="AI7" s="115"/>
      <c r="AJ7" s="115"/>
      <c r="AK7" s="115"/>
    </row>
    <row r="8" spans="1:37" ht="21" customHeight="1" x14ac:dyDescent="0.2">
      <c r="A8" s="108" t="s">
        <v>68</v>
      </c>
      <c r="B8" s="135">
        <v>46.79</v>
      </c>
      <c r="C8" s="109">
        <f t="shared" ref="C8:D8" si="20">B8</f>
        <v>46.79</v>
      </c>
      <c r="D8" s="109">
        <f t="shared" si="20"/>
        <v>46.79</v>
      </c>
      <c r="E8" s="110">
        <f t="shared" si="1"/>
        <v>503.64755999999994</v>
      </c>
      <c r="F8" s="117">
        <v>0</v>
      </c>
      <c r="G8" s="109">
        <f t="shared" si="2"/>
        <v>0</v>
      </c>
      <c r="H8" s="110">
        <f t="shared" si="3"/>
        <v>503.64755999999994</v>
      </c>
      <c r="I8" s="110">
        <f t="shared" si="4"/>
        <v>730.28896199999986</v>
      </c>
      <c r="J8" s="112">
        <f t="shared" si="5"/>
        <v>10954334.429999998</v>
      </c>
      <c r="K8" s="118">
        <f>1*K2</f>
        <v>1000000</v>
      </c>
      <c r="L8" s="112">
        <f>2*L2</f>
        <v>400000</v>
      </c>
      <c r="M8" s="112">
        <f t="shared" si="6"/>
        <v>12354334.429999998</v>
      </c>
      <c r="N8" s="113">
        <f t="shared" si="7"/>
        <v>0</v>
      </c>
      <c r="O8" s="112">
        <f t="shared" si="8"/>
        <v>12354334.429999998</v>
      </c>
      <c r="P8" s="112">
        <f t="shared" si="9"/>
        <v>292115.58479999995</v>
      </c>
      <c r="Q8" s="112">
        <f t="shared" si="10"/>
        <v>292115.58479999995</v>
      </c>
      <c r="R8" s="112">
        <f t="shared" si="11"/>
        <v>109543.34429999998</v>
      </c>
      <c r="S8" s="112">
        <v>0</v>
      </c>
      <c r="T8" s="112">
        <f t="shared" si="12"/>
        <v>13048108.943899997</v>
      </c>
      <c r="U8" s="112">
        <v>30000</v>
      </c>
      <c r="V8" s="112">
        <f t="shared" si="13"/>
        <v>1482520.1315999997</v>
      </c>
      <c r="W8" s="112">
        <f t="shared" si="14"/>
        <v>83252.941667999985</v>
      </c>
      <c r="X8" s="112">
        <f t="shared" si="15"/>
        <v>864900</v>
      </c>
      <c r="Y8" s="114">
        <v>6000</v>
      </c>
      <c r="Z8" s="114">
        <f t="shared" si="16"/>
        <v>15514782.017167997</v>
      </c>
      <c r="AA8" s="115"/>
      <c r="AB8" s="116" t="s">
        <v>54</v>
      </c>
      <c r="AC8" s="115"/>
      <c r="AD8" s="115"/>
      <c r="AE8" s="115"/>
      <c r="AF8" s="115"/>
      <c r="AG8" s="115"/>
      <c r="AH8" s="115"/>
      <c r="AI8" s="115"/>
      <c r="AJ8" s="115"/>
      <c r="AK8" s="115"/>
    </row>
    <row r="9" spans="1:37" ht="21" customHeight="1" x14ac:dyDescent="0.2">
      <c r="A9" s="108" t="s">
        <v>70</v>
      </c>
      <c r="B9" s="134">
        <v>59.29</v>
      </c>
      <c r="C9" s="109">
        <f t="shared" ref="C9:D9" si="21">B9</f>
        <v>59.29</v>
      </c>
      <c r="D9" s="109">
        <f t="shared" si="21"/>
        <v>59.29</v>
      </c>
      <c r="E9" s="110">
        <f t="shared" si="1"/>
        <v>638.19755999999995</v>
      </c>
      <c r="F9" s="117">
        <v>0</v>
      </c>
      <c r="G9" s="109">
        <f t="shared" si="2"/>
        <v>0</v>
      </c>
      <c r="H9" s="110">
        <f t="shared" si="3"/>
        <v>638.19755999999995</v>
      </c>
      <c r="I9" s="110">
        <f t="shared" si="4"/>
        <v>925.38646199999994</v>
      </c>
      <c r="J9" s="112">
        <f t="shared" si="5"/>
        <v>13880796.93</v>
      </c>
      <c r="K9" s="112">
        <f>1*K2</f>
        <v>1000000</v>
      </c>
      <c r="L9" s="112">
        <f>2*L2</f>
        <v>400000</v>
      </c>
      <c r="M9" s="112">
        <f t="shared" si="6"/>
        <v>15280796.93</v>
      </c>
      <c r="N9" s="113">
        <f t="shared" si="7"/>
        <v>0</v>
      </c>
      <c r="O9" s="112">
        <f t="shared" si="8"/>
        <v>15280796.93</v>
      </c>
      <c r="P9" s="112">
        <f t="shared" si="9"/>
        <v>370154.58479999995</v>
      </c>
      <c r="Q9" s="112">
        <f t="shared" si="10"/>
        <v>370154.58479999995</v>
      </c>
      <c r="R9" s="112">
        <f t="shared" si="11"/>
        <v>138807.9693</v>
      </c>
      <c r="S9" s="112">
        <v>0</v>
      </c>
      <c r="T9" s="112">
        <f t="shared" si="12"/>
        <v>16159914.068899998</v>
      </c>
      <c r="U9" s="112">
        <v>30000</v>
      </c>
      <c r="V9" s="112">
        <f t="shared" si="13"/>
        <v>1833695.6316</v>
      </c>
      <c r="W9" s="112">
        <f t="shared" si="14"/>
        <v>105494.05666799998</v>
      </c>
      <c r="X9" s="112">
        <f t="shared" si="15"/>
        <v>1069700</v>
      </c>
      <c r="Y9" s="114">
        <v>6000</v>
      </c>
      <c r="Z9" s="114">
        <f t="shared" si="16"/>
        <v>19204803.757167995</v>
      </c>
      <c r="AA9" s="115"/>
      <c r="AB9" s="116" t="s">
        <v>54</v>
      </c>
      <c r="AC9" s="115"/>
      <c r="AD9" s="115"/>
      <c r="AE9" s="115"/>
      <c r="AF9" s="115"/>
      <c r="AG9" s="115"/>
      <c r="AH9" s="115"/>
      <c r="AI9" s="115"/>
      <c r="AJ9" s="115"/>
      <c r="AK9" s="115"/>
    </row>
    <row r="10" spans="1:37" ht="21" customHeight="1" x14ac:dyDescent="0.2">
      <c r="A10" s="108" t="s">
        <v>72</v>
      </c>
      <c r="B10" s="134">
        <v>49.92</v>
      </c>
      <c r="C10" s="119">
        <f t="shared" ref="C10:D10" si="22">B10</f>
        <v>49.92</v>
      </c>
      <c r="D10" s="119">
        <f t="shared" si="22"/>
        <v>49.92</v>
      </c>
      <c r="E10" s="110">
        <f t="shared" si="1"/>
        <v>537.33888000000002</v>
      </c>
      <c r="F10" s="117">
        <v>0</v>
      </c>
      <c r="G10" s="109">
        <f t="shared" si="2"/>
        <v>0</v>
      </c>
      <c r="H10" s="110">
        <f t="shared" si="3"/>
        <v>537.33888000000002</v>
      </c>
      <c r="I10" s="110">
        <f t="shared" si="4"/>
        <v>779.14137600000004</v>
      </c>
      <c r="J10" s="112">
        <f t="shared" si="5"/>
        <v>11687120.640000001</v>
      </c>
      <c r="K10" s="112">
        <f>1*K2</f>
        <v>1000000</v>
      </c>
      <c r="L10" s="112">
        <f>2*L2</f>
        <v>400000</v>
      </c>
      <c r="M10" s="112">
        <f t="shared" si="6"/>
        <v>13087120.640000001</v>
      </c>
      <c r="N10" s="113">
        <f t="shared" si="7"/>
        <v>0</v>
      </c>
      <c r="O10" s="112">
        <f t="shared" si="8"/>
        <v>13087120.640000001</v>
      </c>
      <c r="P10" s="112">
        <f t="shared" si="9"/>
        <v>311656.55040000001</v>
      </c>
      <c r="Q10" s="112">
        <f t="shared" si="10"/>
        <v>311656.55040000001</v>
      </c>
      <c r="R10" s="112">
        <f t="shared" si="11"/>
        <v>116871.20640000001</v>
      </c>
      <c r="S10" s="113"/>
      <c r="T10" s="112">
        <f t="shared" si="12"/>
        <v>13827304.9472</v>
      </c>
      <c r="U10" s="112">
        <v>30000</v>
      </c>
      <c r="V10" s="112">
        <f t="shared" si="13"/>
        <v>1570454.4768000001</v>
      </c>
      <c r="W10" s="112">
        <f t="shared" si="14"/>
        <v>88822.116864000011</v>
      </c>
      <c r="X10" s="112">
        <f t="shared" si="15"/>
        <v>916100</v>
      </c>
      <c r="Y10" s="114">
        <v>6000</v>
      </c>
      <c r="Z10" s="114">
        <f t="shared" si="16"/>
        <v>16438681.540864</v>
      </c>
      <c r="AA10" s="115"/>
      <c r="AB10" s="116" t="s">
        <v>54</v>
      </c>
      <c r="AC10" s="115"/>
      <c r="AD10" s="115"/>
      <c r="AE10" s="115"/>
      <c r="AF10" s="115"/>
      <c r="AG10" s="115"/>
      <c r="AH10" s="115"/>
      <c r="AI10" s="115"/>
      <c r="AJ10" s="115"/>
      <c r="AK10" s="115"/>
    </row>
    <row r="11" spans="1:37" ht="21" customHeight="1" x14ac:dyDescent="0.2">
      <c r="A11" s="108" t="s">
        <v>73</v>
      </c>
      <c r="B11" s="134">
        <v>50.33</v>
      </c>
      <c r="C11" s="119">
        <f t="shared" ref="C11:D11" si="23">B11</f>
        <v>50.33</v>
      </c>
      <c r="D11" s="119">
        <f t="shared" si="23"/>
        <v>50.33</v>
      </c>
      <c r="E11" s="110">
        <f t="shared" si="1"/>
        <v>541.75211999999999</v>
      </c>
      <c r="F11" s="117">
        <v>0</v>
      </c>
      <c r="G11" s="109">
        <f t="shared" si="2"/>
        <v>0</v>
      </c>
      <c r="H11" s="110">
        <f t="shared" si="3"/>
        <v>541.75211999999999</v>
      </c>
      <c r="I11" s="110">
        <f t="shared" si="4"/>
        <v>785.54057399999999</v>
      </c>
      <c r="J11" s="112">
        <f t="shared" si="5"/>
        <v>11783108.609999999</v>
      </c>
      <c r="K11" s="112">
        <f>1*K2</f>
        <v>1000000</v>
      </c>
      <c r="L11" s="112">
        <f>2*L2</f>
        <v>400000</v>
      </c>
      <c r="M11" s="112">
        <f t="shared" si="6"/>
        <v>13183108.609999999</v>
      </c>
      <c r="N11" s="113">
        <f t="shared" si="7"/>
        <v>0</v>
      </c>
      <c r="O11" s="112">
        <f t="shared" si="8"/>
        <v>13183108.609999999</v>
      </c>
      <c r="P11" s="112">
        <f t="shared" si="9"/>
        <v>314216.22960000002</v>
      </c>
      <c r="Q11" s="112">
        <f t="shared" si="10"/>
        <v>314216.22960000002</v>
      </c>
      <c r="R11" s="112">
        <f t="shared" si="11"/>
        <v>117831.0861</v>
      </c>
      <c r="S11" s="113"/>
      <c r="T11" s="112">
        <f t="shared" si="12"/>
        <v>13929372.155299999</v>
      </c>
      <c r="U11" s="112">
        <v>30000</v>
      </c>
      <c r="V11" s="112">
        <f t="shared" si="13"/>
        <v>1581973.0331999999</v>
      </c>
      <c r="W11" s="112">
        <f t="shared" si="14"/>
        <v>89551.625436000002</v>
      </c>
      <c r="X11" s="112">
        <f t="shared" si="15"/>
        <v>922900</v>
      </c>
      <c r="Y11" s="114">
        <v>6000</v>
      </c>
      <c r="Z11" s="114">
        <f t="shared" si="16"/>
        <v>16559796.813935999</v>
      </c>
      <c r="AA11" s="115"/>
      <c r="AB11" s="116" t="s">
        <v>54</v>
      </c>
      <c r="AC11" s="115"/>
      <c r="AD11" s="115"/>
      <c r="AE11" s="115"/>
      <c r="AF11" s="115"/>
      <c r="AG11" s="115"/>
      <c r="AH11" s="115"/>
      <c r="AI11" s="115"/>
      <c r="AJ11" s="115"/>
      <c r="AK11" s="115"/>
    </row>
    <row r="12" spans="1:37" ht="27.75" customHeight="1" x14ac:dyDescent="0.2">
      <c r="A12" s="108" t="s">
        <v>74</v>
      </c>
      <c r="B12" s="134">
        <v>60.88</v>
      </c>
      <c r="C12" s="119">
        <f t="shared" ref="C12:D12" si="24">B12</f>
        <v>60.88</v>
      </c>
      <c r="D12" s="119">
        <f t="shared" si="24"/>
        <v>60.88</v>
      </c>
      <c r="E12" s="110">
        <f t="shared" si="1"/>
        <v>655.31232</v>
      </c>
      <c r="F12" s="117">
        <v>0</v>
      </c>
      <c r="G12" s="109">
        <f t="shared" si="2"/>
        <v>0</v>
      </c>
      <c r="H12" s="110">
        <f t="shared" si="3"/>
        <v>655.31232</v>
      </c>
      <c r="I12" s="110">
        <f t="shared" si="4"/>
        <v>950.20286400000009</v>
      </c>
      <c r="J12" s="112">
        <f t="shared" si="5"/>
        <v>14253042.960000001</v>
      </c>
      <c r="K12" s="118">
        <f>1*K2</f>
        <v>1000000</v>
      </c>
      <c r="L12" s="112">
        <f>2*L2</f>
        <v>400000</v>
      </c>
      <c r="M12" s="112">
        <f t="shared" si="6"/>
        <v>15653042.960000001</v>
      </c>
      <c r="N12" s="113">
        <f t="shared" si="7"/>
        <v>0</v>
      </c>
      <c r="O12" s="112">
        <f t="shared" si="8"/>
        <v>15653042.960000001</v>
      </c>
      <c r="P12" s="112">
        <f t="shared" si="9"/>
        <v>380081.14560000005</v>
      </c>
      <c r="Q12" s="112">
        <f t="shared" si="10"/>
        <v>380081.14560000005</v>
      </c>
      <c r="R12" s="112">
        <f t="shared" si="11"/>
        <v>142530.4296</v>
      </c>
      <c r="S12" s="113"/>
      <c r="T12" s="112">
        <f t="shared" si="12"/>
        <v>16555735.680800002</v>
      </c>
      <c r="U12" s="112">
        <v>30000</v>
      </c>
      <c r="V12" s="112">
        <f t="shared" si="13"/>
        <v>1878365.1552000002</v>
      </c>
      <c r="W12" s="112">
        <f t="shared" si="14"/>
        <v>108323.126496</v>
      </c>
      <c r="X12" s="112">
        <f t="shared" si="15"/>
        <v>1095800</v>
      </c>
      <c r="Y12" s="114">
        <v>6000</v>
      </c>
      <c r="Z12" s="114">
        <f t="shared" si="16"/>
        <v>19674223.962496001</v>
      </c>
      <c r="AA12" s="115"/>
      <c r="AB12" s="116" t="s">
        <v>54</v>
      </c>
      <c r="AC12" s="115"/>
      <c r="AD12" s="115"/>
      <c r="AE12" s="115"/>
      <c r="AF12" s="115"/>
      <c r="AG12" s="115"/>
      <c r="AH12" s="115"/>
      <c r="AI12" s="115"/>
      <c r="AJ12" s="115"/>
      <c r="AK12" s="115"/>
    </row>
    <row r="13" spans="1:37" ht="21" customHeight="1" x14ac:dyDescent="0.2">
      <c r="A13" s="108" t="s">
        <v>75</v>
      </c>
      <c r="B13" s="134">
        <v>48.28</v>
      </c>
      <c r="C13" s="119">
        <f t="shared" ref="C13:D13" si="25">B13</f>
        <v>48.28</v>
      </c>
      <c r="D13" s="119">
        <f t="shared" si="25"/>
        <v>48.28</v>
      </c>
      <c r="E13" s="110">
        <f t="shared" si="1"/>
        <v>519.68592000000001</v>
      </c>
      <c r="F13" s="117">
        <v>0</v>
      </c>
      <c r="G13" s="109">
        <f t="shared" si="2"/>
        <v>0</v>
      </c>
      <c r="H13" s="110">
        <f t="shared" si="3"/>
        <v>519.68592000000001</v>
      </c>
      <c r="I13" s="110">
        <f t="shared" si="4"/>
        <v>753.54458399999999</v>
      </c>
      <c r="J13" s="112">
        <f t="shared" si="5"/>
        <v>11303168.76</v>
      </c>
      <c r="K13" s="118">
        <f>1*K2</f>
        <v>1000000</v>
      </c>
      <c r="L13" s="112">
        <f>2*L2</f>
        <v>400000</v>
      </c>
      <c r="M13" s="112">
        <f t="shared" si="6"/>
        <v>12703168.76</v>
      </c>
      <c r="N13" s="113">
        <f t="shared" si="7"/>
        <v>0</v>
      </c>
      <c r="O13" s="112">
        <f t="shared" si="8"/>
        <v>12703168.76</v>
      </c>
      <c r="P13" s="112">
        <f t="shared" si="9"/>
        <v>301417.83360000001</v>
      </c>
      <c r="Q13" s="112">
        <f t="shared" si="10"/>
        <v>301417.83360000001</v>
      </c>
      <c r="R13" s="112">
        <f t="shared" si="11"/>
        <v>113031.6876</v>
      </c>
      <c r="S13" s="113"/>
      <c r="T13" s="112">
        <f t="shared" si="12"/>
        <v>13419036.114799999</v>
      </c>
      <c r="U13" s="112">
        <v>30000</v>
      </c>
      <c r="V13" s="112">
        <f t="shared" si="13"/>
        <v>1524380.2511999998</v>
      </c>
      <c r="W13" s="112">
        <f t="shared" si="14"/>
        <v>85904.082576000001</v>
      </c>
      <c r="X13" s="112">
        <f t="shared" si="15"/>
        <v>889300</v>
      </c>
      <c r="Y13" s="114">
        <v>6000</v>
      </c>
      <c r="Z13" s="114">
        <f t="shared" si="16"/>
        <v>15954620.448575998</v>
      </c>
      <c r="AA13" s="115"/>
      <c r="AB13" s="116" t="s">
        <v>44</v>
      </c>
      <c r="AC13" s="115"/>
      <c r="AD13" s="115"/>
      <c r="AE13" s="115"/>
      <c r="AF13" s="115"/>
      <c r="AG13" s="115"/>
      <c r="AH13" s="115"/>
      <c r="AI13" s="115"/>
      <c r="AJ13" s="115"/>
      <c r="AK13" s="115"/>
    </row>
    <row r="14" spans="1:37" ht="21" customHeight="1" x14ac:dyDescent="0.2">
      <c r="A14" s="108" t="s">
        <v>76</v>
      </c>
      <c r="B14" s="134">
        <v>60.88</v>
      </c>
      <c r="C14" s="119">
        <f t="shared" ref="C14:D14" si="26">B14</f>
        <v>60.88</v>
      </c>
      <c r="D14" s="119">
        <f t="shared" si="26"/>
        <v>60.88</v>
      </c>
      <c r="E14" s="110">
        <f t="shared" si="1"/>
        <v>655.31232</v>
      </c>
      <c r="F14" s="117">
        <v>0</v>
      </c>
      <c r="G14" s="109">
        <f t="shared" si="2"/>
        <v>0</v>
      </c>
      <c r="H14" s="110">
        <f t="shared" si="3"/>
        <v>655.31232</v>
      </c>
      <c r="I14" s="110">
        <f t="shared" si="4"/>
        <v>950.20286400000009</v>
      </c>
      <c r="J14" s="112">
        <f t="shared" si="5"/>
        <v>14253042.960000001</v>
      </c>
      <c r="K14" s="118">
        <f>1*K2</f>
        <v>1000000</v>
      </c>
      <c r="L14" s="112">
        <f>2*L2</f>
        <v>400000</v>
      </c>
      <c r="M14" s="112">
        <f t="shared" si="6"/>
        <v>15653042.960000001</v>
      </c>
      <c r="N14" s="113">
        <f t="shared" si="7"/>
        <v>0</v>
      </c>
      <c r="O14" s="112">
        <f t="shared" si="8"/>
        <v>15653042.960000001</v>
      </c>
      <c r="P14" s="112">
        <f t="shared" si="9"/>
        <v>380081.14560000005</v>
      </c>
      <c r="Q14" s="112">
        <f t="shared" si="10"/>
        <v>380081.14560000005</v>
      </c>
      <c r="R14" s="112">
        <f t="shared" si="11"/>
        <v>142530.4296</v>
      </c>
      <c r="S14" s="113"/>
      <c r="T14" s="112">
        <f t="shared" si="12"/>
        <v>16555735.680800002</v>
      </c>
      <c r="U14" s="112">
        <v>30000</v>
      </c>
      <c r="V14" s="112">
        <f t="shared" si="13"/>
        <v>1878365.1552000002</v>
      </c>
      <c r="W14" s="112">
        <f t="shared" si="14"/>
        <v>108323.126496</v>
      </c>
      <c r="X14" s="112">
        <f t="shared" si="15"/>
        <v>1095800</v>
      </c>
      <c r="Y14" s="114">
        <v>6000</v>
      </c>
      <c r="Z14" s="114">
        <f t="shared" si="16"/>
        <v>19674223.962496001</v>
      </c>
      <c r="AA14" s="115"/>
      <c r="AB14" s="116" t="s">
        <v>44</v>
      </c>
      <c r="AC14" s="115"/>
      <c r="AD14" s="115"/>
      <c r="AE14" s="115"/>
      <c r="AF14" s="115"/>
      <c r="AG14" s="115"/>
      <c r="AH14" s="115"/>
      <c r="AI14" s="115"/>
      <c r="AJ14" s="115"/>
      <c r="AK14" s="115"/>
    </row>
    <row r="15" spans="1:37" ht="21" customHeight="1" x14ac:dyDescent="0.2">
      <c r="A15" s="108" t="s">
        <v>77</v>
      </c>
      <c r="B15" s="134">
        <v>48.28</v>
      </c>
      <c r="C15" s="119">
        <f t="shared" ref="C15:D15" si="27">B15</f>
        <v>48.28</v>
      </c>
      <c r="D15" s="119">
        <f t="shared" si="27"/>
        <v>48.28</v>
      </c>
      <c r="E15" s="120">
        <f t="shared" si="1"/>
        <v>519.68592000000001</v>
      </c>
      <c r="F15" s="121">
        <v>0</v>
      </c>
      <c r="G15" s="122">
        <f t="shared" si="2"/>
        <v>0</v>
      </c>
      <c r="H15" s="120">
        <f t="shared" si="3"/>
        <v>519.68592000000001</v>
      </c>
      <c r="I15" s="110">
        <f t="shared" si="4"/>
        <v>753.54458399999999</v>
      </c>
      <c r="J15" s="123">
        <f t="shared" si="5"/>
        <v>11303168.76</v>
      </c>
      <c r="K15" s="124">
        <f>1*K2</f>
        <v>1000000</v>
      </c>
      <c r="L15" s="123">
        <f>2*L2</f>
        <v>400000</v>
      </c>
      <c r="M15" s="123">
        <f t="shared" si="6"/>
        <v>12703168.76</v>
      </c>
      <c r="N15" s="113">
        <f t="shared" si="7"/>
        <v>0</v>
      </c>
      <c r="O15" s="123">
        <f t="shared" si="8"/>
        <v>12703168.76</v>
      </c>
      <c r="P15" s="123">
        <f t="shared" si="9"/>
        <v>301417.83360000001</v>
      </c>
      <c r="Q15" s="123">
        <f t="shared" si="10"/>
        <v>301417.83360000001</v>
      </c>
      <c r="R15" s="123">
        <f t="shared" si="11"/>
        <v>113031.6876</v>
      </c>
      <c r="S15" s="113"/>
      <c r="T15" s="123">
        <f t="shared" si="12"/>
        <v>13419036.114799999</v>
      </c>
      <c r="U15" s="123">
        <v>30000</v>
      </c>
      <c r="V15" s="123">
        <f t="shared" si="13"/>
        <v>1524380.2511999998</v>
      </c>
      <c r="W15" s="123">
        <f t="shared" si="14"/>
        <v>85904.082576000001</v>
      </c>
      <c r="X15" s="123">
        <f t="shared" si="15"/>
        <v>889300</v>
      </c>
      <c r="Y15" s="125">
        <v>6000</v>
      </c>
      <c r="Z15" s="125">
        <f t="shared" si="16"/>
        <v>15954620.448575998</v>
      </c>
      <c r="AA15" s="115"/>
      <c r="AB15" s="116" t="s">
        <v>44</v>
      </c>
      <c r="AC15" s="115"/>
      <c r="AD15" s="115"/>
      <c r="AE15" s="115"/>
      <c r="AF15" s="115"/>
      <c r="AG15" s="115"/>
      <c r="AH15" s="115"/>
      <c r="AI15" s="115"/>
      <c r="AJ15" s="115"/>
      <c r="AK15" s="115"/>
    </row>
    <row r="16" spans="1:37" ht="21" customHeight="1" x14ac:dyDescent="0.2">
      <c r="A16" s="108" t="s">
        <v>78</v>
      </c>
      <c r="B16" s="134">
        <v>48.28</v>
      </c>
      <c r="C16" s="119">
        <f t="shared" ref="C16:D16" si="28">B16</f>
        <v>48.28</v>
      </c>
      <c r="D16" s="119">
        <f t="shared" si="28"/>
        <v>48.28</v>
      </c>
      <c r="E16" s="120">
        <f t="shared" si="1"/>
        <v>519.68592000000001</v>
      </c>
      <c r="F16" s="121">
        <v>0</v>
      </c>
      <c r="G16" s="122">
        <f t="shared" si="2"/>
        <v>0</v>
      </c>
      <c r="H16" s="120">
        <f t="shared" si="3"/>
        <v>519.68592000000001</v>
      </c>
      <c r="I16" s="110">
        <f t="shared" si="4"/>
        <v>753.54458399999999</v>
      </c>
      <c r="J16" s="123">
        <f t="shared" si="5"/>
        <v>11303168.76</v>
      </c>
      <c r="K16" s="124">
        <f>1*K2</f>
        <v>1000000</v>
      </c>
      <c r="L16" s="123">
        <f>2*L2</f>
        <v>400000</v>
      </c>
      <c r="M16" s="123">
        <f t="shared" si="6"/>
        <v>12703168.76</v>
      </c>
      <c r="N16" s="113">
        <f t="shared" si="7"/>
        <v>0</v>
      </c>
      <c r="O16" s="123">
        <f t="shared" si="8"/>
        <v>12703168.76</v>
      </c>
      <c r="P16" s="123">
        <f t="shared" si="9"/>
        <v>301417.83360000001</v>
      </c>
      <c r="Q16" s="123">
        <f t="shared" si="10"/>
        <v>301417.83360000001</v>
      </c>
      <c r="R16" s="123">
        <f t="shared" si="11"/>
        <v>113031.6876</v>
      </c>
      <c r="S16" s="113"/>
      <c r="T16" s="123">
        <f t="shared" si="12"/>
        <v>13419036.114799999</v>
      </c>
      <c r="U16" s="123">
        <v>30000</v>
      </c>
      <c r="V16" s="123">
        <f t="shared" si="13"/>
        <v>1524380.2511999998</v>
      </c>
      <c r="W16" s="123">
        <f t="shared" si="14"/>
        <v>85904.082576000001</v>
      </c>
      <c r="X16" s="123">
        <f t="shared" si="15"/>
        <v>889300</v>
      </c>
      <c r="Y16" s="125">
        <v>6000</v>
      </c>
      <c r="Z16" s="125">
        <f t="shared" si="16"/>
        <v>15954620.448575998</v>
      </c>
      <c r="AA16" s="115"/>
      <c r="AB16" s="116" t="s">
        <v>44</v>
      </c>
      <c r="AC16" s="115"/>
      <c r="AD16" s="115"/>
      <c r="AE16" s="115"/>
      <c r="AF16" s="115"/>
      <c r="AG16" s="115"/>
      <c r="AH16" s="115"/>
      <c r="AI16" s="115"/>
      <c r="AJ16" s="115"/>
      <c r="AK16" s="115"/>
    </row>
    <row r="17" spans="1:37" ht="21" customHeight="1" x14ac:dyDescent="0.2">
      <c r="A17" s="108" t="s">
        <v>79</v>
      </c>
      <c r="B17" s="134">
        <v>48.28</v>
      </c>
      <c r="C17" s="119">
        <f t="shared" ref="C17:D17" si="29">B17</f>
        <v>48.28</v>
      </c>
      <c r="D17" s="119">
        <f t="shared" si="29"/>
        <v>48.28</v>
      </c>
      <c r="E17" s="120">
        <f t="shared" si="1"/>
        <v>519.68592000000001</v>
      </c>
      <c r="F17" s="121">
        <v>0</v>
      </c>
      <c r="G17" s="122">
        <f t="shared" si="2"/>
        <v>0</v>
      </c>
      <c r="H17" s="120">
        <f t="shared" si="3"/>
        <v>519.68592000000001</v>
      </c>
      <c r="I17" s="110">
        <f t="shared" si="4"/>
        <v>753.54458399999999</v>
      </c>
      <c r="J17" s="123">
        <f t="shared" si="5"/>
        <v>11303168.76</v>
      </c>
      <c r="K17" s="124">
        <f>1*K2</f>
        <v>1000000</v>
      </c>
      <c r="L17" s="123">
        <f>2*L2</f>
        <v>400000</v>
      </c>
      <c r="M17" s="123">
        <f t="shared" si="6"/>
        <v>12703168.76</v>
      </c>
      <c r="N17" s="113">
        <f t="shared" si="7"/>
        <v>0</v>
      </c>
      <c r="O17" s="123">
        <f t="shared" si="8"/>
        <v>12703168.76</v>
      </c>
      <c r="P17" s="123">
        <f t="shared" si="9"/>
        <v>301417.83360000001</v>
      </c>
      <c r="Q17" s="123">
        <f t="shared" si="10"/>
        <v>301417.83360000001</v>
      </c>
      <c r="R17" s="123">
        <f t="shared" si="11"/>
        <v>113031.6876</v>
      </c>
      <c r="S17" s="113"/>
      <c r="T17" s="123">
        <f t="shared" si="12"/>
        <v>13419036.114799999</v>
      </c>
      <c r="U17" s="123">
        <v>30000</v>
      </c>
      <c r="V17" s="123">
        <f t="shared" si="13"/>
        <v>1524380.2511999998</v>
      </c>
      <c r="W17" s="123">
        <f t="shared" si="14"/>
        <v>85904.082576000001</v>
      </c>
      <c r="X17" s="123">
        <f t="shared" si="15"/>
        <v>889300</v>
      </c>
      <c r="Y17" s="125">
        <v>6000</v>
      </c>
      <c r="Z17" s="125">
        <f t="shared" si="16"/>
        <v>15954620.448575998</v>
      </c>
      <c r="AA17" s="115"/>
      <c r="AB17" s="116" t="s">
        <v>44</v>
      </c>
      <c r="AC17" s="115"/>
      <c r="AD17" s="115"/>
      <c r="AE17" s="115"/>
      <c r="AF17" s="115"/>
      <c r="AG17" s="115"/>
      <c r="AH17" s="115"/>
      <c r="AI17" s="115"/>
      <c r="AJ17" s="115"/>
      <c r="AK17" s="115"/>
    </row>
    <row r="18" spans="1:37" ht="21" customHeight="1" x14ac:dyDescent="0.2">
      <c r="A18" s="108" t="s">
        <v>80</v>
      </c>
      <c r="B18" s="134">
        <v>48.28</v>
      </c>
      <c r="C18" s="119">
        <f t="shared" ref="C18:D18" si="30">B18</f>
        <v>48.28</v>
      </c>
      <c r="D18" s="119">
        <f t="shared" si="30"/>
        <v>48.28</v>
      </c>
      <c r="E18" s="120">
        <f t="shared" si="1"/>
        <v>519.68592000000001</v>
      </c>
      <c r="F18" s="121">
        <v>0</v>
      </c>
      <c r="G18" s="122">
        <f t="shared" si="2"/>
        <v>0</v>
      </c>
      <c r="H18" s="120">
        <f t="shared" si="3"/>
        <v>519.68592000000001</v>
      </c>
      <c r="I18" s="110">
        <f t="shared" si="4"/>
        <v>753.54458399999999</v>
      </c>
      <c r="J18" s="123">
        <f t="shared" si="5"/>
        <v>11303168.76</v>
      </c>
      <c r="K18" s="124">
        <f t="shared" ref="K18:K19" si="31">1*K5</f>
        <v>1000000</v>
      </c>
      <c r="L18" s="123">
        <f>2*L2</f>
        <v>400000</v>
      </c>
      <c r="M18" s="123">
        <f t="shared" si="6"/>
        <v>12703168.76</v>
      </c>
      <c r="N18" s="113">
        <f t="shared" si="7"/>
        <v>0</v>
      </c>
      <c r="O18" s="123">
        <f t="shared" si="8"/>
        <v>12703168.76</v>
      </c>
      <c r="P18" s="123">
        <f t="shared" si="9"/>
        <v>301417.83360000001</v>
      </c>
      <c r="Q18" s="123">
        <f t="shared" si="10"/>
        <v>301417.83360000001</v>
      </c>
      <c r="R18" s="123">
        <f t="shared" si="11"/>
        <v>113031.6876</v>
      </c>
      <c r="S18" s="113"/>
      <c r="T18" s="123">
        <f t="shared" si="12"/>
        <v>13419036.114799999</v>
      </c>
      <c r="U18" s="123">
        <v>30000</v>
      </c>
      <c r="V18" s="123">
        <f t="shared" si="13"/>
        <v>1524380.2511999998</v>
      </c>
      <c r="W18" s="123">
        <f t="shared" si="14"/>
        <v>85904.082576000001</v>
      </c>
      <c r="X18" s="123">
        <f t="shared" si="15"/>
        <v>889300</v>
      </c>
      <c r="Y18" s="125">
        <v>6000</v>
      </c>
      <c r="Z18" s="125">
        <f t="shared" si="16"/>
        <v>15954620.448575998</v>
      </c>
      <c r="AA18" s="115"/>
      <c r="AB18" s="116" t="s">
        <v>44</v>
      </c>
      <c r="AC18" s="115"/>
      <c r="AD18" s="115"/>
      <c r="AE18" s="115"/>
      <c r="AF18" s="115"/>
      <c r="AG18" s="115"/>
      <c r="AH18" s="115"/>
      <c r="AI18" s="115"/>
      <c r="AJ18" s="115"/>
      <c r="AK18" s="115"/>
    </row>
    <row r="19" spans="1:37" ht="21" customHeight="1" x14ac:dyDescent="0.2">
      <c r="A19" s="108" t="s">
        <v>81</v>
      </c>
      <c r="B19" s="134">
        <v>48.28</v>
      </c>
      <c r="C19" s="119">
        <f t="shared" ref="C19:D19" si="32">B19</f>
        <v>48.28</v>
      </c>
      <c r="D19" s="119">
        <f t="shared" si="32"/>
        <v>48.28</v>
      </c>
      <c r="E19" s="120">
        <f t="shared" si="1"/>
        <v>519.68592000000001</v>
      </c>
      <c r="F19" s="121">
        <v>0</v>
      </c>
      <c r="G19" s="122">
        <f t="shared" si="2"/>
        <v>0</v>
      </c>
      <c r="H19" s="120">
        <f t="shared" si="3"/>
        <v>519.68592000000001</v>
      </c>
      <c r="I19" s="120">
        <f t="shared" si="4"/>
        <v>753.54458399999999</v>
      </c>
      <c r="J19" s="123">
        <f t="shared" si="5"/>
        <v>11303168.76</v>
      </c>
      <c r="K19" s="124">
        <f t="shared" si="31"/>
        <v>1000000</v>
      </c>
      <c r="L19" s="123">
        <f>2*L2</f>
        <v>400000</v>
      </c>
      <c r="M19" s="123">
        <f t="shared" si="6"/>
        <v>12703168.76</v>
      </c>
      <c r="N19" s="113">
        <f t="shared" si="7"/>
        <v>0</v>
      </c>
      <c r="O19" s="123">
        <f t="shared" si="8"/>
        <v>12703168.76</v>
      </c>
      <c r="P19" s="123">
        <f t="shared" si="9"/>
        <v>301417.83360000001</v>
      </c>
      <c r="Q19" s="123">
        <f t="shared" si="10"/>
        <v>301417.83360000001</v>
      </c>
      <c r="R19" s="123">
        <f t="shared" si="11"/>
        <v>113031.6876</v>
      </c>
      <c r="S19" s="113"/>
      <c r="T19" s="123">
        <f t="shared" si="12"/>
        <v>13419036.114799999</v>
      </c>
      <c r="U19" s="123">
        <v>30000</v>
      </c>
      <c r="V19" s="123">
        <f t="shared" si="13"/>
        <v>1524380.2511999998</v>
      </c>
      <c r="W19" s="123">
        <f t="shared" si="14"/>
        <v>85904.082576000001</v>
      </c>
      <c r="X19" s="123">
        <f t="shared" si="15"/>
        <v>889300</v>
      </c>
      <c r="Y19" s="125">
        <v>6000</v>
      </c>
      <c r="Z19" s="125">
        <f t="shared" si="16"/>
        <v>15954620.448575998</v>
      </c>
      <c r="AA19" s="115"/>
      <c r="AB19" s="116" t="s">
        <v>44</v>
      </c>
      <c r="AC19" s="115"/>
      <c r="AD19" s="115"/>
      <c r="AE19" s="115"/>
      <c r="AF19" s="115"/>
      <c r="AG19" s="115"/>
      <c r="AH19" s="115"/>
      <c r="AI19" s="115"/>
      <c r="AJ19" s="115"/>
      <c r="AK19" s="115"/>
    </row>
    <row r="20" spans="1:37" ht="21" customHeight="1" x14ac:dyDescent="0.2">
      <c r="A20" s="108" t="s">
        <v>82</v>
      </c>
      <c r="B20" s="134">
        <v>37.1</v>
      </c>
      <c r="C20" s="119">
        <f t="shared" ref="C20:D20" si="33">B20</f>
        <v>37.1</v>
      </c>
      <c r="D20" s="119">
        <f t="shared" si="33"/>
        <v>37.1</v>
      </c>
      <c r="E20" s="126">
        <f t="shared" si="1"/>
        <v>399.34440000000001</v>
      </c>
      <c r="F20" s="127">
        <v>0</v>
      </c>
      <c r="G20" s="119">
        <f t="shared" si="2"/>
        <v>0</v>
      </c>
      <c r="H20" s="126">
        <f t="shared" si="3"/>
        <v>399.34440000000001</v>
      </c>
      <c r="I20" s="126">
        <f t="shared" si="4"/>
        <v>579.04938000000004</v>
      </c>
      <c r="J20" s="113">
        <f t="shared" si="5"/>
        <v>8685740.7000000011</v>
      </c>
      <c r="K20" s="128">
        <f>0*K2</f>
        <v>0</v>
      </c>
      <c r="L20" s="113">
        <f>2*L2</f>
        <v>400000</v>
      </c>
      <c r="M20" s="113">
        <f t="shared" si="6"/>
        <v>9085740.7000000011</v>
      </c>
      <c r="N20" s="113">
        <f t="shared" si="7"/>
        <v>0</v>
      </c>
      <c r="O20" s="113">
        <f t="shared" si="8"/>
        <v>9085740.7000000011</v>
      </c>
      <c r="P20" s="113">
        <f t="shared" si="9"/>
        <v>231619.75200000001</v>
      </c>
      <c r="Q20" s="113">
        <f t="shared" si="10"/>
        <v>231619.75200000001</v>
      </c>
      <c r="R20" s="113">
        <f t="shared" si="11"/>
        <v>86857.407000000007</v>
      </c>
      <c r="S20" s="113"/>
      <c r="T20" s="113">
        <f t="shared" si="12"/>
        <v>9635837.6110000014</v>
      </c>
      <c r="U20" s="113">
        <v>30000</v>
      </c>
      <c r="V20" s="113">
        <f t="shared" si="13"/>
        <v>1090288.8840000001</v>
      </c>
      <c r="W20" s="113">
        <f t="shared" si="14"/>
        <v>66011.629320000007</v>
      </c>
      <c r="X20" s="113">
        <f t="shared" si="15"/>
        <v>636100</v>
      </c>
      <c r="Y20" s="129">
        <v>6000</v>
      </c>
      <c r="Z20" s="129">
        <f t="shared" si="16"/>
        <v>11464238.12432</v>
      </c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</row>
    <row r="21" spans="1:37" ht="11.25" customHeight="1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</row>
    <row r="22" spans="1:37" ht="11.25" customHeight="1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</row>
    <row r="23" spans="1:37" ht="11.25" customHeight="1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</row>
    <row r="24" spans="1:37" ht="11.25" customHeight="1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</row>
    <row r="25" spans="1:37" ht="11.25" customHeight="1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</row>
    <row r="26" spans="1:37" ht="11.2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</row>
    <row r="27" spans="1:37" ht="11.25" customHeight="1" x14ac:dyDescent="0.2">
      <c r="A27" s="30"/>
      <c r="B27" s="30"/>
      <c r="C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</row>
    <row r="28" spans="1:37" ht="11.25" customHeight="1" x14ac:dyDescent="0.2">
      <c r="A28" s="30"/>
      <c r="B28" s="30"/>
      <c r="C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</row>
    <row r="29" spans="1:37" ht="11.25" customHeight="1" x14ac:dyDescent="0.2">
      <c r="A29" s="30"/>
      <c r="B29" s="30"/>
      <c r="C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</row>
    <row r="30" spans="1:37" ht="11.25" customHeight="1" x14ac:dyDescent="0.2">
      <c r="A30" s="30"/>
      <c r="B30" s="30"/>
      <c r="C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</row>
    <row r="31" spans="1:37" ht="11.25" customHeight="1" x14ac:dyDescent="0.2">
      <c r="A31" s="30"/>
      <c r="B31" s="30"/>
      <c r="C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</row>
    <row r="32" spans="1:37" ht="11.25" customHeight="1" x14ac:dyDescent="0.2">
      <c r="A32" s="30"/>
      <c r="B32" s="30"/>
      <c r="C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</row>
    <row r="33" spans="1:37" ht="11.25" customHeight="1" x14ac:dyDescent="0.2">
      <c r="A33" s="30"/>
      <c r="B33" s="30"/>
      <c r="C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</row>
    <row r="34" spans="1:37" ht="11.25" customHeight="1" x14ac:dyDescent="0.2">
      <c r="A34" s="30"/>
      <c r="B34" s="30"/>
      <c r="C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</row>
    <row r="35" spans="1:37" ht="11.25" customHeight="1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</row>
    <row r="36" spans="1:37" ht="11.25" customHeight="1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</row>
    <row r="37" spans="1:37" ht="11.25" customHeight="1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</row>
    <row r="38" spans="1:37" ht="11.25" customHeight="1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</row>
    <row r="39" spans="1:37" ht="11.25" customHeight="1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</row>
    <row r="40" spans="1:37" ht="11.25" customHeight="1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</row>
    <row r="41" spans="1:37" ht="11.25" customHeight="1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</row>
    <row r="42" spans="1:37" ht="11.25" customHeight="1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</row>
    <row r="43" spans="1:37" ht="11.25" customHeight="1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</row>
    <row r="44" spans="1:37" ht="11.25" customHeight="1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</row>
    <row r="45" spans="1:37" ht="11.25" customHeight="1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</row>
    <row r="46" spans="1:37" ht="11.25" customHeight="1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</row>
    <row r="47" spans="1:37" ht="11.25" customHeight="1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</row>
    <row r="48" spans="1:37" ht="11.25" customHeight="1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</row>
    <row r="49" spans="1:37" ht="11.25" customHeight="1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</row>
    <row r="50" spans="1:37" ht="11.25" customHeight="1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</row>
    <row r="51" spans="1:37" ht="11.25" customHeight="1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</row>
    <row r="52" spans="1:37" ht="11.25" customHeight="1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</row>
    <row r="53" spans="1:37" ht="11.25" customHeight="1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</row>
    <row r="54" spans="1:37" ht="11.25" customHeight="1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</row>
    <row r="55" spans="1:37" ht="11.25" customHeight="1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</row>
    <row r="56" spans="1:37" ht="11.25" customHeight="1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</row>
    <row r="57" spans="1:37" ht="11.25" customHeight="1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</row>
    <row r="58" spans="1:37" ht="11.25" customHeight="1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</row>
    <row r="59" spans="1:37" ht="11.25" customHeight="1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</row>
    <row r="60" spans="1:37" ht="11.25" customHeight="1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</row>
    <row r="61" spans="1:37" ht="11.25" customHeight="1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</row>
    <row r="62" spans="1:37" ht="11.25" customHeight="1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</row>
    <row r="63" spans="1:37" ht="11.25" customHeight="1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</row>
    <row r="64" spans="1:37" ht="11.25" customHeight="1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</row>
    <row r="65" spans="1:37" ht="11.25" customHeight="1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</row>
    <row r="66" spans="1:37" ht="11.25" customHeight="1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</row>
    <row r="67" spans="1:37" ht="11.25" customHeight="1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</row>
    <row r="68" spans="1:37" ht="11.25" customHeight="1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</row>
    <row r="69" spans="1:37" ht="11.25" customHeight="1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</row>
    <row r="70" spans="1:37" ht="11.25" customHeight="1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</row>
    <row r="71" spans="1:37" ht="11.25" customHeight="1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</row>
    <row r="72" spans="1:37" ht="11.25" customHeight="1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</row>
    <row r="73" spans="1:37" ht="11.25" customHeight="1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</row>
    <row r="74" spans="1:37" ht="11.25" customHeight="1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</row>
    <row r="75" spans="1:37" ht="11.25" customHeight="1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</row>
    <row r="76" spans="1:37" ht="11.25" customHeight="1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</row>
    <row r="77" spans="1:37" ht="11.25" customHeight="1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</row>
    <row r="78" spans="1:37" ht="11.25" customHeight="1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</row>
    <row r="79" spans="1:37" ht="11.25" customHeight="1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</row>
    <row r="80" spans="1:37" ht="11.25" customHeight="1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</row>
    <row r="81" spans="1:37" ht="11.25" customHeight="1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</row>
    <row r="82" spans="1:37" ht="11.25" customHeight="1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</row>
    <row r="83" spans="1:37" ht="11.25" customHeight="1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</row>
    <row r="84" spans="1:37" ht="11.25" customHeight="1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</row>
    <row r="85" spans="1:37" ht="11.25" customHeight="1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</row>
    <row r="86" spans="1:37" ht="11.25" customHeight="1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</row>
    <row r="87" spans="1:37" ht="11.25" customHeight="1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</row>
    <row r="88" spans="1:37" ht="11.25" customHeight="1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</row>
    <row r="89" spans="1:37" ht="11.25" customHeight="1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</row>
    <row r="90" spans="1:37" ht="11.25" customHeight="1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</row>
    <row r="91" spans="1:37" ht="11.25" customHeight="1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</row>
    <row r="92" spans="1:37" ht="11.25" customHeight="1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</row>
    <row r="93" spans="1:37" ht="11.25" customHeight="1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</row>
    <row r="94" spans="1:37" ht="11.25" customHeight="1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</row>
    <row r="95" spans="1:37" ht="11.25" customHeight="1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</row>
    <row r="96" spans="1:37" ht="11.25" customHeight="1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</row>
    <row r="97" spans="1:37" ht="11.25" customHeight="1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</row>
    <row r="98" spans="1:37" ht="11.25" customHeight="1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</row>
    <row r="99" spans="1:37" ht="11.25" customHeight="1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</row>
    <row r="100" spans="1:37" ht="11.25" customHeight="1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</row>
    <row r="101" spans="1:37" ht="11.25" customHeight="1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</row>
    <row r="102" spans="1:37" ht="11.25" customHeight="1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</row>
    <row r="103" spans="1:37" ht="11.25" customHeight="1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</row>
    <row r="104" spans="1:37" ht="11.25" customHeight="1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</row>
    <row r="105" spans="1:37" ht="11.25" customHeight="1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</row>
    <row r="106" spans="1:37" ht="11.25" customHeight="1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</row>
    <row r="107" spans="1:37" ht="11.25" customHeight="1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</row>
    <row r="108" spans="1:37" ht="11.25" customHeight="1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</row>
    <row r="109" spans="1:37" ht="11.25" customHeight="1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</row>
    <row r="110" spans="1:37" ht="11.25" customHeight="1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</row>
    <row r="111" spans="1:37" ht="11.25" customHeight="1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</row>
    <row r="112" spans="1:37" ht="11.25" customHeight="1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</row>
    <row r="113" spans="1:37" ht="11.25" customHeight="1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</row>
    <row r="114" spans="1:37" ht="11.25" customHeight="1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</row>
    <row r="115" spans="1:37" ht="11.25" customHeight="1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</row>
    <row r="116" spans="1:37" ht="11.25" customHeight="1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</row>
    <row r="117" spans="1:37" ht="11.25" customHeight="1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</row>
    <row r="118" spans="1:37" ht="11.25" customHeight="1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</row>
    <row r="119" spans="1:37" ht="11.25" customHeight="1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</row>
    <row r="120" spans="1:37" ht="11.25" customHeight="1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</row>
    <row r="121" spans="1:37" ht="11.25" customHeight="1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</row>
    <row r="122" spans="1:37" ht="11.25" customHeight="1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</row>
    <row r="123" spans="1:37" ht="11.25" customHeight="1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</row>
    <row r="124" spans="1:37" ht="11.25" customHeight="1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</row>
    <row r="125" spans="1:37" ht="11.25" customHeight="1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</row>
    <row r="126" spans="1:37" ht="11.25" customHeight="1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</row>
    <row r="127" spans="1:37" ht="11.25" customHeight="1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</row>
    <row r="128" spans="1:37" ht="11.25" customHeight="1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</row>
    <row r="129" spans="1:37" ht="11.25" customHeight="1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</row>
    <row r="130" spans="1:37" ht="11.25" customHeight="1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</row>
    <row r="131" spans="1:37" ht="11.25" customHeight="1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</row>
    <row r="132" spans="1:37" ht="11.25" customHeight="1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</row>
    <row r="133" spans="1:37" ht="11.25" customHeight="1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</row>
    <row r="134" spans="1:37" ht="11.25" customHeight="1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</row>
    <row r="135" spans="1:37" ht="11.25" customHeight="1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</row>
    <row r="136" spans="1:37" ht="11.25" customHeight="1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</row>
    <row r="137" spans="1:37" ht="11.25" customHeight="1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</row>
    <row r="138" spans="1:37" ht="11.25" customHeight="1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</row>
    <row r="139" spans="1:37" ht="11.25" customHeight="1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</row>
    <row r="140" spans="1:37" ht="11.25" customHeight="1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</row>
    <row r="141" spans="1:37" ht="11.25" customHeight="1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</row>
    <row r="142" spans="1:37" ht="11.25" customHeight="1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</row>
    <row r="143" spans="1:37" ht="11.25" customHeight="1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</row>
    <row r="144" spans="1:37" ht="11.25" customHeight="1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</row>
    <row r="145" spans="1:37" ht="11.25" customHeight="1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</row>
    <row r="146" spans="1:37" ht="11.25" customHeight="1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</row>
    <row r="147" spans="1:37" ht="11.25" customHeight="1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</row>
    <row r="148" spans="1:37" ht="11.25" customHeight="1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</row>
    <row r="149" spans="1:37" ht="11.25" customHeight="1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</row>
    <row r="150" spans="1:37" ht="11.25" customHeight="1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</row>
    <row r="151" spans="1:37" ht="11.25" customHeight="1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</row>
    <row r="152" spans="1:37" ht="11.25" customHeight="1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</row>
    <row r="153" spans="1:37" ht="11.25" customHeight="1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</row>
    <row r="154" spans="1:37" ht="11.25" customHeight="1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</row>
    <row r="155" spans="1:37" ht="11.25" customHeight="1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</row>
    <row r="156" spans="1:37" ht="11.25" customHeight="1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</row>
    <row r="157" spans="1:37" ht="11.25" customHeight="1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</row>
    <row r="158" spans="1:37" ht="11.25" customHeight="1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</row>
    <row r="159" spans="1:37" ht="11.25" customHeight="1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</row>
    <row r="160" spans="1:37" ht="11.25" customHeight="1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</row>
    <row r="161" spans="1:37" ht="11.25" customHeight="1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</row>
    <row r="162" spans="1:37" ht="11.25" customHeight="1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</row>
    <row r="163" spans="1:37" ht="11.25" customHeight="1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</row>
    <row r="164" spans="1:37" ht="11.25" customHeight="1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</row>
    <row r="165" spans="1:37" ht="11.25" customHeight="1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</row>
    <row r="166" spans="1:37" ht="11.25" customHeight="1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</row>
    <row r="167" spans="1:37" ht="11.25" customHeight="1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</row>
    <row r="168" spans="1:37" ht="11.25" customHeight="1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</row>
    <row r="169" spans="1:37" ht="11.25" customHeight="1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</row>
    <row r="170" spans="1:37" ht="11.25" customHeight="1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</row>
    <row r="171" spans="1:37" ht="11.25" customHeight="1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</row>
    <row r="172" spans="1:37" ht="11.25" customHeight="1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</row>
    <row r="173" spans="1:37" ht="11.25" customHeight="1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</row>
    <row r="174" spans="1:37" ht="11.25" customHeight="1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</row>
    <row r="175" spans="1:37" ht="11.25" customHeight="1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</row>
    <row r="176" spans="1:37" ht="11.25" customHeight="1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</row>
    <row r="177" spans="1:37" ht="11.25" customHeight="1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</row>
    <row r="178" spans="1:37" ht="11.25" customHeight="1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</row>
    <row r="179" spans="1:37" ht="11.25" customHeight="1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</row>
    <row r="180" spans="1:37" ht="11.25" customHeight="1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</row>
    <row r="181" spans="1:37" ht="11.25" customHeight="1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</row>
    <row r="182" spans="1:37" ht="11.25" customHeight="1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</row>
    <row r="183" spans="1:37" ht="11.25" customHeight="1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</row>
    <row r="184" spans="1:37" ht="11.25" customHeight="1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</row>
    <row r="185" spans="1:37" ht="11.25" customHeight="1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</row>
    <row r="186" spans="1:37" ht="11.25" customHeight="1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</row>
    <row r="187" spans="1:37" ht="11.25" customHeight="1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</row>
    <row r="188" spans="1:37" ht="11.25" customHeight="1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</row>
    <row r="189" spans="1:37" ht="11.25" customHeight="1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</row>
    <row r="190" spans="1:37" ht="11.25" customHeight="1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</row>
    <row r="191" spans="1:37" ht="11.25" customHeight="1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</row>
    <row r="192" spans="1:37" ht="11.25" customHeight="1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</row>
    <row r="193" spans="1:37" ht="11.25" customHeight="1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</row>
    <row r="194" spans="1:37" ht="11.25" customHeight="1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</row>
    <row r="195" spans="1:37" ht="11.25" customHeight="1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</row>
    <row r="196" spans="1:37" ht="11.25" customHeight="1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</row>
    <row r="197" spans="1:37" ht="11.25" customHeight="1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</row>
    <row r="198" spans="1:37" ht="11.25" customHeight="1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</row>
    <row r="199" spans="1:37" ht="11.25" customHeight="1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</row>
    <row r="200" spans="1:37" ht="11.25" customHeight="1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</row>
    <row r="201" spans="1:37" ht="11.25" customHeight="1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</row>
    <row r="202" spans="1:37" ht="11.25" customHeight="1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</row>
    <row r="203" spans="1:37" ht="11.25" customHeight="1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</row>
    <row r="204" spans="1:37" ht="11.25" customHeight="1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</row>
    <row r="205" spans="1:37" ht="11.25" customHeight="1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</row>
    <row r="206" spans="1:37" ht="11.25" customHeight="1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</row>
    <row r="207" spans="1:37" ht="11.25" customHeight="1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</row>
    <row r="208" spans="1:37" ht="11.25" customHeight="1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</row>
    <row r="209" spans="1:37" ht="11.25" customHeight="1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</row>
    <row r="210" spans="1:37" ht="11.25" customHeight="1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</row>
    <row r="211" spans="1:37" ht="11.25" customHeight="1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</row>
    <row r="212" spans="1:37" ht="11.25" customHeight="1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</row>
    <row r="213" spans="1:37" ht="11.25" customHeight="1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</row>
    <row r="214" spans="1:37" ht="11.25" customHeight="1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</row>
    <row r="215" spans="1:37" ht="11.25" customHeight="1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</row>
    <row r="216" spans="1:37" ht="11.25" customHeight="1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</row>
    <row r="217" spans="1:37" ht="11.25" customHeight="1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</row>
    <row r="218" spans="1:37" ht="11.25" customHeight="1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</row>
    <row r="219" spans="1:37" ht="11.25" customHeight="1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</row>
    <row r="220" spans="1:37" ht="11.25" customHeight="1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</row>
    <row r="221" spans="1:37" ht="11.25" customHeight="1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</row>
    <row r="222" spans="1:37" ht="11.25" customHeight="1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</row>
    <row r="223" spans="1:37" ht="11.25" customHeight="1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</row>
    <row r="224" spans="1:37" ht="11.25" customHeight="1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</row>
    <row r="225" spans="1:37" ht="11.25" customHeight="1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</row>
    <row r="226" spans="1:37" ht="11.25" customHeight="1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</row>
    <row r="227" spans="1:37" ht="11.25" customHeight="1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</row>
    <row r="228" spans="1:37" ht="11.25" customHeight="1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</row>
    <row r="229" spans="1:37" ht="11.25" customHeight="1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</row>
    <row r="230" spans="1:37" ht="11.25" customHeight="1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</row>
    <row r="231" spans="1:37" ht="11.25" customHeight="1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</row>
    <row r="232" spans="1:37" ht="11.25" customHeight="1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</row>
    <row r="233" spans="1:37" ht="11.25" customHeight="1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</row>
    <row r="234" spans="1:37" ht="11.25" customHeight="1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</row>
    <row r="235" spans="1:37" ht="11.25" customHeight="1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</row>
    <row r="236" spans="1:37" ht="11.25" customHeight="1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</row>
    <row r="237" spans="1:37" ht="11.25" customHeight="1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</row>
    <row r="238" spans="1:37" ht="11.25" customHeight="1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</row>
    <row r="239" spans="1:37" ht="11.25" customHeight="1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</row>
    <row r="240" spans="1:37" ht="11.25" customHeight="1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</row>
    <row r="241" spans="1:37" ht="11.25" customHeight="1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</row>
    <row r="242" spans="1:37" ht="11.25" customHeight="1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</row>
    <row r="243" spans="1:37" ht="11.25" customHeight="1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</row>
    <row r="244" spans="1:37" ht="11.25" customHeight="1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</row>
    <row r="245" spans="1:37" ht="11.25" customHeight="1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</row>
    <row r="246" spans="1:37" ht="11.25" customHeight="1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</row>
    <row r="247" spans="1:37" ht="11.25" customHeight="1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</row>
    <row r="248" spans="1:37" ht="11.25" customHeight="1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</row>
    <row r="249" spans="1:37" ht="11.25" customHeight="1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</row>
    <row r="250" spans="1:37" ht="11.25" customHeight="1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</row>
    <row r="251" spans="1:37" ht="11.25" customHeight="1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</row>
    <row r="252" spans="1:37" ht="11.25" customHeight="1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</row>
    <row r="253" spans="1:37" ht="11.25" customHeight="1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</row>
    <row r="254" spans="1:37" ht="11.25" customHeight="1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</row>
    <row r="255" spans="1:37" ht="11.25" customHeight="1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</row>
    <row r="256" spans="1:37" ht="11.25" customHeight="1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</row>
    <row r="257" spans="1:37" ht="11.25" customHeight="1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</row>
    <row r="258" spans="1:37" ht="11.25" customHeight="1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</row>
    <row r="259" spans="1:37" ht="11.25" customHeight="1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</row>
    <row r="260" spans="1:37" ht="11.25" customHeight="1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</row>
    <row r="261" spans="1:37" ht="11.25" customHeight="1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</row>
    <row r="262" spans="1:37" ht="11.25" customHeight="1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</row>
    <row r="263" spans="1:37" ht="11.25" customHeight="1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</row>
    <row r="264" spans="1:37" ht="11.25" customHeight="1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</row>
    <row r="265" spans="1:37" ht="11.25" customHeight="1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</row>
    <row r="266" spans="1:37" ht="11.25" customHeight="1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</row>
    <row r="267" spans="1:37" ht="11.25" customHeight="1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</row>
    <row r="268" spans="1:37" ht="11.25" customHeight="1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</row>
    <row r="269" spans="1:37" ht="11.25" customHeight="1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</row>
    <row r="270" spans="1:37" ht="11.25" customHeight="1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</row>
    <row r="271" spans="1:37" ht="11.25" customHeight="1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</row>
    <row r="272" spans="1:37" ht="11.25" customHeight="1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</row>
    <row r="273" spans="1:37" ht="11.25" customHeight="1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</row>
    <row r="274" spans="1:37" ht="11.25" customHeight="1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</row>
    <row r="275" spans="1:37" ht="11.25" customHeight="1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</row>
    <row r="276" spans="1:37" ht="11.25" customHeight="1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</row>
    <row r="277" spans="1:37" ht="11.25" customHeight="1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</row>
    <row r="278" spans="1:37" ht="11.25" customHeight="1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</row>
    <row r="279" spans="1:37" ht="11.25" customHeight="1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</row>
    <row r="280" spans="1:37" ht="11.25" customHeight="1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</row>
    <row r="281" spans="1:37" ht="11.25" customHeight="1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</row>
    <row r="282" spans="1:37" ht="11.25" customHeight="1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</row>
    <row r="283" spans="1:37" ht="11.25" customHeight="1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</row>
    <row r="284" spans="1:37" ht="11.25" customHeight="1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</row>
    <row r="285" spans="1:37" ht="11.25" customHeight="1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</row>
    <row r="286" spans="1:37" ht="11.25" customHeight="1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</row>
    <row r="287" spans="1:37" ht="11.25" customHeight="1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</row>
    <row r="288" spans="1:37" ht="11.25" customHeight="1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</row>
    <row r="289" spans="1:37" ht="11.25" customHeight="1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</row>
    <row r="290" spans="1:37" ht="11.25" customHeight="1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</row>
    <row r="291" spans="1:37" ht="11.25" customHeight="1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</row>
    <row r="292" spans="1:37" ht="11.25" customHeight="1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</row>
    <row r="293" spans="1:37" ht="11.25" customHeight="1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</row>
    <row r="294" spans="1:37" ht="11.25" customHeight="1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</row>
    <row r="295" spans="1:37" ht="11.25" customHeight="1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</row>
    <row r="296" spans="1:37" ht="11.25" customHeight="1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</row>
    <row r="297" spans="1:37" ht="11.25" customHeight="1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</row>
    <row r="298" spans="1:37" ht="11.25" customHeight="1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</row>
    <row r="299" spans="1:37" ht="11.25" customHeight="1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</row>
    <row r="300" spans="1:37" ht="11.25" customHeight="1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</row>
    <row r="301" spans="1:37" ht="11.25" customHeight="1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</row>
    <row r="302" spans="1:37" ht="11.25" customHeight="1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</row>
    <row r="303" spans="1:37" ht="11.25" customHeight="1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</row>
    <row r="304" spans="1:37" ht="11.25" customHeight="1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</row>
    <row r="305" spans="1:37" ht="11.25" customHeight="1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</row>
    <row r="306" spans="1:37" ht="11.25" customHeight="1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</row>
    <row r="307" spans="1:37" ht="11.25" customHeight="1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</row>
    <row r="308" spans="1:37" ht="11.25" customHeight="1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</row>
    <row r="309" spans="1:37" ht="11.25" customHeight="1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</row>
    <row r="310" spans="1:37" ht="11.25" customHeight="1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</row>
    <row r="311" spans="1:37" ht="11.25" customHeight="1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</row>
    <row r="312" spans="1:37" ht="11.25" customHeight="1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</row>
    <row r="313" spans="1:37" ht="11.25" customHeight="1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</row>
    <row r="314" spans="1:37" ht="11.25" customHeight="1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</row>
    <row r="315" spans="1:37" ht="11.25" customHeight="1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</row>
    <row r="316" spans="1:37" ht="11.25" customHeight="1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</row>
    <row r="317" spans="1:37" ht="11.25" customHeight="1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</row>
    <row r="318" spans="1:37" ht="11.25" customHeight="1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</row>
    <row r="319" spans="1:37" ht="11.25" customHeight="1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</row>
    <row r="320" spans="1:37" ht="11.25" customHeight="1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</row>
    <row r="321" spans="1:37" ht="11.25" customHeight="1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</row>
    <row r="322" spans="1:37" ht="11.25" customHeight="1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</row>
    <row r="323" spans="1:37" ht="11.25" customHeight="1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</row>
    <row r="324" spans="1:37" ht="11.25" customHeight="1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</row>
    <row r="325" spans="1:37" ht="11.25" customHeight="1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</row>
    <row r="326" spans="1:37" ht="11.25" customHeight="1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</row>
    <row r="327" spans="1:37" ht="11.25" customHeight="1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</row>
    <row r="328" spans="1:37" ht="11.25" customHeight="1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</row>
    <row r="329" spans="1:37" ht="11.25" customHeight="1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</row>
    <row r="330" spans="1:37" ht="11.25" customHeight="1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</row>
    <row r="331" spans="1:37" ht="11.25" customHeight="1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</row>
    <row r="332" spans="1:37" ht="11.25" customHeight="1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</row>
    <row r="333" spans="1:37" ht="11.25" customHeight="1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</row>
    <row r="334" spans="1:37" ht="11.25" customHeight="1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</row>
    <row r="335" spans="1:37" ht="11.25" customHeight="1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</row>
    <row r="336" spans="1:37" ht="11.25" customHeight="1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</row>
    <row r="337" spans="1:37" ht="11.25" customHeight="1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</row>
    <row r="338" spans="1:37" ht="11.25" customHeight="1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</row>
    <row r="339" spans="1:37" ht="11.25" customHeight="1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</row>
    <row r="340" spans="1:37" ht="11.25" customHeight="1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</row>
    <row r="341" spans="1:37" ht="11.25" customHeight="1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</row>
    <row r="342" spans="1:37" ht="11.25" customHeight="1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</row>
    <row r="343" spans="1:37" ht="11.25" customHeight="1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</row>
    <row r="344" spans="1:37" ht="11.25" customHeight="1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</row>
    <row r="345" spans="1:37" ht="11.25" customHeight="1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</row>
    <row r="346" spans="1:37" ht="11.25" customHeight="1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</row>
    <row r="347" spans="1:37" ht="11.25" customHeight="1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</row>
    <row r="348" spans="1:37" ht="11.25" customHeight="1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</row>
    <row r="349" spans="1:37" ht="11.25" customHeight="1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</row>
    <row r="350" spans="1:37" ht="11.25" customHeight="1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</row>
    <row r="351" spans="1:37" ht="11.25" customHeight="1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</row>
    <row r="352" spans="1:37" ht="11.25" customHeight="1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</row>
    <row r="353" spans="1:37" ht="11.25" customHeight="1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</row>
    <row r="354" spans="1:37" ht="11.25" customHeight="1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</row>
    <row r="355" spans="1:37" ht="11.25" customHeight="1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</row>
    <row r="356" spans="1:37" ht="11.25" customHeight="1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</row>
    <row r="357" spans="1:37" ht="11.25" customHeight="1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</row>
    <row r="358" spans="1:37" ht="11.25" customHeight="1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</row>
    <row r="359" spans="1:37" ht="11.25" customHeight="1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</row>
    <row r="360" spans="1:37" ht="11.25" customHeight="1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</row>
    <row r="361" spans="1:37" ht="11.25" customHeight="1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</row>
    <row r="362" spans="1:37" ht="11.25" customHeight="1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</row>
    <row r="363" spans="1:37" ht="11.25" customHeight="1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</row>
    <row r="364" spans="1:37" ht="11.25" customHeight="1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</row>
    <row r="365" spans="1:37" ht="11.25" customHeight="1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</row>
    <row r="366" spans="1:37" ht="11.25" customHeight="1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</row>
    <row r="367" spans="1:37" ht="11.25" customHeight="1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</row>
    <row r="368" spans="1:37" ht="11.25" customHeight="1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</row>
    <row r="369" spans="1:37" ht="11.25" customHeight="1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</row>
    <row r="370" spans="1:37" ht="11.25" customHeight="1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</row>
    <row r="371" spans="1:37" ht="11.25" customHeight="1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</row>
    <row r="372" spans="1:37" ht="11.25" customHeight="1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</row>
    <row r="373" spans="1:37" ht="11.25" customHeight="1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</row>
    <row r="374" spans="1:37" ht="11.25" customHeight="1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</row>
    <row r="375" spans="1:37" ht="11.25" customHeight="1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</row>
    <row r="376" spans="1:37" ht="11.25" customHeight="1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</row>
    <row r="377" spans="1:37" ht="11.25" customHeight="1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</row>
    <row r="378" spans="1:37" ht="11.25" customHeight="1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</row>
    <row r="379" spans="1:37" ht="11.25" customHeight="1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</row>
    <row r="380" spans="1:37" ht="11.25" customHeight="1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</row>
    <row r="381" spans="1:37" ht="11.25" customHeight="1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</row>
    <row r="382" spans="1:37" ht="11.25" customHeight="1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</row>
    <row r="383" spans="1:37" ht="11.25" customHeight="1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</row>
    <row r="384" spans="1:37" ht="11.25" customHeight="1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</row>
    <row r="385" spans="1:37" ht="11.25" customHeight="1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</row>
    <row r="386" spans="1:37" ht="11.25" customHeight="1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</row>
    <row r="387" spans="1:37" ht="11.25" customHeight="1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</row>
    <row r="388" spans="1:37" ht="11.25" customHeight="1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</row>
    <row r="389" spans="1:37" ht="11.25" customHeight="1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</row>
    <row r="390" spans="1:37" ht="11.25" customHeight="1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</row>
    <row r="391" spans="1:37" ht="11.25" customHeight="1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</row>
    <row r="392" spans="1:37" ht="11.25" customHeight="1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</row>
    <row r="393" spans="1:37" ht="11.25" customHeight="1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</row>
    <row r="394" spans="1:37" ht="11.25" customHeight="1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</row>
    <row r="395" spans="1:37" ht="11.25" customHeight="1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</row>
    <row r="396" spans="1:37" ht="11.25" customHeight="1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</row>
    <row r="397" spans="1:37" ht="11.25" customHeight="1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</row>
    <row r="398" spans="1:37" ht="11.25" customHeight="1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</row>
    <row r="399" spans="1:37" ht="11.25" customHeight="1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</row>
    <row r="400" spans="1:37" ht="11.25" customHeight="1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</row>
    <row r="401" spans="1:37" ht="11.25" customHeight="1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</row>
    <row r="402" spans="1:37" ht="11.25" customHeight="1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</row>
    <row r="403" spans="1:37" ht="11.25" customHeight="1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</row>
    <row r="404" spans="1:37" ht="11.25" customHeight="1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</row>
    <row r="405" spans="1:37" ht="11.25" customHeight="1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</row>
    <row r="406" spans="1:37" ht="11.25" customHeight="1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</row>
    <row r="407" spans="1:37" ht="11.25" customHeight="1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</row>
    <row r="408" spans="1:37" ht="11.25" customHeight="1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</row>
    <row r="409" spans="1:37" ht="11.25" customHeight="1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</row>
    <row r="410" spans="1:37" ht="11.25" customHeight="1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</row>
    <row r="411" spans="1:37" ht="11.25" customHeight="1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</row>
    <row r="412" spans="1:37" ht="11.25" customHeight="1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</row>
    <row r="413" spans="1:37" ht="11.25" customHeight="1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</row>
    <row r="414" spans="1:37" ht="11.25" customHeight="1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</row>
    <row r="415" spans="1:37" ht="11.25" customHeight="1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</row>
    <row r="416" spans="1:37" ht="11.25" customHeight="1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</row>
    <row r="417" spans="1:37" ht="11.25" customHeight="1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</row>
    <row r="418" spans="1:37" ht="11.25" customHeight="1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</row>
    <row r="419" spans="1:37" ht="11.25" customHeight="1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</row>
    <row r="420" spans="1:37" ht="11.25" customHeight="1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</row>
    <row r="421" spans="1:37" ht="11.25" customHeight="1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</row>
    <row r="422" spans="1:37" ht="11.25" customHeight="1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</row>
    <row r="423" spans="1:37" ht="11.25" customHeight="1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</row>
    <row r="424" spans="1:37" ht="11.25" customHeight="1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</row>
    <row r="425" spans="1:37" ht="11.25" customHeight="1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</row>
    <row r="426" spans="1:37" ht="11.25" customHeight="1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</row>
    <row r="427" spans="1:37" ht="11.25" customHeight="1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</row>
    <row r="428" spans="1:37" ht="11.25" customHeight="1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</row>
    <row r="429" spans="1:37" ht="11.25" customHeight="1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</row>
    <row r="430" spans="1:37" ht="11.25" customHeight="1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</row>
    <row r="431" spans="1:37" ht="11.25" customHeight="1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</row>
    <row r="432" spans="1:37" ht="11.25" customHeight="1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</row>
    <row r="433" spans="1:37" ht="11.25" customHeight="1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</row>
    <row r="434" spans="1:37" ht="11.25" customHeight="1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</row>
    <row r="435" spans="1:37" ht="11.25" customHeight="1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</row>
    <row r="436" spans="1:37" ht="11.25" customHeight="1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</row>
    <row r="437" spans="1:37" ht="11.25" customHeight="1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</row>
    <row r="438" spans="1:37" ht="11.25" customHeight="1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</row>
    <row r="439" spans="1:37" ht="11.25" customHeight="1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</row>
    <row r="440" spans="1:37" ht="11.25" customHeight="1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</row>
    <row r="441" spans="1:37" ht="11.25" customHeight="1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</row>
    <row r="442" spans="1:37" ht="11.25" customHeight="1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</row>
    <row r="443" spans="1:37" ht="11.25" customHeight="1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</row>
    <row r="444" spans="1:37" ht="11.25" customHeight="1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</row>
    <row r="445" spans="1:37" ht="11.25" customHeight="1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</row>
    <row r="446" spans="1:37" ht="11.25" customHeight="1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</row>
    <row r="447" spans="1:37" ht="11.25" customHeight="1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</row>
    <row r="448" spans="1:37" ht="11.25" customHeight="1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</row>
    <row r="449" spans="1:37" ht="11.25" customHeight="1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</row>
    <row r="450" spans="1:37" ht="11.25" customHeight="1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</row>
    <row r="451" spans="1:37" ht="11.25" customHeight="1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</row>
    <row r="452" spans="1:37" ht="11.25" customHeight="1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</row>
    <row r="453" spans="1:37" ht="11.25" customHeight="1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</row>
    <row r="454" spans="1:37" ht="11.25" customHeight="1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</row>
    <row r="455" spans="1:37" ht="11.25" customHeight="1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</row>
    <row r="456" spans="1:37" ht="11.25" customHeight="1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</row>
    <row r="457" spans="1:37" ht="11.25" customHeight="1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</row>
    <row r="458" spans="1:37" ht="11.25" customHeight="1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</row>
    <row r="459" spans="1:37" ht="11.25" customHeight="1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</row>
    <row r="460" spans="1:37" ht="11.25" customHeight="1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</row>
    <row r="461" spans="1:37" ht="11.25" customHeight="1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</row>
    <row r="462" spans="1:37" ht="11.25" customHeight="1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</row>
    <row r="463" spans="1:37" ht="11.25" customHeight="1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</row>
    <row r="464" spans="1:37" ht="11.25" customHeight="1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</row>
    <row r="465" spans="1:37" ht="11.25" customHeight="1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</row>
    <row r="466" spans="1:37" ht="11.25" customHeight="1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</row>
    <row r="467" spans="1:37" ht="11.25" customHeight="1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</row>
    <row r="468" spans="1:37" ht="11.25" customHeight="1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</row>
    <row r="469" spans="1:37" ht="11.25" customHeight="1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</row>
    <row r="470" spans="1:37" ht="11.25" customHeight="1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</row>
    <row r="471" spans="1:37" ht="11.25" customHeight="1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</row>
    <row r="472" spans="1:37" ht="11.25" customHeight="1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</row>
    <row r="473" spans="1:37" ht="11.25" customHeight="1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</row>
    <row r="474" spans="1:37" ht="11.25" customHeight="1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</row>
    <row r="475" spans="1:37" ht="11.25" customHeight="1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</row>
    <row r="476" spans="1:37" ht="11.25" customHeight="1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</row>
    <row r="477" spans="1:37" ht="11.25" customHeight="1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</row>
    <row r="478" spans="1:37" ht="11.25" customHeight="1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</row>
    <row r="479" spans="1:37" ht="11.25" customHeight="1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</row>
    <row r="480" spans="1:37" ht="11.25" customHeight="1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</row>
    <row r="481" spans="1:37" ht="11.25" customHeight="1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</row>
    <row r="482" spans="1:37" ht="11.25" customHeight="1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</row>
    <row r="483" spans="1:37" ht="11.25" customHeight="1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</row>
    <row r="484" spans="1:37" ht="11.25" customHeight="1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</row>
    <row r="485" spans="1:37" ht="11.25" customHeight="1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</row>
    <row r="486" spans="1:37" ht="11.25" customHeight="1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</row>
    <row r="487" spans="1:37" ht="11.25" customHeight="1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</row>
    <row r="488" spans="1:37" ht="11.25" customHeight="1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</row>
    <row r="489" spans="1:37" ht="11.25" customHeight="1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</row>
    <row r="490" spans="1:37" ht="11.25" customHeight="1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</row>
    <row r="491" spans="1:37" ht="11.25" customHeight="1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</row>
    <row r="492" spans="1:37" ht="11.25" customHeight="1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</row>
    <row r="493" spans="1:37" ht="11.25" customHeight="1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</row>
    <row r="494" spans="1:37" ht="11.25" customHeight="1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</row>
    <row r="495" spans="1:37" ht="11.25" customHeight="1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</row>
    <row r="496" spans="1:37" ht="11.25" customHeight="1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</row>
    <row r="497" spans="1:37" ht="11.25" customHeight="1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</row>
    <row r="498" spans="1:37" ht="11.25" customHeight="1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</row>
    <row r="499" spans="1:37" ht="11.25" customHeight="1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</row>
    <row r="500" spans="1:37" ht="11.25" customHeight="1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</row>
    <row r="501" spans="1:37" ht="11.25" customHeight="1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</row>
    <row r="502" spans="1:37" ht="11.25" customHeight="1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</row>
    <row r="503" spans="1:37" ht="11.25" customHeight="1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</row>
    <row r="504" spans="1:37" ht="11.25" customHeight="1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</row>
    <row r="505" spans="1:37" ht="11.25" customHeight="1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</row>
    <row r="506" spans="1:37" ht="11.25" customHeight="1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</row>
    <row r="507" spans="1:37" ht="11.25" customHeight="1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</row>
    <row r="508" spans="1:37" ht="11.25" customHeight="1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</row>
    <row r="509" spans="1:37" ht="11.25" customHeight="1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</row>
    <row r="510" spans="1:37" ht="11.25" customHeight="1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</row>
    <row r="511" spans="1:37" ht="11.25" customHeight="1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</row>
    <row r="512" spans="1:37" ht="11.25" customHeight="1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</row>
    <row r="513" spans="1:37" ht="11.25" customHeight="1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</row>
    <row r="514" spans="1:37" ht="11.25" customHeight="1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</row>
    <row r="515" spans="1:37" ht="11.25" customHeight="1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</row>
    <row r="516" spans="1:37" ht="11.25" customHeight="1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</row>
    <row r="517" spans="1:37" ht="11.25" customHeight="1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</row>
    <row r="518" spans="1:37" ht="11.25" customHeight="1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</row>
    <row r="519" spans="1:37" ht="11.25" customHeight="1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</row>
    <row r="520" spans="1:37" ht="11.25" customHeight="1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</row>
    <row r="521" spans="1:37" ht="11.25" customHeight="1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</row>
    <row r="522" spans="1:37" ht="11.25" customHeight="1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</row>
    <row r="523" spans="1:37" ht="11.25" customHeight="1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</row>
    <row r="524" spans="1:37" ht="11.25" customHeight="1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</row>
    <row r="525" spans="1:37" ht="11.25" customHeight="1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</row>
    <row r="526" spans="1:37" ht="11.25" customHeight="1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</row>
    <row r="527" spans="1:37" ht="11.25" customHeight="1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</row>
    <row r="528" spans="1:37" ht="11.25" customHeight="1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</row>
    <row r="529" spans="1:37" ht="11.25" customHeight="1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</row>
    <row r="530" spans="1:37" ht="11.25" customHeight="1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</row>
    <row r="531" spans="1:37" ht="11.25" customHeight="1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</row>
    <row r="532" spans="1:37" ht="11.25" customHeight="1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</row>
    <row r="533" spans="1:37" ht="11.25" customHeight="1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</row>
    <row r="534" spans="1:37" ht="11.25" customHeight="1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</row>
    <row r="535" spans="1:37" ht="11.25" customHeight="1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</row>
    <row r="536" spans="1:37" ht="11.25" customHeight="1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</row>
    <row r="537" spans="1:37" ht="11.25" customHeight="1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</row>
    <row r="538" spans="1:37" ht="11.25" customHeight="1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</row>
    <row r="539" spans="1:37" ht="11.25" customHeight="1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</row>
    <row r="540" spans="1:37" ht="11.25" customHeight="1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</row>
    <row r="541" spans="1:37" ht="11.25" customHeight="1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</row>
    <row r="542" spans="1:37" ht="11.25" customHeight="1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</row>
    <row r="543" spans="1:37" ht="11.25" customHeight="1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</row>
    <row r="544" spans="1:37" ht="11.25" customHeight="1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</row>
    <row r="545" spans="1:37" ht="11.25" customHeight="1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</row>
    <row r="546" spans="1:37" ht="11.25" customHeight="1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</row>
    <row r="547" spans="1:37" ht="11.25" customHeight="1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</row>
    <row r="548" spans="1:37" ht="11.25" customHeight="1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</row>
    <row r="549" spans="1:37" ht="11.25" customHeight="1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</row>
    <row r="550" spans="1:37" ht="11.25" customHeight="1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</row>
    <row r="551" spans="1:37" ht="11.25" customHeight="1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</row>
    <row r="552" spans="1:37" ht="11.25" customHeight="1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</row>
    <row r="553" spans="1:37" ht="11.25" customHeight="1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</row>
    <row r="554" spans="1:37" ht="11.25" customHeight="1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</row>
    <row r="555" spans="1:37" ht="11.25" customHeight="1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</row>
    <row r="556" spans="1:37" ht="11.25" customHeight="1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</row>
    <row r="557" spans="1:37" ht="11.25" customHeight="1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</row>
    <row r="558" spans="1:37" ht="11.25" customHeight="1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</row>
    <row r="559" spans="1:37" ht="11.25" customHeight="1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</row>
    <row r="560" spans="1:37" ht="11.25" customHeight="1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</row>
    <row r="561" spans="1:37" ht="11.25" customHeight="1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</row>
    <row r="562" spans="1:37" ht="11.25" customHeight="1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</row>
    <row r="563" spans="1:37" ht="11.25" customHeight="1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</row>
    <row r="564" spans="1:37" ht="11.25" customHeight="1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</row>
    <row r="565" spans="1:37" ht="11.25" customHeight="1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</row>
    <row r="566" spans="1:37" ht="11.25" customHeight="1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</row>
    <row r="567" spans="1:37" ht="11.25" customHeight="1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</row>
    <row r="568" spans="1:37" ht="11.25" customHeight="1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</row>
    <row r="569" spans="1:37" ht="11.25" customHeight="1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</row>
    <row r="570" spans="1:37" ht="11.25" customHeight="1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</row>
    <row r="571" spans="1:37" ht="11.25" customHeight="1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</row>
    <row r="572" spans="1:37" ht="11.25" customHeight="1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</row>
    <row r="573" spans="1:37" ht="11.25" customHeight="1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</row>
    <row r="574" spans="1:37" ht="11.25" customHeight="1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</row>
    <row r="575" spans="1:37" ht="11.25" customHeight="1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</row>
    <row r="576" spans="1:37" ht="11.25" customHeight="1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</row>
    <row r="577" spans="1:37" ht="11.25" customHeight="1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</row>
    <row r="578" spans="1:37" ht="11.25" customHeight="1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</row>
    <row r="579" spans="1:37" ht="11.25" customHeight="1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</row>
    <row r="580" spans="1:37" ht="11.25" customHeight="1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</row>
    <row r="581" spans="1:37" ht="11.25" customHeight="1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</row>
    <row r="582" spans="1:37" ht="11.25" customHeight="1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</row>
    <row r="583" spans="1:37" ht="11.25" customHeight="1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</row>
    <row r="584" spans="1:37" ht="11.25" customHeight="1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</row>
    <row r="585" spans="1:37" ht="11.25" customHeight="1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</row>
    <row r="586" spans="1:37" ht="11.25" customHeight="1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</row>
    <row r="587" spans="1:37" ht="11.25" customHeight="1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</row>
    <row r="588" spans="1:37" ht="11.25" customHeight="1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</row>
    <row r="589" spans="1:37" ht="11.25" customHeight="1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</row>
    <row r="590" spans="1:37" ht="11.25" customHeight="1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</row>
    <row r="591" spans="1:37" ht="11.25" customHeight="1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</row>
    <row r="592" spans="1:37" ht="11.25" customHeight="1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</row>
    <row r="593" spans="1:37" ht="11.25" customHeight="1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</row>
    <row r="594" spans="1:37" ht="11.25" customHeight="1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</row>
    <row r="595" spans="1:37" ht="11.25" customHeight="1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</row>
    <row r="596" spans="1:37" ht="11.25" customHeight="1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</row>
    <row r="597" spans="1:37" ht="11.25" customHeight="1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</row>
    <row r="598" spans="1:37" ht="11.25" customHeight="1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</row>
    <row r="599" spans="1:37" ht="11.25" customHeight="1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</row>
    <row r="600" spans="1:37" ht="11.25" customHeight="1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</row>
    <row r="601" spans="1:37" ht="11.25" customHeight="1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</row>
    <row r="602" spans="1:37" ht="11.25" customHeight="1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</row>
    <row r="603" spans="1:37" ht="11.25" customHeight="1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</row>
    <row r="604" spans="1:37" ht="11.25" customHeight="1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</row>
    <row r="605" spans="1:37" ht="11.25" customHeight="1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</row>
    <row r="606" spans="1:37" ht="11.25" customHeight="1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</row>
    <row r="607" spans="1:37" ht="11.25" customHeight="1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</row>
    <row r="608" spans="1:37" ht="11.25" customHeight="1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</row>
    <row r="609" spans="1:37" ht="11.25" customHeight="1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</row>
    <row r="610" spans="1:37" ht="11.25" customHeight="1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</row>
    <row r="611" spans="1:37" ht="11.25" customHeight="1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</row>
    <row r="612" spans="1:37" ht="11.25" customHeight="1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</row>
    <row r="613" spans="1:37" ht="11.25" customHeight="1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</row>
    <row r="614" spans="1:37" ht="11.25" customHeight="1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</row>
    <row r="615" spans="1:37" ht="11.25" customHeight="1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</row>
    <row r="616" spans="1:37" ht="11.25" customHeight="1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</row>
    <row r="617" spans="1:37" ht="11.25" customHeight="1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</row>
    <row r="618" spans="1:37" ht="11.25" customHeight="1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</row>
    <row r="619" spans="1:37" ht="11.25" customHeight="1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</row>
    <row r="620" spans="1:37" ht="11.25" customHeight="1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</row>
    <row r="621" spans="1:37" ht="11.25" customHeight="1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</row>
    <row r="622" spans="1:37" ht="11.25" customHeight="1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</row>
    <row r="623" spans="1:37" ht="11.25" customHeight="1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</row>
    <row r="624" spans="1:37" ht="11.25" customHeight="1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</row>
    <row r="625" spans="1:37" ht="11.25" customHeight="1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</row>
    <row r="626" spans="1:37" ht="11.25" customHeight="1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</row>
    <row r="627" spans="1:37" ht="11.25" customHeight="1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</row>
    <row r="628" spans="1:37" ht="11.25" customHeight="1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</row>
    <row r="629" spans="1:37" ht="11.25" customHeight="1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</row>
    <row r="630" spans="1:37" ht="11.25" customHeight="1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</row>
    <row r="631" spans="1:37" ht="11.25" customHeight="1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</row>
    <row r="632" spans="1:37" ht="11.25" customHeight="1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</row>
    <row r="633" spans="1:37" ht="11.25" customHeight="1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</row>
    <row r="634" spans="1:37" ht="11.25" customHeight="1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</row>
    <row r="635" spans="1:37" ht="11.25" customHeight="1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</row>
    <row r="636" spans="1:37" ht="11.25" customHeight="1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</row>
    <row r="637" spans="1:37" ht="11.25" customHeight="1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</row>
    <row r="638" spans="1:37" ht="11.25" customHeight="1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</row>
    <row r="639" spans="1:37" ht="11.25" customHeight="1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</row>
    <row r="640" spans="1:37" ht="11.25" customHeight="1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</row>
    <row r="641" spans="1:37" ht="11.25" customHeight="1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</row>
    <row r="642" spans="1:37" ht="11.25" customHeight="1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</row>
    <row r="643" spans="1:37" ht="11.25" customHeight="1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</row>
    <row r="644" spans="1:37" ht="11.25" customHeight="1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</row>
    <row r="645" spans="1:37" ht="11.25" customHeight="1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</row>
    <row r="646" spans="1:37" ht="11.25" customHeight="1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</row>
    <row r="647" spans="1:37" ht="11.25" customHeight="1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</row>
    <row r="648" spans="1:37" ht="11.25" customHeight="1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</row>
    <row r="649" spans="1:37" ht="11.25" customHeight="1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</row>
    <row r="650" spans="1:37" ht="11.25" customHeight="1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</row>
    <row r="651" spans="1:37" ht="11.25" customHeight="1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</row>
    <row r="652" spans="1:37" ht="11.25" customHeight="1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</row>
    <row r="653" spans="1:37" ht="11.25" customHeight="1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</row>
    <row r="654" spans="1:37" ht="11.25" customHeight="1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</row>
    <row r="655" spans="1:37" ht="11.25" customHeight="1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</row>
    <row r="656" spans="1:37" ht="11.25" customHeight="1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</row>
    <row r="657" spans="1:37" ht="11.25" customHeight="1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</row>
    <row r="658" spans="1:37" ht="11.25" customHeight="1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</row>
    <row r="659" spans="1:37" ht="11.25" customHeight="1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</row>
    <row r="660" spans="1:37" ht="11.25" customHeight="1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</row>
    <row r="661" spans="1:37" ht="11.25" customHeight="1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</row>
    <row r="662" spans="1:37" ht="11.25" customHeight="1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</row>
    <row r="663" spans="1:37" ht="11.25" customHeight="1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</row>
    <row r="664" spans="1:37" ht="11.25" customHeight="1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</row>
    <row r="665" spans="1:37" ht="11.25" customHeight="1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</row>
    <row r="666" spans="1:37" ht="11.25" customHeight="1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</row>
    <row r="667" spans="1:37" ht="11.25" customHeight="1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</row>
    <row r="668" spans="1:37" ht="11.25" customHeight="1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</row>
    <row r="669" spans="1:37" ht="11.25" customHeight="1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</row>
    <row r="670" spans="1:37" ht="11.25" customHeight="1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</row>
    <row r="671" spans="1:37" ht="11.25" customHeight="1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</row>
    <row r="672" spans="1:37" ht="11.25" customHeight="1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</row>
    <row r="673" spans="1:37" ht="11.25" customHeight="1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</row>
    <row r="674" spans="1:37" ht="11.25" customHeight="1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</row>
    <row r="675" spans="1:37" ht="11.25" customHeight="1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</row>
    <row r="676" spans="1:37" ht="11.25" customHeight="1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</row>
    <row r="677" spans="1:37" ht="11.25" customHeight="1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</row>
    <row r="678" spans="1:37" ht="11.25" customHeight="1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</row>
    <row r="679" spans="1:37" ht="11.25" customHeight="1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</row>
    <row r="680" spans="1:37" ht="11.25" customHeight="1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</row>
    <row r="681" spans="1:37" ht="11.25" customHeight="1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</row>
    <row r="682" spans="1:37" ht="11.25" customHeight="1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</row>
    <row r="683" spans="1:37" ht="11.25" customHeight="1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</row>
    <row r="684" spans="1:37" ht="11.25" customHeight="1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</row>
    <row r="685" spans="1:37" ht="11.25" customHeight="1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</row>
    <row r="686" spans="1:37" ht="11.25" customHeight="1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</row>
    <row r="687" spans="1:37" ht="11.25" customHeight="1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</row>
    <row r="688" spans="1:37" ht="11.25" customHeight="1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</row>
    <row r="689" spans="1:37" ht="11.25" customHeight="1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</row>
    <row r="690" spans="1:37" ht="11.25" customHeight="1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</row>
    <row r="691" spans="1:37" ht="11.25" customHeight="1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</row>
    <row r="692" spans="1:37" ht="11.25" customHeight="1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</row>
    <row r="693" spans="1:37" ht="11.25" customHeight="1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</row>
    <row r="694" spans="1:37" ht="11.25" customHeight="1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</row>
    <row r="695" spans="1:37" ht="11.25" customHeight="1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</row>
    <row r="696" spans="1:37" ht="11.25" customHeight="1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</row>
    <row r="697" spans="1:37" ht="11.25" customHeight="1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</row>
    <row r="698" spans="1:37" ht="11.25" customHeight="1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</row>
    <row r="699" spans="1:37" ht="11.25" customHeight="1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</row>
    <row r="700" spans="1:37" ht="11.25" customHeight="1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</row>
    <row r="701" spans="1:37" ht="11.25" customHeight="1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</row>
    <row r="702" spans="1:37" ht="11.25" customHeight="1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</row>
    <row r="703" spans="1:37" ht="11.25" customHeight="1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</row>
    <row r="704" spans="1:37" ht="11.25" customHeight="1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</row>
    <row r="705" spans="1:37" ht="11.25" customHeight="1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</row>
    <row r="706" spans="1:37" ht="11.25" customHeight="1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</row>
    <row r="707" spans="1:37" ht="11.25" customHeight="1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</row>
    <row r="708" spans="1:37" ht="11.25" customHeight="1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</row>
    <row r="709" spans="1:37" ht="11.25" customHeight="1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</row>
    <row r="710" spans="1:37" ht="11.25" customHeight="1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</row>
    <row r="711" spans="1:37" ht="11.25" customHeight="1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</row>
    <row r="712" spans="1:37" ht="11.25" customHeight="1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</row>
    <row r="713" spans="1:37" ht="11.25" customHeight="1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</row>
    <row r="714" spans="1:37" ht="11.25" customHeight="1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</row>
    <row r="715" spans="1:37" ht="11.25" customHeight="1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</row>
    <row r="716" spans="1:37" ht="11.25" customHeight="1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</row>
    <row r="717" spans="1:37" ht="11.25" customHeight="1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</row>
    <row r="718" spans="1:37" ht="11.25" customHeight="1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</row>
    <row r="719" spans="1:37" ht="11.25" customHeight="1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</row>
    <row r="720" spans="1:37" ht="11.25" customHeight="1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</row>
    <row r="721" spans="1:37" ht="11.25" customHeight="1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</row>
    <row r="722" spans="1:37" ht="11.25" customHeight="1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</row>
    <row r="723" spans="1:37" ht="11.25" customHeight="1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</row>
    <row r="724" spans="1:37" ht="11.25" customHeight="1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</row>
    <row r="725" spans="1:37" ht="11.25" customHeight="1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</row>
    <row r="726" spans="1:37" ht="11.25" customHeight="1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</row>
    <row r="727" spans="1:37" ht="11.25" customHeight="1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</row>
    <row r="728" spans="1:37" ht="11.25" customHeight="1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</row>
    <row r="729" spans="1:37" ht="11.25" customHeight="1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</row>
    <row r="730" spans="1:37" ht="11.25" customHeight="1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</row>
    <row r="731" spans="1:37" ht="11.25" customHeight="1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</row>
    <row r="732" spans="1:37" ht="11.25" customHeight="1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</row>
    <row r="733" spans="1:37" ht="11.25" customHeight="1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</row>
    <row r="734" spans="1:37" ht="11.25" customHeight="1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</row>
    <row r="735" spans="1:37" ht="11.25" customHeight="1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</row>
    <row r="736" spans="1:37" ht="11.25" customHeight="1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</row>
    <row r="737" spans="1:37" ht="11.25" customHeight="1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</row>
    <row r="738" spans="1:37" ht="11.25" customHeight="1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</row>
    <row r="739" spans="1:37" ht="11.25" customHeight="1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</row>
    <row r="740" spans="1:37" ht="11.25" customHeight="1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</row>
    <row r="741" spans="1:37" ht="11.25" customHeight="1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</row>
    <row r="742" spans="1:37" ht="11.25" customHeight="1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</row>
    <row r="743" spans="1:37" ht="11.25" customHeight="1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</row>
    <row r="744" spans="1:37" ht="11.25" customHeight="1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</row>
    <row r="745" spans="1:37" ht="11.25" customHeight="1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</row>
    <row r="746" spans="1:37" ht="11.25" customHeight="1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</row>
    <row r="747" spans="1:37" ht="11.25" customHeight="1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</row>
    <row r="748" spans="1:37" ht="11.25" customHeight="1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</row>
    <row r="749" spans="1:37" ht="11.25" customHeight="1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</row>
    <row r="750" spans="1:37" ht="11.25" customHeight="1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</row>
    <row r="751" spans="1:37" ht="11.25" customHeight="1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</row>
    <row r="752" spans="1:37" ht="11.25" customHeight="1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</row>
    <row r="753" spans="1:37" ht="11.25" customHeight="1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</row>
    <row r="754" spans="1:37" ht="11.25" customHeight="1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</row>
    <row r="755" spans="1:37" ht="11.25" customHeight="1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</row>
    <row r="756" spans="1:37" ht="11.25" customHeight="1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</row>
    <row r="757" spans="1:37" ht="11.25" customHeight="1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</row>
    <row r="758" spans="1:37" ht="11.25" customHeight="1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</row>
    <row r="759" spans="1:37" ht="11.25" customHeight="1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</row>
    <row r="760" spans="1:37" ht="11.25" customHeight="1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</row>
    <row r="761" spans="1:37" ht="11.25" customHeight="1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</row>
    <row r="762" spans="1:37" ht="11.25" customHeight="1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</row>
    <row r="763" spans="1:37" ht="11.25" customHeight="1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</row>
    <row r="764" spans="1:37" ht="11.25" customHeight="1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</row>
    <row r="765" spans="1:37" ht="11.25" customHeight="1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</row>
    <row r="766" spans="1:37" ht="11.25" customHeight="1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</row>
    <row r="767" spans="1:37" ht="11.25" customHeight="1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</row>
    <row r="768" spans="1:37" ht="11.25" customHeight="1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</row>
    <row r="769" spans="1:37" ht="11.25" customHeight="1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</row>
    <row r="770" spans="1:37" ht="11.25" customHeight="1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</row>
    <row r="771" spans="1:37" ht="11.25" customHeight="1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</row>
    <row r="772" spans="1:37" ht="11.25" customHeight="1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</row>
    <row r="773" spans="1:37" ht="11.25" customHeight="1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</row>
    <row r="774" spans="1:37" ht="11.25" customHeight="1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</row>
    <row r="775" spans="1:37" ht="11.25" customHeight="1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</row>
    <row r="776" spans="1:37" ht="11.25" customHeight="1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</row>
    <row r="777" spans="1:37" ht="11.25" customHeight="1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</row>
    <row r="778" spans="1:37" ht="11.25" customHeight="1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</row>
    <row r="779" spans="1:37" ht="11.25" customHeight="1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</row>
    <row r="780" spans="1:37" ht="11.25" customHeight="1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</row>
    <row r="781" spans="1:37" ht="11.25" customHeight="1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</row>
    <row r="782" spans="1:37" ht="11.25" customHeight="1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</row>
    <row r="783" spans="1:37" ht="11.25" customHeight="1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</row>
    <row r="784" spans="1:37" ht="11.25" customHeight="1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</row>
    <row r="785" spans="1:37" ht="11.25" customHeight="1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</row>
    <row r="786" spans="1:37" ht="11.25" customHeight="1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</row>
    <row r="787" spans="1:37" ht="11.25" customHeight="1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</row>
    <row r="788" spans="1:37" ht="11.25" customHeight="1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</row>
    <row r="789" spans="1:37" ht="11.25" customHeight="1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</row>
    <row r="790" spans="1:37" ht="11.25" customHeight="1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</row>
    <row r="791" spans="1:37" ht="11.25" customHeight="1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</row>
    <row r="792" spans="1:37" ht="11.25" customHeight="1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</row>
    <row r="793" spans="1:37" ht="11.25" customHeight="1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</row>
    <row r="794" spans="1:37" ht="11.25" customHeight="1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</row>
    <row r="795" spans="1:37" ht="11.25" customHeight="1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</row>
    <row r="796" spans="1:37" ht="11.25" customHeight="1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</row>
    <row r="797" spans="1:37" ht="11.25" customHeight="1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</row>
    <row r="798" spans="1:37" ht="11.25" customHeight="1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</row>
    <row r="799" spans="1:37" ht="11.25" customHeight="1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</row>
    <row r="800" spans="1:37" ht="11.25" customHeight="1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</row>
    <row r="801" spans="1:37" ht="11.25" customHeight="1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</row>
    <row r="802" spans="1:37" ht="11.25" customHeight="1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</row>
    <row r="803" spans="1:37" ht="11.25" customHeight="1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</row>
    <row r="804" spans="1:37" ht="11.25" customHeight="1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</row>
    <row r="805" spans="1:37" ht="11.25" customHeight="1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</row>
    <row r="806" spans="1:37" ht="11.25" customHeight="1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</row>
    <row r="807" spans="1:37" ht="11.25" customHeight="1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</row>
    <row r="808" spans="1:37" ht="11.25" customHeight="1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</row>
    <row r="809" spans="1:37" ht="11.25" customHeight="1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</row>
    <row r="810" spans="1:37" ht="11.25" customHeight="1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</row>
    <row r="811" spans="1:37" ht="11.25" customHeight="1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</row>
    <row r="812" spans="1:37" ht="11.25" customHeight="1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</row>
    <row r="813" spans="1:37" ht="11.25" customHeight="1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</row>
    <row r="814" spans="1:37" ht="11.25" customHeight="1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</row>
    <row r="815" spans="1:37" ht="11.25" customHeight="1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</row>
    <row r="816" spans="1:37" ht="11.25" customHeight="1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</row>
    <row r="817" spans="1:37" ht="11.25" customHeight="1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</row>
    <row r="818" spans="1:37" ht="11.25" customHeight="1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</row>
    <row r="819" spans="1:37" ht="11.25" customHeight="1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</row>
    <row r="820" spans="1:37" ht="11.25" customHeight="1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</row>
    <row r="821" spans="1:37" ht="11.25" customHeight="1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</row>
    <row r="822" spans="1:37" ht="11.25" customHeight="1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</row>
    <row r="823" spans="1:37" ht="11.25" customHeight="1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</row>
    <row r="824" spans="1:37" ht="11.25" customHeight="1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</row>
    <row r="825" spans="1:37" ht="11.25" customHeight="1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</row>
    <row r="826" spans="1:37" ht="11.25" customHeight="1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</row>
    <row r="827" spans="1:37" ht="11.25" customHeight="1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</row>
    <row r="828" spans="1:37" ht="11.25" customHeight="1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</row>
    <row r="829" spans="1:37" ht="11.25" customHeight="1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</row>
    <row r="830" spans="1:37" ht="11.25" customHeight="1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</row>
    <row r="831" spans="1:37" ht="11.25" customHeight="1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</row>
    <row r="832" spans="1:37" ht="11.25" customHeight="1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</row>
    <row r="833" spans="1:37" ht="11.25" customHeight="1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</row>
    <row r="834" spans="1:37" ht="11.25" customHeight="1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</row>
    <row r="835" spans="1:37" ht="11.25" customHeight="1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</row>
    <row r="836" spans="1:37" ht="11.25" customHeight="1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</row>
    <row r="837" spans="1:37" ht="11.25" customHeight="1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</row>
    <row r="838" spans="1:37" ht="11.25" customHeight="1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</row>
    <row r="839" spans="1:37" ht="11.25" customHeight="1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</row>
    <row r="840" spans="1:37" ht="11.25" customHeight="1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</row>
    <row r="841" spans="1:37" ht="11.25" customHeight="1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</row>
    <row r="842" spans="1:37" ht="11.25" customHeight="1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</row>
    <row r="843" spans="1:37" ht="11.25" customHeight="1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</row>
    <row r="844" spans="1:37" ht="11.25" customHeight="1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</row>
    <row r="845" spans="1:37" ht="11.25" customHeight="1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</row>
    <row r="846" spans="1:37" ht="11.25" customHeight="1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</row>
    <row r="847" spans="1:37" ht="11.25" customHeight="1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</row>
    <row r="848" spans="1:37" ht="11.25" customHeight="1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</row>
    <row r="849" spans="1:37" ht="11.25" customHeight="1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</row>
    <row r="850" spans="1:37" ht="11.25" customHeight="1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</row>
    <row r="851" spans="1:37" ht="11.25" customHeight="1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</row>
    <row r="852" spans="1:37" ht="11.25" customHeight="1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</row>
    <row r="853" spans="1:37" ht="11.25" customHeight="1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</row>
    <row r="854" spans="1:37" ht="11.25" customHeight="1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</row>
    <row r="855" spans="1:37" ht="11.25" customHeight="1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</row>
    <row r="856" spans="1:37" ht="11.25" customHeight="1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</row>
    <row r="857" spans="1:37" ht="11.25" customHeight="1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</row>
    <row r="858" spans="1:37" ht="11.25" customHeight="1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</row>
    <row r="859" spans="1:37" ht="11.25" customHeight="1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</row>
    <row r="860" spans="1:37" ht="11.25" customHeight="1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</row>
    <row r="861" spans="1:37" ht="11.25" customHeight="1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</row>
    <row r="862" spans="1:37" ht="11.25" customHeight="1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</row>
    <row r="863" spans="1:37" ht="11.25" customHeight="1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</row>
    <row r="864" spans="1:37" ht="11.25" customHeight="1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</row>
    <row r="865" spans="1:37" ht="11.25" customHeight="1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</row>
    <row r="866" spans="1:37" ht="11.25" customHeight="1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</row>
    <row r="867" spans="1:37" ht="11.25" customHeight="1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</row>
    <row r="868" spans="1:37" ht="11.25" customHeight="1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</row>
    <row r="869" spans="1:37" ht="11.25" customHeight="1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</row>
    <row r="870" spans="1:37" ht="11.25" customHeight="1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</row>
    <row r="871" spans="1:37" ht="11.25" customHeight="1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</row>
    <row r="872" spans="1:37" ht="11.25" customHeight="1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</row>
    <row r="873" spans="1:37" ht="11.25" customHeight="1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</row>
    <row r="874" spans="1:37" ht="11.25" customHeight="1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</row>
    <row r="875" spans="1:37" ht="11.25" customHeight="1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</row>
    <row r="876" spans="1:37" ht="11.25" customHeight="1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</row>
    <row r="877" spans="1:37" ht="11.25" customHeight="1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</row>
    <row r="878" spans="1:37" ht="11.25" customHeight="1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</row>
    <row r="879" spans="1:37" ht="11.25" customHeight="1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</row>
    <row r="880" spans="1:37" ht="11.25" customHeight="1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</row>
    <row r="881" spans="1:37" ht="11.25" customHeight="1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</row>
    <row r="882" spans="1:37" ht="11.25" customHeight="1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</row>
    <row r="883" spans="1:37" ht="11.25" customHeight="1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</row>
    <row r="884" spans="1:37" ht="11.25" customHeight="1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</row>
    <row r="885" spans="1:37" ht="11.25" customHeight="1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</row>
    <row r="886" spans="1:37" ht="11.25" customHeight="1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</row>
    <row r="887" spans="1:37" ht="11.25" customHeight="1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</row>
    <row r="888" spans="1:37" ht="11.25" customHeight="1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</row>
    <row r="889" spans="1:37" ht="11.25" customHeight="1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</row>
    <row r="890" spans="1:37" ht="11.25" customHeight="1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</row>
    <row r="891" spans="1:37" ht="11.25" customHeight="1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</row>
    <row r="892" spans="1:37" ht="11.25" customHeight="1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</row>
    <row r="893" spans="1:37" ht="11.25" customHeight="1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</row>
    <row r="894" spans="1:37" ht="11.25" customHeight="1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</row>
    <row r="895" spans="1:37" ht="11.25" customHeight="1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</row>
    <row r="896" spans="1:37" ht="11.25" customHeight="1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</row>
    <row r="897" spans="1:37" ht="11.25" customHeight="1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</row>
    <row r="898" spans="1:37" ht="11.25" customHeight="1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</row>
    <row r="899" spans="1:37" ht="11.25" customHeight="1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</row>
    <row r="900" spans="1:37" ht="11.25" customHeight="1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</row>
    <row r="901" spans="1:37" ht="11.25" customHeight="1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</row>
    <row r="902" spans="1:37" ht="11.25" customHeight="1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</row>
    <row r="903" spans="1:37" ht="11.25" customHeight="1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</row>
    <row r="904" spans="1:37" ht="11.25" customHeight="1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</row>
    <row r="905" spans="1:37" ht="11.25" customHeight="1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</row>
    <row r="906" spans="1:37" ht="11.25" customHeight="1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</row>
    <row r="907" spans="1:37" ht="11.25" customHeight="1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</row>
    <row r="908" spans="1:37" ht="11.25" customHeight="1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</row>
    <row r="909" spans="1:37" ht="11.25" customHeight="1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</row>
    <row r="910" spans="1:37" ht="11.25" customHeight="1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</row>
    <row r="911" spans="1:37" ht="11.25" customHeight="1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</row>
    <row r="912" spans="1:37" ht="11.25" customHeight="1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</row>
    <row r="913" spans="1:37" ht="11.25" customHeight="1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</row>
    <row r="914" spans="1:37" ht="11.25" customHeight="1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</row>
    <row r="915" spans="1:37" ht="11.25" customHeight="1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</row>
    <row r="916" spans="1:37" ht="11.25" customHeight="1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</row>
    <row r="917" spans="1:37" ht="11.25" customHeight="1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</row>
    <row r="918" spans="1:37" ht="11.25" customHeight="1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</row>
    <row r="919" spans="1:37" ht="11.25" customHeight="1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</row>
    <row r="920" spans="1:37" ht="11.25" customHeight="1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</row>
    <row r="921" spans="1:37" ht="11.25" customHeight="1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</row>
    <row r="922" spans="1:37" ht="11.25" customHeight="1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</row>
    <row r="923" spans="1:37" ht="11.25" customHeight="1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</row>
    <row r="924" spans="1:37" ht="11.25" customHeight="1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</row>
    <row r="925" spans="1:37" ht="11.25" customHeight="1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</row>
    <row r="926" spans="1:37" ht="11.25" customHeight="1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</row>
    <row r="927" spans="1:37" ht="11.25" customHeight="1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</row>
    <row r="928" spans="1:37" ht="11.25" customHeight="1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</row>
    <row r="929" spans="1:37" ht="11.25" customHeight="1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</row>
    <row r="930" spans="1:37" ht="11.25" customHeight="1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</row>
    <row r="931" spans="1:37" ht="11.25" customHeight="1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</row>
    <row r="932" spans="1:37" ht="11.25" customHeight="1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</row>
    <row r="933" spans="1:37" ht="11.25" customHeight="1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</row>
    <row r="934" spans="1:37" ht="11.25" customHeight="1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</row>
    <row r="935" spans="1:37" ht="11.25" customHeight="1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</row>
    <row r="936" spans="1:37" ht="11.25" customHeight="1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</row>
    <row r="937" spans="1:37" ht="11.25" customHeight="1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</row>
    <row r="938" spans="1:37" ht="11.25" customHeight="1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</row>
    <row r="939" spans="1:37" ht="11.25" customHeight="1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</row>
    <row r="940" spans="1:37" ht="11.25" customHeight="1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</row>
    <row r="941" spans="1:37" ht="11.25" customHeight="1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</row>
    <row r="942" spans="1:37" ht="11.25" customHeight="1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</row>
    <row r="943" spans="1:37" ht="11.25" customHeight="1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</row>
    <row r="944" spans="1:37" ht="11.25" customHeight="1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</row>
    <row r="945" spans="1:37" ht="11.25" customHeight="1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</row>
    <row r="946" spans="1:37" ht="11.25" customHeight="1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</row>
    <row r="947" spans="1:37" ht="11.25" customHeight="1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</row>
    <row r="948" spans="1:37" ht="11.25" customHeight="1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</row>
    <row r="949" spans="1:37" ht="11.25" customHeight="1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</row>
    <row r="950" spans="1:37" ht="11.25" customHeight="1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</row>
    <row r="951" spans="1:37" ht="11.25" customHeight="1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</row>
    <row r="952" spans="1:37" ht="11.25" customHeight="1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</row>
    <row r="953" spans="1:37" ht="11.25" customHeight="1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</row>
    <row r="954" spans="1:37" ht="11.25" customHeight="1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</row>
    <row r="955" spans="1:37" ht="11.25" customHeight="1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</row>
    <row r="956" spans="1:37" ht="11.25" customHeight="1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</row>
    <row r="957" spans="1:37" ht="11.25" customHeight="1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</row>
    <row r="958" spans="1:37" ht="11.25" customHeight="1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</row>
    <row r="959" spans="1:37" ht="11.25" customHeight="1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</row>
    <row r="960" spans="1:37" ht="11.25" customHeight="1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</row>
    <row r="961" spans="1:37" ht="11.25" customHeight="1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</row>
    <row r="962" spans="1:37" ht="11.25" customHeight="1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</row>
    <row r="963" spans="1:37" ht="11.25" customHeight="1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</row>
    <row r="964" spans="1:37" ht="11.25" customHeight="1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</row>
    <row r="965" spans="1:37" ht="11.25" customHeight="1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</row>
    <row r="966" spans="1:37" ht="11.25" customHeight="1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</row>
    <row r="967" spans="1:37" ht="11.25" customHeight="1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</row>
    <row r="968" spans="1:37" ht="11.25" customHeight="1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</row>
    <row r="969" spans="1:37" ht="11.25" customHeight="1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</row>
    <row r="970" spans="1:37" ht="11.25" customHeight="1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</row>
    <row r="971" spans="1:37" ht="11.25" customHeight="1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</row>
    <row r="972" spans="1:37" ht="11.25" customHeight="1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</row>
    <row r="973" spans="1:37" ht="11.25" customHeight="1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</row>
    <row r="974" spans="1:37" ht="11.25" customHeight="1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</row>
    <row r="975" spans="1:37" ht="11.25" customHeight="1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</row>
    <row r="976" spans="1:37" ht="11.25" customHeight="1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</row>
    <row r="977" spans="1:37" ht="11.25" customHeight="1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</row>
    <row r="978" spans="1:37" ht="11.25" customHeight="1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</row>
    <row r="979" spans="1:37" ht="11.25" customHeight="1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</row>
    <row r="980" spans="1:37" ht="11.25" customHeight="1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</row>
    <row r="981" spans="1:37" ht="11.25" customHeight="1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</row>
    <row r="982" spans="1:37" ht="11.25" customHeight="1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</row>
    <row r="983" spans="1:37" ht="11.25" customHeight="1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</row>
    <row r="984" spans="1:37" ht="11.25" customHeight="1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</row>
    <row r="985" spans="1:37" ht="11.25" customHeight="1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</row>
    <row r="986" spans="1:37" ht="11.25" customHeight="1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</row>
    <row r="987" spans="1:37" ht="11.25" customHeight="1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</row>
    <row r="988" spans="1:37" ht="11.25" customHeight="1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</row>
    <row r="989" spans="1:37" ht="11.25" customHeight="1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</row>
    <row r="990" spans="1:37" ht="11.25" customHeight="1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</row>
    <row r="991" spans="1:37" ht="11.25" customHeight="1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</row>
    <row r="992" spans="1:37" ht="11.25" customHeight="1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</row>
    <row r="993" spans="1:37" ht="11.25" customHeight="1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</row>
    <row r="994" spans="1:37" ht="11.25" customHeight="1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</row>
    <row r="995" spans="1:37" ht="11.25" customHeight="1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</row>
    <row r="996" spans="1:37" ht="11.25" customHeight="1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</row>
    <row r="997" spans="1:37" ht="11.25" customHeight="1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</row>
    <row r="998" spans="1:37" ht="11.25" customHeight="1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</row>
    <row r="999" spans="1:37" ht="11.25" customHeight="1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</row>
    <row r="1000" spans="1:37" ht="11.25" customHeight="1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Ground Floor</vt:lpstr>
      <vt:lpstr>1st Floor</vt:lpstr>
      <vt:lpstr>2nd Floor</vt:lpstr>
      <vt:lpstr>5th Floor</vt:lpstr>
      <vt:lpstr>6th Floor</vt:lpstr>
      <vt:lpstr>7th Floor</vt:lpstr>
      <vt:lpstr>8th Floor</vt:lpstr>
      <vt:lpstr>9th Floor</vt:lpstr>
      <vt:lpstr>10th Floor</vt:lpstr>
      <vt:lpstr>11th Floor</vt:lpstr>
      <vt:lpstr>12th Floor</vt:lpstr>
      <vt:lpstr>13th Floor</vt:lpstr>
      <vt:lpstr>14th Floor</vt:lpstr>
      <vt:lpstr>15th Floor</vt:lpstr>
      <vt:lpstr>16th floor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 Advani Realty</cp:lastModifiedBy>
  <dcterms:created xsi:type="dcterms:W3CDTF">2020-11-19T12:21:54Z</dcterms:created>
  <dcterms:modified xsi:type="dcterms:W3CDTF">2022-08-03T07:43:41Z</dcterms:modified>
</cp:coreProperties>
</file>