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T Placement\"/>
    </mc:Choice>
  </mc:AlternateContent>
  <xr:revisionPtr revIDLastSave="0" documentId="13_ncr:1_{2FE4E5E1-462E-47D5-ABA6-014E046E3E00}" xr6:coauthVersionLast="47" xr6:coauthVersionMax="47" xr10:uidLastSave="{00000000-0000-0000-0000-000000000000}"/>
  <bookViews>
    <workbookView xWindow="-28920" yWindow="-120" windowWidth="29040" windowHeight="15990" activeTab="1" xr2:uid="{BE86F89B-8CE9-44DE-AAA9-D8772CB8AC3C}"/>
  </bookViews>
  <sheets>
    <sheet name="Sheet1" sheetId="3" r:id="rId1"/>
    <sheet name="Main" sheetId="2" r:id="rId2"/>
  </sheets>
  <definedNames>
    <definedName name="ExternalData_1" localSheetId="1" hidden="1">Main!$B$3:$D$23</definedName>
    <definedName name="ExternalData_2" localSheetId="1" hidden="1">Main!$G$3:$I$23</definedName>
    <definedName name="ExternalData_3" localSheetId="1" hidden="1">Main!$L$3:$N$23</definedName>
    <definedName name="ExternalData_4" localSheetId="1" hidden="1">Main!$Q$3:$S$23</definedName>
    <definedName name="ExternalData_5" localSheetId="0" hidden="1">Sheet1!$A$1:$C$21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C22" i="3"/>
  <c r="A22" i="3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R25" i="2"/>
  <c r="S25" i="2"/>
  <c r="R26" i="2"/>
  <c r="S26" i="2"/>
  <c r="R27" i="2"/>
  <c r="S27" i="2"/>
  <c r="Q27" i="2"/>
  <c r="Q26" i="2"/>
  <c r="Q25" i="2"/>
  <c r="R24" i="2"/>
  <c r="S24" i="2"/>
  <c r="Q24" i="2"/>
  <c r="M26" i="2"/>
  <c r="N26" i="2"/>
  <c r="M27" i="2"/>
  <c r="N27" i="2"/>
  <c r="L27" i="2"/>
  <c r="L26" i="2"/>
  <c r="M25" i="2"/>
  <c r="N25" i="2"/>
  <c r="L25" i="2"/>
  <c r="M24" i="2"/>
  <c r="N24" i="2"/>
  <c r="L24" i="2"/>
  <c r="H27" i="2"/>
  <c r="I27" i="2"/>
  <c r="G27" i="2"/>
  <c r="H26" i="2"/>
  <c r="I26" i="2"/>
  <c r="G26" i="2"/>
  <c r="H25" i="2"/>
  <c r="I25" i="2"/>
  <c r="G25" i="2"/>
  <c r="I24" i="2"/>
  <c r="G24" i="2"/>
  <c r="H24" i="2"/>
  <c r="B25" i="2"/>
  <c r="C27" i="2"/>
  <c r="C26" i="2"/>
  <c r="C24" i="2"/>
  <c r="C25" i="2"/>
  <c r="B27" i="2"/>
  <c r="B26" i="2"/>
  <c r="B24" i="2"/>
  <c r="D25" i="2"/>
  <c r="D27" i="2"/>
  <c r="D24" i="2"/>
  <c r="D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5E224-7A09-4387-96C7-3DACCB31EBD2}" keepAlive="1" name="Query - count_test" description="Connection to the 'count_test' query in the workbook." type="5" refreshedVersion="6" background="1" saveData="1">
    <dbPr connection="Provider=Microsoft.Mashup.OleDb.1;Data Source=$Workbook$;Location=count_test;Extended Properties=&quot;&quot;" command="SELECT * FROM [count_test]"/>
  </connection>
  <connection id="2" xr16:uid="{AF9D6D46-A0B6-43B1-BC3C-981D73A235B0}" keepAlive="1" name="Query - count_test_11_alpha1" description="Connection to the 'count_test_11_alpha1' query in the workbook." type="5" refreshedVersion="6" background="1" saveData="1">
    <dbPr connection="Provider=Microsoft.Mashup.OleDb.1;Data Source=$Workbook$;Location=count_test_11_alpha1;Extended Properties=&quot;&quot;" command="SELECT * FROM [count_test_11_alpha1]"/>
  </connection>
  <connection id="3" xr16:uid="{8224EF59-7E98-473B-9B7F-B15A93D5D126}" keepAlive="1" name="Query - count_test_2" description="Connection to the 'count_test_2' query in the workbook." type="5" refreshedVersion="6" background="1" saveData="1">
    <dbPr connection="Provider=Microsoft.Mashup.OleDb.1;Data Source=$Workbook$;Location=count_test_2;Extended Properties=&quot;&quot;" command="SELECT * FROM [count_test_2]"/>
  </connection>
  <connection id="4" xr16:uid="{87203124-76FD-4034-9C39-6A7430A36FCC}" keepAlive="1" name="Query - count_test_3" description="Connection to the 'count_test_3' query in the workbook." type="5" refreshedVersion="6" background="1" saveData="1">
    <dbPr connection="Provider=Microsoft.Mashup.OleDb.1;Data Source=$Workbook$;Location=count_test_3;Extended Properties=&quot;&quot;" command="SELECT * FROM [count_test_3]"/>
  </connection>
  <connection id="5" xr16:uid="{F49D807C-A678-4A11-A3F6-9C8C37169CF9}" keepAlive="1" name="Query - count_test_4" description="Connection to the 'count_test_4' query in the workbook." type="5" refreshedVersion="6" background="1" saveData="1">
    <dbPr connection="Provider=Microsoft.Mashup.OleDb.1;Data Source=$Workbook$;Location=count_test_4;Extended Properties=&quot;&quot;" command="SELECT * FROM [count_test_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<sst xmlns="http://schemas.openxmlformats.org/spreadsheetml/2006/main" count="49" uniqueCount="22">
  <si>
    <t>BinDoc:</t>
  </si>
  <si>
    <t>CatDoc:</t>
  </si>
  <si>
    <t>Softmax:</t>
  </si>
  <si>
    <t>Average</t>
  </si>
  <si>
    <t>Column1</t>
  </si>
  <si>
    <t>STD DEV</t>
  </si>
  <si>
    <t>Min</t>
  </si>
  <si>
    <t>max</t>
  </si>
  <si>
    <t>Column2</t>
  </si>
  <si>
    <t>Column3</t>
  </si>
  <si>
    <t>CatDoc</t>
  </si>
  <si>
    <t>Best:</t>
  </si>
  <si>
    <t>Best</t>
  </si>
  <si>
    <t>Most Wins</t>
  </si>
  <si>
    <t>BinDoc</t>
  </si>
  <si>
    <t>Softmax</t>
  </si>
  <si>
    <t>softmax</t>
  </si>
  <si>
    <t>Key</t>
  </si>
  <si>
    <t>BinDoc: DOC NN using Binary Cross_entropy</t>
  </si>
  <si>
    <t>CatDoc: DOC NN using Categorical Cross_entropy</t>
  </si>
  <si>
    <t>Softmax: Standard NN using Softmax loss</t>
  </si>
  <si>
    <t>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</si>
</sst>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2" borderId="3" xfId="3" applyFont="1"/>
    <xf numFmtId="0" fontId="3" fillId="0" borderId="2" xfId="2"/>
    <xf numFmtId="0" fontId="2" fillId="0" borderId="1" xfId="1"/>
    <xf numFmtId="0" fontId="0" fillId="0" borderId="0" xfId="0" applyAlignment="1">
      <alignment horizontal="left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Best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6E-42F4-A033-4287265928F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6E-42F4-A033-4287265928F0}"/>
              </c:ext>
            </c:extLst>
          </c:dPt>
          <c:cat>
            <c:strLit>
              <c:ptCount val="3"/>
              <c:pt idx="0">
                <c:v>BinDoc:</c:v>
              </c:pt>
              <c:pt idx="1">
                <c:v>CatDoc:</c:v>
              </c:pt>
              <c:pt idx="2">
                <c:v>Softmax:</c:v>
              </c:pt>
            </c:strLit>
          </c:cat>
          <c:val>
            <c:numLit>
              <c:formatCode>General</c:formatCode>
              <c:ptCount val="3"/>
              <c:pt idx="0">
                <c:v>6</c:v>
              </c:pt>
              <c:pt idx="1">
                <c:v>1</c:v>
              </c:pt>
              <c:pt idx="2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F66E-42F4-A033-428726592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230847"/>
        <c:axId val="484225023"/>
      </c:barChart>
      <c:catAx>
        <c:axId val="48423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25023"/>
        <c:crosses val="autoZero"/>
        <c:auto val="1"/>
        <c:lblAlgn val="ctr"/>
        <c:lblOffset val="100"/>
        <c:noMultiLvlLbl val="0"/>
      </c:catAx>
      <c:valAx>
        <c:axId val="4842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3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Best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A88-47EA-9E6A-A43FC9EEE20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88-47EA-9E6A-A43FC9EEE207}"/>
              </c:ext>
            </c:extLst>
          </c:dPt>
          <c:cat>
            <c:strLit>
              <c:ptCount val="3"/>
              <c:pt idx="0">
                <c:v>BinDoc:</c:v>
              </c:pt>
              <c:pt idx="1">
                <c:v>CatDoc:</c:v>
              </c:pt>
              <c:pt idx="2">
                <c:v>Softmax:</c:v>
              </c:pt>
            </c:strLit>
          </c:cat>
          <c:val>
            <c:numLit>
              <c:formatCode>General</c:formatCode>
              <c:ptCount val="3"/>
              <c:pt idx="0">
                <c:v>12</c:v>
              </c:pt>
              <c:pt idx="1">
                <c:v>1</c:v>
              </c:pt>
              <c:pt idx="2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2A88-47EA-9E6A-A43FC9EEE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223775"/>
        <c:axId val="484226687"/>
      </c:barChart>
      <c:catAx>
        <c:axId val="48422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26687"/>
        <c:crosses val="autoZero"/>
        <c:auto val="1"/>
        <c:lblAlgn val="ctr"/>
        <c:lblOffset val="100"/>
        <c:noMultiLvlLbl val="0"/>
      </c:catAx>
      <c:valAx>
        <c:axId val="48422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2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Best: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EA8-41D2-9D24-288A85019F4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A8-41D2-9D24-288A85019F4D}"/>
              </c:ext>
            </c:extLst>
          </c:dPt>
          <c:cat>
            <c:strLit>
              <c:ptCount val="3"/>
              <c:pt idx="0">
                <c:v>BinDoc:</c:v>
              </c:pt>
              <c:pt idx="1">
                <c:v>CatDoc:</c:v>
              </c:pt>
              <c:pt idx="2">
                <c:v>Softmax:</c:v>
              </c:pt>
            </c:strLit>
          </c:cat>
          <c:val>
            <c:numLit>
              <c:formatCode>General</c:formatCode>
              <c:ptCount val="3"/>
              <c:pt idx="0">
                <c:v>16</c:v>
              </c:pt>
              <c:pt idx="1">
                <c:v>1</c:v>
              </c:pt>
              <c:pt idx="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1EA8-41D2-9D24-288A85019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191263"/>
        <c:axId val="1524187519"/>
      </c:barChart>
      <c:catAx>
        <c:axId val="152419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87519"/>
        <c:crosses val="autoZero"/>
        <c:auto val="1"/>
        <c:lblAlgn val="ctr"/>
        <c:lblOffset val="100"/>
        <c:noMultiLvlLbl val="0"/>
      </c:catAx>
      <c:valAx>
        <c:axId val="15241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19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Best: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47-416D-8AA7-75DA0711861A}"/>
              </c:ext>
            </c:extLst>
          </c:dPt>
          <c:cat>
            <c:strLit>
              <c:ptCount val="2"/>
              <c:pt idx="0">
                <c:v>BinDoc:</c:v>
              </c:pt>
              <c:pt idx="1">
                <c:v>Softmax:</c:v>
              </c:pt>
            </c:strLit>
          </c:cat>
          <c:val>
            <c:numLit>
              <c:formatCode>General</c:formatCode>
              <c:ptCount val="2"/>
              <c:pt idx="0">
                <c:v>9</c:v>
              </c:pt>
              <c:pt idx="1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1A47-416D-8AA7-75DA07118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396767"/>
        <c:axId val="1519403839"/>
      </c:barChart>
      <c:catAx>
        <c:axId val="151939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03839"/>
        <c:crosses val="autoZero"/>
        <c:auto val="1"/>
        <c:lblAlgn val="ctr"/>
        <c:lblOffset val="100"/>
        <c:noMultiLvlLbl val="0"/>
      </c:catAx>
      <c:valAx>
        <c:axId val="15194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9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0</xdr:rowOff>
    </xdr:from>
    <xdr:to>
      <xdr:col>15</xdr:col>
      <xdr:colOff>9525</xdr:colOff>
      <xdr:row>41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87F748-B19D-4700-989B-FF9C4D050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19</xdr:col>
      <xdr:colOff>600075</xdr:colOff>
      <xdr:row>40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21756F-33EC-4D77-B1B7-5314334C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5</xdr:col>
      <xdr:colOff>19050</xdr:colOff>
      <xdr:row>40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794BCE-5033-4FF4-880F-C1B855887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10</xdr:col>
      <xdr:colOff>9525</xdr:colOff>
      <xdr:row>41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D3A3A82-2455-43C1-84D0-DE2D288D6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6EA0E2E1-9717-4543-81DB-93D9568352C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A041A1-6B61-4416-9E85-94D910418771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BinDoc:" tableColumnId="1"/>
      <queryTableField id="2" name="CatDoc:" tableColumnId="2"/>
      <queryTableField id="3" name="Softmax: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F9F9771-3ABE-40B7-9DA1-74C231C4928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62360B3-4C8F-46B5-9C8D-5290A29A68E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F211FE1-C77C-419A-A2FE-90A6FA19947E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CE696-CE29-4F94-9AFD-D48EDCBCBFC3}" name="count_test_11_alpha1" displayName="count_test_11_alpha1" ref="A1:C22" tableType="queryTable" totalsRowCount="1">
  <autoFilter ref="A1:C21" xr:uid="{F1FDC596-C528-4378-B822-AB3F952F1A1F}"/>
  <tableColumns count="3">
    <tableColumn id="1" xr3:uid="{00F6697B-955A-4378-B4D4-6D120BD69DA4}" uniqueName="1" name="Column1" totalsRowFunction="average" queryTableFieldId="1" dataDxfId="14"/>
    <tableColumn id="2" xr3:uid="{0D2821EB-E38A-4EDE-9E04-B95A3F1E31B6}" uniqueName="2" name="Column2" totalsRowFunction="average" queryTableFieldId="2"/>
    <tableColumn id="3" xr3:uid="{D8661339-2360-4337-816D-8165FC71BAB4}" uniqueName="3" name="Column3" totalsRowFunction="average" queryTableFieldId="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88B02-7C28-462C-9B8F-C2CAB317439F}" name="count_test" displayName="count_test" ref="B3:E24" tableType="queryTable" totalsRowCount="1">
  <autoFilter ref="B3:E23" xr:uid="{FCF16EA3-E442-47A6-86A0-962F638110FA}"/>
  <tableColumns count="4">
    <tableColumn id="1" xr3:uid="{EF74A853-8CCA-4CA7-98FD-0E44A17973EB}" uniqueName="1" name="BinDoc:" totalsRowFunction="average" queryTableFieldId="1" dataDxfId="12" totalsRowDxfId="11"/>
    <tableColumn id="2" xr3:uid="{615997C7-2620-428D-AF8A-D525F2641B81}" uniqueName="2" name="CatDoc:" totalsRowFunction="average" queryTableFieldId="2" totalsRowDxfId="10"/>
    <tableColumn id="3" xr3:uid="{502E60C7-B71C-46AA-976B-E69C6C5810A4}" uniqueName="3" name="Softmax:" totalsRowFunction="average" queryTableFieldId="3" dataDxfId="9" totalsRowDxfId="8"/>
    <tableColumn id="4" xr3:uid="{A9FAD1F0-15EC-4891-B1BB-BB53804D0AE7}" uniqueName="4" name="Best:" totalsRowLabel="BinDoc:" queryTableFieldId="4" dataDxfId="7">
      <calculatedColumnFormula array="1">INDEX(count_test[[#Headers],[BinDoc:]:[Softmax:]],0,MATCH(MAX(count_test[[#This Row],[BinDoc:]:[Softmax:]]),count_test[[#This Row],[BinDoc:]:[Softmax:]],0))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F4433-B10C-469E-995C-E836F09DC478}" name="count_test_2" displayName="count_test_2" ref="G3:J24" tableType="queryTable" totalsRowCount="1">
  <autoFilter ref="G3:J23" xr:uid="{04D77255-1483-4DB4-9D5E-C859312C9608}"/>
  <tableColumns count="4">
    <tableColumn id="1" xr3:uid="{700F1F80-834F-4C6E-B7D3-6E3AFA1F6A77}" uniqueName="1" name="BinDoc:" totalsRowFunction="average" queryTableFieldId="1"/>
    <tableColumn id="2" xr3:uid="{A7A88804-E101-42DE-8667-B4B37A177F27}" uniqueName="2" name="CatDoc:" totalsRowFunction="average" queryTableFieldId="2"/>
    <tableColumn id="3" xr3:uid="{77D0887D-FBF4-430F-BF45-22C6F68F008A}" uniqueName="3" name="Softmax:" totalsRowFunction="average" queryTableFieldId="3"/>
    <tableColumn id="4" xr3:uid="{33A37532-4938-44DC-906A-1BB2FE293C7F}" uniqueName="4" name="Best:" totalsRowLabel="BinDoc:" queryTableFieldId="4" dataDxfId="6">
      <calculatedColumnFormula array="1">INDEX(count_test_2[[#Headers],[BinDoc:]:[Softmax:]],0,MATCH(MAX(count_test_2[[#This Row],[BinDoc:]:[Softmax:]]),count_test_2[[#This Row],[BinDoc:]:[Softmax:]],0))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7F103C-2185-470A-B35E-12C695712AAC}" name="count_test_3" displayName="count_test_3" ref="L3:O24" tableType="queryTable" totalsRowCount="1">
  <autoFilter ref="L3:O23" xr:uid="{04C004D6-2889-407D-A4B7-D5B2B6792B87}"/>
  <tableColumns count="4">
    <tableColumn id="1" xr3:uid="{A8C57133-04AB-4260-88E2-E8228055FC27}" uniqueName="1" name="BinDoc:" totalsRowFunction="average" queryTableFieldId="1" dataDxfId="5"/>
    <tableColumn id="2" xr3:uid="{A98B7838-308C-402A-9814-1B7D9B3D50CC}" uniqueName="2" name="CatDoc:" totalsRowFunction="average" queryTableFieldId="2"/>
    <tableColumn id="3" xr3:uid="{71DDCCA2-5BE4-4ED5-8546-A51A1CD1B2AD}" uniqueName="3" name="Softmax:" totalsRowFunction="average" queryTableFieldId="3" dataDxfId="4"/>
    <tableColumn id="4" xr3:uid="{33EA6720-0838-4AEB-88FC-E65B50F4E278}" uniqueName="4" name="Best" totalsRowLabel="Softmax:" queryTableFieldId="4" dataDxfId="3">
      <calculatedColumnFormula array="1">INDEX(count_test_3[[#Headers],[BinDoc:]:[Softmax:]],0,MATCH(MAX(count_test_3[[#This Row],[BinDoc:]:[Softmax:]]),count_test_3[[#This Row],[BinDoc:]:[Softmax:]],0))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AC2FF-8AA2-474F-8938-2033F714D622}" name="count_test_4" displayName="count_test_4" ref="Q3:T24" tableType="queryTable" totalsRowCount="1">
  <autoFilter ref="Q3:T23" xr:uid="{5EC98471-D950-48BE-8E8E-C7A9706A905A}"/>
  <tableColumns count="4">
    <tableColumn id="1" xr3:uid="{1A11DA12-BD6C-4BEC-AEDB-4CBC8D4EAC5D}" uniqueName="1" name="BinDoc:" totalsRowFunction="average" queryTableFieldId="1" dataDxfId="2"/>
    <tableColumn id="2" xr3:uid="{DB536967-5B10-4B05-A0A5-7808B270AE6A}" uniqueName="2" name="CatDoc:" totalsRowFunction="average" queryTableFieldId="2"/>
    <tableColumn id="3" xr3:uid="{471548F1-5BC6-436F-B0E3-7B550E694A7D}" uniqueName="3" name="Softmax:" totalsRowFunction="average" queryTableFieldId="3" dataDxfId="1"/>
    <tableColumn id="5" xr3:uid="{C4460CB5-843F-4E49-8A55-19F50AF42C89}" uniqueName="5" name="Best" totalsRowLabel="BinDoc:" queryTableFieldId="5" dataDxfId="0">
      <calculatedColumnFormula array="1">INDEX(count_test_4[[#Headers],[BinDoc:]:[Softmax:]],0,MATCH(MAX(count_test_4[[#This Row],[BinDoc:]:[Softmax:]]),count_test_4[[#This Row],[BinDoc:]:[Softmax:]],0))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5847-E76F-450B-8C13-53CEA64F23F1}">
  <dimension ref="A1:C22"/>
  <sheetViews>
    <sheetView workbookViewId="0">
      <selection activeCell="C24" sqref="C24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5703125" bestFit="1" customWidth="1"/>
  </cols>
  <sheetData>
    <row r="1" spans="1:3" x14ac:dyDescent="0.25">
      <c r="A1" t="s">
        <v>4</v>
      </c>
      <c r="B1" t="s">
        <v>8</v>
      </c>
      <c r="C1" t="s">
        <v>9</v>
      </c>
    </row>
    <row r="2" spans="1:3" x14ac:dyDescent="0.25">
      <c r="A2" s="1">
        <v>0.57453170585227098</v>
      </c>
      <c r="B2">
        <v>0.69203200358922956</v>
      </c>
      <c r="C2" s="1">
        <v>0.59464159127501404</v>
      </c>
    </row>
    <row r="3" spans="1:3" x14ac:dyDescent="0.25">
      <c r="A3" s="1">
        <v>0.54891551366832203</v>
      </c>
      <c r="B3">
        <v>0.55536542193402694</v>
      </c>
      <c r="C3" s="1">
        <v>0.61365330422785802</v>
      </c>
    </row>
    <row r="4" spans="1:3" x14ac:dyDescent="0.25">
      <c r="A4" s="1">
        <v>0.52698931963159301</v>
      </c>
      <c r="B4">
        <v>0.57674236475772356</v>
      </c>
      <c r="C4" s="1">
        <v>0.57777628687029703</v>
      </c>
    </row>
    <row r="5" spans="1:3" x14ac:dyDescent="0.25">
      <c r="A5" s="1">
        <v>0.54439143923313105</v>
      </c>
      <c r="B5">
        <v>0.59263458135888025</v>
      </c>
      <c r="C5" s="1">
        <v>0.55047176528133701</v>
      </c>
    </row>
    <row r="6" spans="1:3" x14ac:dyDescent="0.25">
      <c r="A6" s="1">
        <v>0.55570337870629205</v>
      </c>
      <c r="B6">
        <v>0.59425568942173357</v>
      </c>
      <c r="C6" s="1">
        <v>0.58748565290850796</v>
      </c>
    </row>
    <row r="7" spans="1:3" x14ac:dyDescent="0.25">
      <c r="A7" s="1">
        <v>0.57287359093211099</v>
      </c>
      <c r="B7">
        <v>0.62659676698216116</v>
      </c>
      <c r="C7" s="1">
        <v>0.57881450722185501</v>
      </c>
    </row>
    <row r="8" spans="1:3" x14ac:dyDescent="0.25">
      <c r="A8" s="1">
        <v>0.69084590533239498</v>
      </c>
      <c r="B8">
        <v>0.68933528889447571</v>
      </c>
      <c r="C8" s="1">
        <v>0.59093435147277096</v>
      </c>
    </row>
    <row r="9" spans="1:3" x14ac:dyDescent="0.25">
      <c r="A9" s="1">
        <v>0.551743442188105</v>
      </c>
      <c r="B9">
        <v>0.62835948139982023</v>
      </c>
      <c r="C9" s="1">
        <v>0.62039011182960002</v>
      </c>
    </row>
    <row r="10" spans="1:3" x14ac:dyDescent="0.25">
      <c r="A10" s="1">
        <v>0.54756140983183799</v>
      </c>
      <c r="B10">
        <v>0.60045475026281236</v>
      </c>
      <c r="C10" s="1">
        <v>0.59375082405744495</v>
      </c>
    </row>
    <row r="11" spans="1:3" x14ac:dyDescent="0.25">
      <c r="A11" s="1">
        <v>0.61270872178150704</v>
      </c>
      <c r="B11">
        <v>0.62294224242089991</v>
      </c>
      <c r="C11" s="1">
        <v>0.61856405804540504</v>
      </c>
    </row>
    <row r="12" spans="1:3" x14ac:dyDescent="0.25">
      <c r="A12" s="1">
        <v>0.55070298927097905</v>
      </c>
      <c r="B12">
        <v>0.5739287375970199</v>
      </c>
      <c r="C12" s="1">
        <v>0.59300172406177099</v>
      </c>
    </row>
    <row r="13" spans="1:3" x14ac:dyDescent="0.25">
      <c r="A13" s="1">
        <v>0.555567585124493</v>
      </c>
      <c r="B13">
        <v>0.6773464543932789</v>
      </c>
      <c r="C13" s="1">
        <v>0.61949339676454096</v>
      </c>
    </row>
    <row r="14" spans="1:3" x14ac:dyDescent="0.25">
      <c r="A14" s="1">
        <v>0.62166521188484702</v>
      </c>
      <c r="B14">
        <v>0.63847375557378505</v>
      </c>
      <c r="C14" s="1">
        <v>0.58432414707202196</v>
      </c>
    </row>
    <row r="15" spans="1:3" x14ac:dyDescent="0.25">
      <c r="A15" s="1">
        <v>0.58206550956611702</v>
      </c>
      <c r="B15">
        <v>0.6796378507142431</v>
      </c>
      <c r="C15" s="1">
        <v>0.58365042616018403</v>
      </c>
    </row>
    <row r="16" spans="1:3" x14ac:dyDescent="0.25">
      <c r="A16" s="1">
        <v>0.57587382028738299</v>
      </c>
      <c r="B16">
        <v>0.61622144642502719</v>
      </c>
      <c r="C16" s="1">
        <v>0.58929740070707803</v>
      </c>
    </row>
    <row r="17" spans="1:3" x14ac:dyDescent="0.25">
      <c r="A17" s="1">
        <v>0.516289711263476</v>
      </c>
      <c r="B17">
        <v>0.54494482290981361</v>
      </c>
      <c r="C17" s="1">
        <v>0.55010711432361203</v>
      </c>
    </row>
    <row r="18" spans="1:3" x14ac:dyDescent="0.25">
      <c r="A18" s="1">
        <v>0.54188435675128799</v>
      </c>
      <c r="B18">
        <v>0.63560580035049519</v>
      </c>
      <c r="C18" s="1">
        <v>0.64099385653292495</v>
      </c>
    </row>
    <row r="19" spans="1:3" x14ac:dyDescent="0.25">
      <c r="A19" s="1">
        <v>0.69564862041662501</v>
      </c>
      <c r="B19">
        <v>0.59682428060379089</v>
      </c>
      <c r="C19" s="1">
        <v>0.58303648234271199</v>
      </c>
    </row>
    <row r="20" spans="1:3" x14ac:dyDescent="0.25">
      <c r="A20" s="1">
        <v>0.58534480691190205</v>
      </c>
      <c r="B20">
        <v>0.69185320758836144</v>
      </c>
      <c r="C20" s="1">
        <v>0.65199257688029699</v>
      </c>
    </row>
    <row r="21" spans="1:3" x14ac:dyDescent="0.25">
      <c r="A21" s="1">
        <v>0.67040063215653101</v>
      </c>
      <c r="B21">
        <v>0.59619625794903308</v>
      </c>
      <c r="C21" s="1">
        <v>0.58263439775670101</v>
      </c>
    </row>
    <row r="22" spans="1:3" x14ac:dyDescent="0.25">
      <c r="A22">
        <f>SUBTOTAL(101,count_test_11_alpha1[Column1])</f>
        <v>0.58108538353956019</v>
      </c>
      <c r="B22">
        <f>SUBTOTAL(101,count_test_11_alpha1[Column2])</f>
        <v>0.62148756025633056</v>
      </c>
      <c r="C22">
        <f>SUBTOTAL(101,count_test_11_alpha1[Column3])</f>
        <v>0.59525069878959669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AAFF-476A-4B6A-8B33-8A1FBDDD2070}">
  <dimension ref="A1:Y32"/>
  <sheetViews>
    <sheetView tabSelected="1" workbookViewId="0">
      <selection activeCell="V18" sqref="V18"/>
    </sheetView>
  </sheetViews>
  <sheetFormatPr defaultRowHeight="15" x14ac:dyDescent="0.25"/>
  <cols>
    <col min="1" max="1" width="20.5703125" bestFit="1" customWidth="1"/>
    <col min="2" max="4" width="12" bestFit="1" customWidth="1"/>
    <col min="5" max="5" width="8.85546875" bestFit="1" customWidth="1"/>
    <col min="6" max="9" width="12" bestFit="1" customWidth="1"/>
    <col min="10" max="10" width="8.85546875" bestFit="1" customWidth="1"/>
    <col min="11" max="14" width="12" bestFit="1" customWidth="1"/>
    <col min="15" max="15" width="8.85546875" bestFit="1" customWidth="1"/>
    <col min="16" max="19" width="12" bestFit="1" customWidth="1"/>
  </cols>
  <sheetData>
    <row r="1" spans="2:20" ht="20.25" thickBot="1" x14ac:dyDescent="0.35"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2:20" ht="18.75" thickTop="1" thickBot="1" x14ac:dyDescent="0.35">
      <c r="B2" s="3">
        <v>0.7</v>
      </c>
      <c r="C2" s="3">
        <v>0.5</v>
      </c>
      <c r="D2" s="3">
        <v>0.2</v>
      </c>
      <c r="G2" s="6">
        <v>0.5</v>
      </c>
      <c r="H2" s="6"/>
      <c r="I2" s="6"/>
      <c r="J2" s="6"/>
      <c r="L2" s="6">
        <v>0.2</v>
      </c>
      <c r="M2" s="6"/>
      <c r="N2" s="6"/>
      <c r="O2" s="6"/>
      <c r="Q2" s="6">
        <v>0.7</v>
      </c>
      <c r="R2" s="6"/>
      <c r="S2" s="6"/>
      <c r="T2" s="6"/>
    </row>
    <row r="3" spans="2:20" ht="15.75" thickTop="1" x14ac:dyDescent="0.25">
      <c r="B3" t="s">
        <v>0</v>
      </c>
      <c r="C3" t="s">
        <v>1</v>
      </c>
      <c r="D3" t="s">
        <v>2</v>
      </c>
      <c r="E3" t="s">
        <v>11</v>
      </c>
      <c r="G3" t="s">
        <v>0</v>
      </c>
      <c r="H3" t="s">
        <v>1</v>
      </c>
      <c r="I3" t="s">
        <v>2</v>
      </c>
      <c r="J3" t="s">
        <v>11</v>
      </c>
      <c r="L3" t="s">
        <v>0</v>
      </c>
      <c r="M3" t="s">
        <v>1</v>
      </c>
      <c r="N3" t="s">
        <v>2</v>
      </c>
      <c r="O3" t="s">
        <v>12</v>
      </c>
      <c r="Q3" t="s">
        <v>0</v>
      </c>
      <c r="R3" t="s">
        <v>1</v>
      </c>
      <c r="S3" t="s">
        <v>2</v>
      </c>
      <c r="T3" t="s">
        <v>12</v>
      </c>
    </row>
    <row r="4" spans="2:20" x14ac:dyDescent="0.25">
      <c r="B4" s="1">
        <v>0.56099015277791298</v>
      </c>
      <c r="C4">
        <v>0.4989698182078865</v>
      </c>
      <c r="D4" s="1">
        <v>0.54759862104139601</v>
      </c>
      <c r="E4" t="str" cm="1">
        <f t="array" ref="E4">INDEX(count_test[[#Headers],[BinDoc:]:[Softmax:]],0,MATCH(MAX(count_test[[#This Row],[BinDoc:]:[Softmax:]]),count_test[[#This Row],[BinDoc:]:[Softmax:]],0))</f>
        <v>BinDoc:</v>
      </c>
      <c r="G4" s="1">
        <v>0.55604937692856404</v>
      </c>
      <c r="H4">
        <v>0.51558521533098167</v>
      </c>
      <c r="I4" s="1">
        <v>0.55975591973815597</v>
      </c>
      <c r="J4" t="str" cm="1">
        <f t="array" ref="J4">INDEX(count_test_2[[#Headers],[BinDoc:]:[Softmax:]],0,MATCH(MAX(count_test_2[[#This Row],[BinDoc:]:[Softmax:]]),count_test_2[[#This Row],[BinDoc:]:[Softmax:]],0))</f>
        <v>Softmax:</v>
      </c>
      <c r="L4" s="1">
        <v>0.54198244959136199</v>
      </c>
      <c r="M4">
        <v>0.48658053058329676</v>
      </c>
      <c r="N4" s="1">
        <v>0.54326385151728096</v>
      </c>
      <c r="O4" t="str" cm="1">
        <f t="array" ref="O4">INDEX(count_test_3[[#Headers],[BinDoc:]:[Softmax:]],0,MATCH(MAX(count_test_3[[#This Row],[BinDoc:]:[Softmax:]]),count_test_3[[#This Row],[BinDoc:]:[Softmax:]],0))</f>
        <v>Softmax:</v>
      </c>
      <c r="Q4" s="1">
        <v>0.56171682641790799</v>
      </c>
      <c r="R4">
        <v>0.47855999614230021</v>
      </c>
      <c r="S4" s="1">
        <v>0.49717943268970199</v>
      </c>
      <c r="T4" t="str" cm="1">
        <f t="array" ref="T4">INDEX(count_test_4[[#Headers],[BinDoc:]:[Softmax:]],0,MATCH(MAX(count_test_4[[#This Row],[BinDoc:]:[Softmax:]]),count_test_4[[#This Row],[BinDoc:]:[Softmax:]],0))</f>
        <v>BinDoc:</v>
      </c>
    </row>
    <row r="5" spans="2:20" x14ac:dyDescent="0.25">
      <c r="B5" s="1">
        <v>0.67124911461849401</v>
      </c>
      <c r="C5">
        <v>0.5285565006917986</v>
      </c>
      <c r="D5" s="1">
        <v>0.56379945650775898</v>
      </c>
      <c r="E5" t="str" cm="1">
        <f t="array" ref="E5">INDEX(count_test[[#Headers],[BinDoc:]:[Softmax:]],0,MATCH(MAX(count_test[[#This Row],[BinDoc:]:[Softmax:]]),count_test[[#This Row],[BinDoc:]:[Softmax:]],0))</f>
        <v>BinDoc:</v>
      </c>
      <c r="G5" s="1">
        <v>0.49856029094373699</v>
      </c>
      <c r="H5">
        <v>0.47909524283278559</v>
      </c>
      <c r="I5" s="1">
        <v>0.529927493662947</v>
      </c>
      <c r="J5" t="str" cm="1">
        <f t="array" ref="J5">INDEX(count_test_2[[#Headers],[BinDoc:]:[Softmax:]],0,MATCH(MAX(count_test_2[[#This Row],[BinDoc:]:[Softmax:]]),count_test_2[[#This Row],[BinDoc:]:[Softmax:]],0))</f>
        <v>Softmax:</v>
      </c>
      <c r="L5" s="1">
        <v>0.54791836900214796</v>
      </c>
      <c r="M5">
        <v>0.52072162558123203</v>
      </c>
      <c r="N5" s="1">
        <v>0.48574460886412102</v>
      </c>
      <c r="O5" t="str" cm="1">
        <f t="array" ref="O5">INDEX(count_test_3[[#Headers],[BinDoc:]:[Softmax:]],0,MATCH(MAX(count_test_3[[#This Row],[BinDoc:]:[Softmax:]]),count_test_3[[#This Row],[BinDoc:]:[Softmax:]],0))</f>
        <v>BinDoc:</v>
      </c>
      <c r="Q5" s="1">
        <v>0.46573239096968</v>
      </c>
      <c r="R5">
        <v>0.51958416908225435</v>
      </c>
      <c r="S5" s="1">
        <v>0.60891769466960599</v>
      </c>
      <c r="T5" t="str" cm="1">
        <f t="array" ref="T5">INDEX(count_test_4[[#Headers],[BinDoc:]:[Softmax:]],0,MATCH(MAX(count_test_4[[#This Row],[BinDoc:]:[Softmax:]]),count_test_4[[#This Row],[BinDoc:]:[Softmax:]],0))</f>
        <v>Softmax:</v>
      </c>
    </row>
    <row r="6" spans="2:20" x14ac:dyDescent="0.25">
      <c r="B6" s="1">
        <v>0.58978759521102297</v>
      </c>
      <c r="C6">
        <v>0.48480923911048257</v>
      </c>
      <c r="D6" s="1">
        <v>0.53307872670858203</v>
      </c>
      <c r="E6" t="str" cm="1">
        <f t="array" ref="E6">INDEX(count_test[[#Headers],[BinDoc:]:[Softmax:]],0,MATCH(MAX(count_test[[#This Row],[BinDoc:]:[Softmax:]]),count_test[[#This Row],[BinDoc:]:[Softmax:]],0))</f>
        <v>BinDoc:</v>
      </c>
      <c r="G6" s="1">
        <v>0.53924305325653799</v>
      </c>
      <c r="H6">
        <v>0.4852349255484471</v>
      </c>
      <c r="I6" s="1">
        <v>0.44667160751607698</v>
      </c>
      <c r="J6" t="str" cm="1">
        <f t="array" ref="J6">INDEX(count_test_2[[#Headers],[BinDoc:]:[Softmax:]],0,MATCH(MAX(count_test_2[[#This Row],[BinDoc:]:[Softmax:]]),count_test_2[[#This Row],[BinDoc:]:[Softmax:]],0))</f>
        <v>BinDoc:</v>
      </c>
      <c r="L6" s="1">
        <v>0.50446389326838303</v>
      </c>
      <c r="M6">
        <v>0.47888646751899366</v>
      </c>
      <c r="N6" s="1">
        <v>0.51414649843482496</v>
      </c>
      <c r="O6" t="str" cm="1">
        <f t="array" ref="O6">INDEX(count_test_3[[#Headers],[BinDoc:]:[Softmax:]],0,MATCH(MAX(count_test_3[[#This Row],[BinDoc:]:[Softmax:]]),count_test_3[[#This Row],[BinDoc:]:[Softmax:]],0))</f>
        <v>Softmax:</v>
      </c>
      <c r="Q6" s="1">
        <v>0.495746933099804</v>
      </c>
      <c r="R6">
        <v>0.50586868150644682</v>
      </c>
      <c r="S6" s="1">
        <v>0.54895977784468997</v>
      </c>
      <c r="T6" t="str" cm="1">
        <f t="array" ref="T6">INDEX(count_test_4[[#Headers],[BinDoc:]:[Softmax:]],0,MATCH(MAX(count_test_4[[#This Row],[BinDoc:]:[Softmax:]]),count_test_4[[#This Row],[BinDoc:]:[Softmax:]],0))</f>
        <v>Softmax:</v>
      </c>
    </row>
    <row r="7" spans="2:20" x14ac:dyDescent="0.25">
      <c r="B7" s="1">
        <v>0.57099290362827804</v>
      </c>
      <c r="C7">
        <v>0.48727352550345332</v>
      </c>
      <c r="D7" s="1">
        <v>0.55727623320259601</v>
      </c>
      <c r="E7" t="str" cm="1">
        <f t="array" ref="E7">INDEX(count_test[[#Headers],[BinDoc:]:[Softmax:]],0,MATCH(MAX(count_test[[#This Row],[BinDoc:]:[Softmax:]]),count_test[[#This Row],[BinDoc:]:[Softmax:]],0))</f>
        <v>BinDoc:</v>
      </c>
      <c r="G7" s="1">
        <v>0.54200976267822198</v>
      </c>
      <c r="H7">
        <v>0.52638448328365917</v>
      </c>
      <c r="I7" s="1">
        <v>0.51892979186786403</v>
      </c>
      <c r="J7" t="str" cm="1">
        <f t="array" ref="J7">INDEX(count_test_2[[#Headers],[BinDoc:]:[Softmax:]],0,MATCH(MAX(count_test_2[[#This Row],[BinDoc:]:[Softmax:]]),count_test_2[[#This Row],[BinDoc:]:[Softmax:]],0))</f>
        <v>BinDoc:</v>
      </c>
      <c r="L7" s="1">
        <v>0.52569250097868603</v>
      </c>
      <c r="M7">
        <v>0.50226921571822192</v>
      </c>
      <c r="N7" s="1">
        <v>0.54328878463952202</v>
      </c>
      <c r="O7" t="str" cm="1">
        <f t="array" ref="O7">INDEX(count_test_3[[#Headers],[BinDoc:]:[Softmax:]],0,MATCH(MAX(count_test_3[[#This Row],[BinDoc:]:[Softmax:]]),count_test_3[[#This Row],[BinDoc:]:[Softmax:]],0))</f>
        <v>Softmax:</v>
      </c>
      <c r="Q7" s="1">
        <v>0.58522506788236905</v>
      </c>
      <c r="R7">
        <v>0.45183885693346987</v>
      </c>
      <c r="S7" s="1">
        <v>0.57646191269448699</v>
      </c>
      <c r="T7" t="str" cm="1">
        <f t="array" ref="T7">INDEX(count_test_4[[#Headers],[BinDoc:]:[Softmax:]],0,MATCH(MAX(count_test_4[[#This Row],[BinDoc:]:[Softmax:]]),count_test_4[[#This Row],[BinDoc:]:[Softmax:]],0))</f>
        <v>BinDoc:</v>
      </c>
    </row>
    <row r="8" spans="2:20" x14ac:dyDescent="0.25">
      <c r="B8" s="1">
        <v>0.59955347833144002</v>
      </c>
      <c r="C8">
        <v>0.49538496524341813</v>
      </c>
      <c r="D8" s="1">
        <v>0.51663135340855604</v>
      </c>
      <c r="E8" t="str" cm="1">
        <f t="array" ref="E8">INDEX(count_test[[#Headers],[BinDoc:]:[Softmax:]],0,MATCH(MAX(count_test[[#This Row],[BinDoc:]:[Softmax:]]),count_test[[#This Row],[BinDoc:]:[Softmax:]],0))</f>
        <v>BinDoc:</v>
      </c>
      <c r="G8" s="1">
        <v>0.49544673072228002</v>
      </c>
      <c r="H8">
        <v>0.48499178684123545</v>
      </c>
      <c r="I8" s="1">
        <v>0.55162479775562501</v>
      </c>
      <c r="J8" t="str" cm="1">
        <f t="array" ref="J8">INDEX(count_test_2[[#Headers],[BinDoc:]:[Softmax:]],0,MATCH(MAX(count_test_2[[#This Row],[BinDoc:]:[Softmax:]]),count_test_2[[#This Row],[BinDoc:]:[Softmax:]],0))</f>
        <v>Softmax:</v>
      </c>
      <c r="L8" s="1">
        <v>0.53297907976418402</v>
      </c>
      <c r="M8">
        <v>0.4994502172993005</v>
      </c>
      <c r="N8" s="1">
        <v>0.53524267590289198</v>
      </c>
      <c r="O8" t="str" cm="1">
        <f t="array" ref="O8">INDEX(count_test_3[[#Headers],[BinDoc:]:[Softmax:]],0,MATCH(MAX(count_test_3[[#This Row],[BinDoc:]:[Softmax:]]),count_test_3[[#This Row],[BinDoc:]:[Softmax:]],0))</f>
        <v>Softmax:</v>
      </c>
      <c r="Q8" s="1">
        <v>0.50631511312021504</v>
      </c>
      <c r="R8">
        <v>0.51629559459831365</v>
      </c>
      <c r="S8" s="1">
        <v>0.56153417428755903</v>
      </c>
      <c r="T8" t="str" cm="1">
        <f t="array" ref="T8">INDEX(count_test_4[[#Headers],[BinDoc:]:[Softmax:]],0,MATCH(MAX(count_test_4[[#This Row],[BinDoc:]:[Softmax:]]),count_test_4[[#This Row],[BinDoc:]:[Softmax:]],0))</f>
        <v>Softmax:</v>
      </c>
    </row>
    <row r="9" spans="2:20" x14ac:dyDescent="0.25">
      <c r="B9" s="1">
        <v>0.55960462208121597</v>
      </c>
      <c r="C9">
        <v>0.48728353827552867</v>
      </c>
      <c r="D9" s="1">
        <v>0.56143442787957498</v>
      </c>
      <c r="E9" t="str" cm="1">
        <f t="array" ref="E9">INDEX(count_test[[#Headers],[BinDoc:]:[Softmax:]],0,MATCH(MAX(count_test[[#This Row],[BinDoc:]:[Softmax:]]),count_test[[#This Row],[BinDoc:]:[Softmax:]],0))</f>
        <v>Softmax:</v>
      </c>
      <c r="G9" s="1">
        <v>0.53044646462771206</v>
      </c>
      <c r="H9">
        <v>0.48785331333567133</v>
      </c>
      <c r="I9" s="1">
        <v>0.53376342422337297</v>
      </c>
      <c r="J9" t="str" cm="1">
        <f t="array" ref="J9">INDEX(count_test_2[[#Headers],[BinDoc:]:[Softmax:]],0,MATCH(MAX(count_test_2[[#This Row],[BinDoc:]:[Softmax:]]),count_test_2[[#This Row],[BinDoc:]:[Softmax:]],0))</f>
        <v>Softmax:</v>
      </c>
      <c r="L9" s="1">
        <v>0.492194732385905</v>
      </c>
      <c r="M9">
        <v>0.49472022786657932</v>
      </c>
      <c r="N9" s="1">
        <v>0.54669709804737898</v>
      </c>
      <c r="O9" t="str" cm="1">
        <f t="array" ref="O9">INDEX(count_test_3[[#Headers],[BinDoc:]:[Softmax:]],0,MATCH(MAX(count_test_3[[#This Row],[BinDoc:]:[Softmax:]]),count_test_3[[#This Row],[BinDoc:]:[Softmax:]],0))</f>
        <v>Softmax:</v>
      </c>
      <c r="Q9" s="1">
        <v>0.59434680389507</v>
      </c>
      <c r="R9">
        <v>0.5874291807681602</v>
      </c>
      <c r="S9" s="1">
        <v>0.56074767547902105</v>
      </c>
      <c r="T9" t="str" cm="1">
        <f t="array" ref="T9">INDEX(count_test_4[[#Headers],[BinDoc:]:[Softmax:]],0,MATCH(MAX(count_test_4[[#This Row],[BinDoc:]:[Softmax:]]),count_test_4[[#This Row],[BinDoc:]:[Softmax:]],0))</f>
        <v>BinDoc:</v>
      </c>
    </row>
    <row r="10" spans="2:20" x14ac:dyDescent="0.25">
      <c r="B10" s="1">
        <v>0.57126931482941201</v>
      </c>
      <c r="C10">
        <v>0.51234927437830724</v>
      </c>
      <c r="D10" s="1">
        <v>0.53553925097134802</v>
      </c>
      <c r="E10" t="str" cm="1">
        <f t="array" ref="E10">INDEX(count_test[[#Headers],[BinDoc:]:[Softmax:]],0,MATCH(MAX(count_test[[#This Row],[BinDoc:]:[Softmax:]]),count_test[[#This Row],[BinDoc:]:[Softmax:]],0))</f>
        <v>BinDoc:</v>
      </c>
      <c r="G10" s="1">
        <v>0.530627789198586</v>
      </c>
      <c r="H10">
        <v>0.50189117178557296</v>
      </c>
      <c r="I10" s="1">
        <v>0.56143191385584501</v>
      </c>
      <c r="J10" t="str" cm="1">
        <f t="array" ref="J10">INDEX(count_test_2[[#Headers],[BinDoc:]:[Softmax:]],0,MATCH(MAX(count_test_2[[#This Row],[BinDoc:]:[Softmax:]]),count_test_2[[#This Row],[BinDoc:]:[Softmax:]],0))</f>
        <v>Softmax:</v>
      </c>
      <c r="L10" s="1">
        <v>0.48639753705089001</v>
      </c>
      <c r="M10">
        <v>0.50654020028299873</v>
      </c>
      <c r="N10" s="1">
        <v>0.51229795889365604</v>
      </c>
      <c r="O10" t="str" cm="1">
        <f t="array" ref="O10">INDEX(count_test_3[[#Headers],[BinDoc:]:[Softmax:]],0,MATCH(MAX(count_test_3[[#This Row],[BinDoc:]:[Softmax:]]),count_test_3[[#This Row],[BinDoc:]:[Softmax:]],0))</f>
        <v>Softmax:</v>
      </c>
      <c r="Q10" s="1">
        <v>0.515552683036689</v>
      </c>
      <c r="R10">
        <v>0.5084953111723719</v>
      </c>
      <c r="S10" s="1">
        <v>0.49994018988594102</v>
      </c>
      <c r="T10" t="str" cm="1">
        <f t="array" ref="T10">INDEX(count_test_4[[#Headers],[BinDoc:]:[Softmax:]],0,MATCH(MAX(count_test_4[[#This Row],[BinDoc:]:[Softmax:]]),count_test_4[[#This Row],[BinDoc:]:[Softmax:]],0))</f>
        <v>BinDoc:</v>
      </c>
    </row>
    <row r="11" spans="2:20" x14ac:dyDescent="0.25">
      <c r="B11" s="1">
        <v>0.62384531171796298</v>
      </c>
      <c r="C11">
        <v>0.526958266905176</v>
      </c>
      <c r="D11" s="1">
        <v>0.57374292409238303</v>
      </c>
      <c r="E11" t="str" cm="1">
        <f t="array" ref="E11">INDEX(count_test[[#Headers],[BinDoc:]:[Softmax:]],0,MATCH(MAX(count_test[[#This Row],[BinDoc:]:[Softmax:]]),count_test[[#This Row],[BinDoc:]:[Softmax:]],0))</f>
        <v>BinDoc:</v>
      </c>
      <c r="G11" s="1">
        <v>0.53913425116146996</v>
      </c>
      <c r="H11">
        <v>0.49047608569999041</v>
      </c>
      <c r="I11" s="1">
        <v>0.55303554877438599</v>
      </c>
      <c r="J11" t="str" cm="1">
        <f t="array" ref="J11">INDEX(count_test_2[[#Headers],[BinDoc:]:[Softmax:]],0,MATCH(MAX(count_test_2[[#This Row],[BinDoc:]:[Softmax:]]),count_test_2[[#This Row],[BinDoc:]:[Softmax:]],0))</f>
        <v>Softmax:</v>
      </c>
      <c r="L11" s="1">
        <v>0.539036283508736</v>
      </c>
      <c r="M11">
        <v>0.52002885568359214</v>
      </c>
      <c r="N11" s="1">
        <v>0.55605669182055495</v>
      </c>
      <c r="O11" t="str" cm="1">
        <f t="array" ref="O11">INDEX(count_test_3[[#Headers],[BinDoc:]:[Softmax:]],0,MATCH(MAX(count_test_3[[#This Row],[BinDoc:]:[Softmax:]]),count_test_3[[#This Row],[BinDoc:]:[Softmax:]],0))</f>
        <v>Softmax:</v>
      </c>
      <c r="Q11" s="1">
        <v>0.58472279793350601</v>
      </c>
      <c r="R11">
        <v>0.48421939380897605</v>
      </c>
      <c r="S11" s="1">
        <v>0.53752241185363903</v>
      </c>
      <c r="T11" t="str" cm="1">
        <f t="array" ref="T11">INDEX(count_test_4[[#Headers],[BinDoc:]:[Softmax:]],0,MATCH(MAX(count_test_4[[#This Row],[BinDoc:]:[Softmax:]]),count_test_4[[#This Row],[BinDoc:]:[Softmax:]],0))</f>
        <v>BinDoc:</v>
      </c>
    </row>
    <row r="12" spans="2:20" x14ac:dyDescent="0.25">
      <c r="B12" s="1">
        <v>0.57465451116107602</v>
      </c>
      <c r="C12">
        <v>0.53842981765939779</v>
      </c>
      <c r="D12" s="1">
        <v>0.52240899742584002</v>
      </c>
      <c r="E12" t="str" cm="1">
        <f t="array" ref="E12">INDEX(count_test[[#Headers],[BinDoc:]:[Softmax:]],0,MATCH(MAX(count_test[[#This Row],[BinDoc:]:[Softmax:]]),count_test[[#This Row],[BinDoc:]:[Softmax:]],0))</f>
        <v>BinDoc:</v>
      </c>
      <c r="G12" s="1">
        <v>0.53411573652585098</v>
      </c>
      <c r="H12">
        <v>0.52413182958302762</v>
      </c>
      <c r="I12" s="1">
        <v>0.518033539326898</v>
      </c>
      <c r="J12" t="str" cm="1">
        <f t="array" ref="J12">INDEX(count_test_2[[#Headers],[BinDoc:]:[Softmax:]],0,MATCH(MAX(count_test_2[[#This Row],[BinDoc:]:[Softmax:]]),count_test_2[[#This Row],[BinDoc:]:[Softmax:]],0))</f>
        <v>BinDoc:</v>
      </c>
      <c r="L12" s="1">
        <v>0.49568703945805398</v>
      </c>
      <c r="M12">
        <v>0.50067432369825582</v>
      </c>
      <c r="N12" s="1">
        <v>0.55395057025911798</v>
      </c>
      <c r="O12" t="str" cm="1">
        <f t="array" ref="O12">INDEX(count_test_3[[#Headers],[BinDoc:]:[Softmax:]],0,MATCH(MAX(count_test_3[[#This Row],[BinDoc:]:[Softmax:]]),count_test_3[[#This Row],[BinDoc:]:[Softmax:]],0))</f>
        <v>Softmax:</v>
      </c>
      <c r="Q12" s="1">
        <v>0.54973455605814303</v>
      </c>
      <c r="R12">
        <v>0.52268232117474978</v>
      </c>
      <c r="S12" s="1">
        <v>0.57270007663463596</v>
      </c>
      <c r="T12" t="str" cm="1">
        <f t="array" ref="T12">INDEX(count_test_4[[#Headers],[BinDoc:]:[Softmax:]],0,MATCH(MAX(count_test_4[[#This Row],[BinDoc:]:[Softmax:]]),count_test_4[[#This Row],[BinDoc:]:[Softmax:]],0))</f>
        <v>Softmax:</v>
      </c>
    </row>
    <row r="13" spans="2:20" x14ac:dyDescent="0.25">
      <c r="B13" s="1">
        <v>0.54540309051047897</v>
      </c>
      <c r="C13">
        <v>0.49734679640377827</v>
      </c>
      <c r="D13" s="1">
        <v>0.53574379976085496</v>
      </c>
      <c r="E13" t="str" cm="1">
        <f t="array" ref="E13">INDEX(count_test[[#Headers],[BinDoc:]:[Softmax:]],0,MATCH(MAX(count_test[[#This Row],[BinDoc:]:[Softmax:]]),count_test[[#This Row],[BinDoc:]:[Softmax:]],0))</f>
        <v>BinDoc:</v>
      </c>
      <c r="G13" s="1">
        <v>0.54360992240311501</v>
      </c>
      <c r="H13">
        <v>0.49390860793490776</v>
      </c>
      <c r="I13" s="1">
        <v>0.545161315779916</v>
      </c>
      <c r="J13" t="str" cm="1">
        <f t="array" ref="J13">INDEX(count_test_2[[#Headers],[BinDoc:]:[Softmax:]],0,MATCH(MAX(count_test_2[[#This Row],[BinDoc:]:[Softmax:]]),count_test_2[[#This Row],[BinDoc:]:[Softmax:]],0))</f>
        <v>Softmax:</v>
      </c>
      <c r="L13" s="1">
        <v>0.47478883708393499</v>
      </c>
      <c r="M13">
        <v>0.49867369498481351</v>
      </c>
      <c r="N13" s="1">
        <v>0.53526689130340199</v>
      </c>
      <c r="O13" t="str" cm="1">
        <f t="array" ref="O13">INDEX(count_test_3[[#Headers],[BinDoc:]:[Softmax:]],0,MATCH(MAX(count_test_3[[#This Row],[BinDoc:]:[Softmax:]]),count_test_3[[#This Row],[BinDoc:]:[Softmax:]],0))</f>
        <v>Softmax:</v>
      </c>
      <c r="Q13" s="1">
        <v>0.62516862653498095</v>
      </c>
      <c r="R13">
        <v>0.4430751245378664</v>
      </c>
      <c r="S13" s="1">
        <v>0.53647425203472099</v>
      </c>
      <c r="T13" t="str" cm="1">
        <f t="array" ref="T13">INDEX(count_test_4[[#Headers],[BinDoc:]:[Softmax:]],0,MATCH(MAX(count_test_4[[#This Row],[BinDoc:]:[Softmax:]]),count_test_4[[#This Row],[BinDoc:]:[Softmax:]],0))</f>
        <v>BinDoc:</v>
      </c>
    </row>
    <row r="14" spans="2:20" x14ac:dyDescent="0.25">
      <c r="B14" s="1">
        <v>0.54980775306209995</v>
      </c>
      <c r="C14">
        <v>0.52201089718557414</v>
      </c>
      <c r="D14" s="1">
        <v>0.52626120705647195</v>
      </c>
      <c r="E14" t="str" cm="1">
        <f t="array" ref="E14">INDEX(count_test[[#Headers],[BinDoc:]:[Softmax:]],0,MATCH(MAX(count_test[[#This Row],[BinDoc:]:[Softmax:]]),count_test[[#This Row],[BinDoc:]:[Softmax:]],0))</f>
        <v>BinDoc:</v>
      </c>
      <c r="G14" s="1">
        <v>0.56065529766632005</v>
      </c>
      <c r="H14">
        <v>0.44738295131545353</v>
      </c>
      <c r="I14" s="1">
        <v>0.54331915298029299</v>
      </c>
      <c r="J14" t="str" cm="1">
        <f t="array" ref="J14">INDEX(count_test_2[[#Headers],[BinDoc:]:[Softmax:]],0,MATCH(MAX(count_test_2[[#This Row],[BinDoc:]:[Softmax:]]),count_test_2[[#This Row],[BinDoc:]:[Softmax:]],0))</f>
        <v>BinDoc:</v>
      </c>
      <c r="L14" s="1">
        <v>0.57244123435553396</v>
      </c>
      <c r="M14">
        <v>0.50200475499919628</v>
      </c>
      <c r="N14" s="1">
        <v>0.54106397171818899</v>
      </c>
      <c r="O14" t="str" cm="1">
        <f t="array" ref="O14">INDEX(count_test_3[[#Headers],[BinDoc:]:[Softmax:]],0,MATCH(MAX(count_test_3[[#This Row],[BinDoc:]:[Softmax:]]),count_test_3[[#This Row],[BinDoc:]:[Softmax:]],0))</f>
        <v>BinDoc:</v>
      </c>
      <c r="Q14" s="1">
        <v>0.49781729108529799</v>
      </c>
      <c r="R14">
        <v>0.50983623519981891</v>
      </c>
      <c r="S14" s="1">
        <v>0.51020240771014103</v>
      </c>
      <c r="T14" t="str" cm="1">
        <f t="array" ref="T14">INDEX(count_test_4[[#Headers],[BinDoc:]:[Softmax:]],0,MATCH(MAX(count_test_4[[#This Row],[BinDoc:]:[Softmax:]]),count_test_4[[#This Row],[BinDoc:]:[Softmax:]],0))</f>
        <v>Softmax:</v>
      </c>
    </row>
    <row r="15" spans="2:20" x14ac:dyDescent="0.25">
      <c r="B15" s="1">
        <v>0.61513362974475305</v>
      </c>
      <c r="C15">
        <v>0.49135257330390697</v>
      </c>
      <c r="D15" s="1">
        <v>0.55692226556199398</v>
      </c>
      <c r="E15" t="str" cm="1">
        <f t="array" ref="E15">INDEX(count_test[[#Headers],[BinDoc:]:[Softmax:]],0,MATCH(MAX(count_test[[#This Row],[BinDoc:]:[Softmax:]]),count_test[[#This Row],[BinDoc:]:[Softmax:]],0))</f>
        <v>BinDoc:</v>
      </c>
      <c r="G15" s="1">
        <v>0.50667098281754697</v>
      </c>
      <c r="H15">
        <v>0.50150331590155606</v>
      </c>
      <c r="I15" s="1">
        <v>0.51361396302683104</v>
      </c>
      <c r="J15" t="str" cm="1">
        <f t="array" ref="J15">INDEX(count_test_2[[#Headers],[BinDoc:]:[Softmax:]],0,MATCH(MAX(count_test_2[[#This Row],[BinDoc:]:[Softmax:]]),count_test_2[[#This Row],[BinDoc:]:[Softmax:]],0))</f>
        <v>Softmax:</v>
      </c>
      <c r="L15" s="1">
        <v>0.53460140775316101</v>
      </c>
      <c r="M15">
        <v>0.53364452234579063</v>
      </c>
      <c r="N15" s="1">
        <v>0.54174992536895705</v>
      </c>
      <c r="O15" t="str" cm="1">
        <f t="array" ref="O15">INDEX(count_test_3[[#Headers],[BinDoc:]:[Softmax:]],0,MATCH(MAX(count_test_3[[#This Row],[BinDoc:]:[Softmax:]]),count_test_3[[#This Row],[BinDoc:]:[Softmax:]],0))</f>
        <v>Softmax:</v>
      </c>
      <c r="Q15" s="1">
        <v>0.51141080072845702</v>
      </c>
      <c r="R15">
        <v>0.52235946647369835</v>
      </c>
      <c r="S15" s="1">
        <v>0.57573139747621804</v>
      </c>
      <c r="T15" t="str" cm="1">
        <f t="array" ref="T15">INDEX(count_test_4[[#Headers],[BinDoc:]:[Softmax:]],0,MATCH(MAX(count_test_4[[#This Row],[BinDoc:]:[Softmax:]]),count_test_4[[#This Row],[BinDoc:]:[Softmax:]],0))</f>
        <v>Softmax:</v>
      </c>
    </row>
    <row r="16" spans="2:20" x14ac:dyDescent="0.25">
      <c r="B16" s="1">
        <v>0.57996514962159895</v>
      </c>
      <c r="C16">
        <v>0.4985537625069042</v>
      </c>
      <c r="D16" s="1">
        <v>0.54802240265434798</v>
      </c>
      <c r="E16" t="str" cm="1">
        <f t="array" ref="E16">INDEX(count_test[[#Headers],[BinDoc:]:[Softmax:]],0,MATCH(MAX(count_test[[#This Row],[BinDoc:]:[Softmax:]]),count_test[[#This Row],[BinDoc:]:[Softmax:]],0))</f>
        <v>BinDoc:</v>
      </c>
      <c r="G16" s="1">
        <v>0.52125316793925103</v>
      </c>
      <c r="H16">
        <v>0.50224106164484406</v>
      </c>
      <c r="I16" s="1">
        <v>0.51859128824233203</v>
      </c>
      <c r="J16" t="str" cm="1">
        <f t="array" ref="J16">INDEX(count_test_2[[#Headers],[BinDoc:]:[Softmax:]],0,MATCH(MAX(count_test_2[[#This Row],[BinDoc:]:[Softmax:]]),count_test_2[[#This Row],[BinDoc:]:[Softmax:]],0))</f>
        <v>BinDoc:</v>
      </c>
      <c r="L16" s="1">
        <v>0.52851605352310005</v>
      </c>
      <c r="M16">
        <v>0.50537733490500591</v>
      </c>
      <c r="N16" s="1">
        <v>0.50863356378387903</v>
      </c>
      <c r="O16" t="str" cm="1">
        <f t="array" ref="O16">INDEX(count_test_3[[#Headers],[BinDoc:]:[Softmax:]],0,MATCH(MAX(count_test_3[[#This Row],[BinDoc:]:[Softmax:]]),count_test_3[[#This Row],[BinDoc:]:[Softmax:]],0))</f>
        <v>BinDoc:</v>
      </c>
      <c r="Q16" s="1">
        <v>0.56847775877993201</v>
      </c>
      <c r="R16">
        <v>0.53802928157614671</v>
      </c>
      <c r="S16" s="1">
        <v>0.53645901802913198</v>
      </c>
      <c r="T16" t="str" cm="1">
        <f t="array" ref="T16">INDEX(count_test_4[[#Headers],[BinDoc:]:[Softmax:]],0,MATCH(MAX(count_test_4[[#This Row],[BinDoc:]:[Softmax:]]),count_test_4[[#This Row],[BinDoc:]:[Softmax:]],0))</f>
        <v>BinDoc:</v>
      </c>
    </row>
    <row r="17" spans="1:25" x14ac:dyDescent="0.25">
      <c r="B17" s="1">
        <v>0.56528253422618602</v>
      </c>
      <c r="C17">
        <v>0.49693078226092885</v>
      </c>
      <c r="D17" s="1">
        <v>0.53227077940076195</v>
      </c>
      <c r="E17" t="str" cm="1">
        <f t="array" ref="E17">INDEX(count_test[[#Headers],[BinDoc:]:[Softmax:]],0,MATCH(MAX(count_test[[#This Row],[BinDoc:]:[Softmax:]]),count_test[[#This Row],[BinDoc:]:[Softmax:]],0))</f>
        <v>BinDoc:</v>
      </c>
      <c r="G17" s="1">
        <v>0.52289089380508802</v>
      </c>
      <c r="H17">
        <v>0.5126033384675921</v>
      </c>
      <c r="I17" s="1">
        <v>0.51649927264234097</v>
      </c>
      <c r="J17" t="str" cm="1">
        <f t="array" ref="J17">INDEX(count_test_2[[#Headers],[BinDoc:]:[Softmax:]],0,MATCH(MAX(count_test_2[[#This Row],[BinDoc:]:[Softmax:]]),count_test_2[[#This Row],[BinDoc:]:[Softmax:]],0))</f>
        <v>BinDoc:</v>
      </c>
      <c r="L17" s="1">
        <v>0.527353008422208</v>
      </c>
      <c r="M17">
        <v>0.52106728974497163</v>
      </c>
      <c r="N17" s="1">
        <v>0.55079121003131803</v>
      </c>
      <c r="O17" t="str" cm="1">
        <f t="array" ref="O17">INDEX(count_test_3[[#Headers],[BinDoc:]:[Softmax:]],0,MATCH(MAX(count_test_3[[#This Row],[BinDoc:]:[Softmax:]]),count_test_3[[#This Row],[BinDoc:]:[Softmax:]],0))</f>
        <v>Softmax:</v>
      </c>
      <c r="Q17" s="1">
        <v>0.49701187049712198</v>
      </c>
      <c r="R17">
        <v>0.55884741015594597</v>
      </c>
      <c r="S17" s="1">
        <v>0.54837286047429301</v>
      </c>
      <c r="T17" t="str" cm="1">
        <f t="array" ref="T17">INDEX(count_test_4[[#Headers],[BinDoc:]:[Softmax:]],0,MATCH(MAX(count_test_4[[#This Row],[BinDoc:]:[Softmax:]]),count_test_4[[#This Row],[BinDoc:]:[Softmax:]],0))</f>
        <v>CatDoc:</v>
      </c>
    </row>
    <row r="18" spans="1:25" x14ac:dyDescent="0.25">
      <c r="B18" s="1">
        <v>0.54744771859109997</v>
      </c>
      <c r="C18">
        <v>0.49691505164597932</v>
      </c>
      <c r="D18" s="1">
        <v>0.54936591421928505</v>
      </c>
      <c r="E18" t="str" cm="1">
        <f t="array" ref="E18">INDEX(count_test[[#Headers],[BinDoc:]:[Softmax:]],0,MATCH(MAX(count_test[[#This Row],[BinDoc:]:[Softmax:]]),count_test[[#This Row],[BinDoc:]:[Softmax:]],0))</f>
        <v>Softmax:</v>
      </c>
      <c r="G18" s="1">
        <v>0.57667020081017495</v>
      </c>
      <c r="H18">
        <v>0.49519242145920417</v>
      </c>
      <c r="I18" s="1">
        <v>0.54165566214884098</v>
      </c>
      <c r="J18" t="str" cm="1">
        <f t="array" ref="J18">INDEX(count_test_2[[#Headers],[BinDoc:]:[Softmax:]],0,MATCH(MAX(count_test_2[[#This Row],[BinDoc:]:[Softmax:]]),count_test_2[[#This Row],[BinDoc:]:[Softmax:]],0))</f>
        <v>BinDoc:</v>
      </c>
      <c r="L18" s="1">
        <v>0.54197075409895601</v>
      </c>
      <c r="M18">
        <v>0.452047653392815</v>
      </c>
      <c r="N18" s="1">
        <v>0.54300354871575096</v>
      </c>
      <c r="O18" t="str" cm="1">
        <f t="array" ref="O18">INDEX(count_test_3[[#Headers],[BinDoc:]:[Softmax:]],0,MATCH(MAX(count_test_3[[#This Row],[BinDoc:]:[Softmax:]]),count_test_3[[#This Row],[BinDoc:]:[Softmax:]],0))</f>
        <v>Softmax:</v>
      </c>
      <c r="Q18" s="1">
        <v>0.61082728934545405</v>
      </c>
      <c r="R18">
        <v>0.49329388362088861</v>
      </c>
      <c r="S18" s="1">
        <v>0.55492236164231301</v>
      </c>
      <c r="T18" t="str" cm="1">
        <f t="array" ref="T18">INDEX(count_test_4[[#Headers],[BinDoc:]:[Softmax:]],0,MATCH(MAX(count_test_4[[#This Row],[BinDoc:]:[Softmax:]]),count_test_4[[#This Row],[BinDoc:]:[Softmax:]],0))</f>
        <v>BinDoc:</v>
      </c>
    </row>
    <row r="19" spans="1:25" x14ac:dyDescent="0.25">
      <c r="B19" s="1">
        <v>0.54048764149546102</v>
      </c>
      <c r="C19">
        <v>0.47514169543960205</v>
      </c>
      <c r="D19" s="1">
        <v>0.53143355026761696</v>
      </c>
      <c r="E19" t="str" cm="1">
        <f t="array" ref="E19">INDEX(count_test[[#Headers],[BinDoc:]:[Softmax:]],0,MATCH(MAX(count_test[[#This Row],[BinDoc:]:[Softmax:]]),count_test[[#This Row],[BinDoc:]:[Softmax:]],0))</f>
        <v>BinDoc:</v>
      </c>
      <c r="G19" s="1">
        <v>0.52605611336550095</v>
      </c>
      <c r="H19">
        <v>0.49325930774388888</v>
      </c>
      <c r="I19" s="1">
        <v>0.50458632339611198</v>
      </c>
      <c r="J19" t="str" cm="1">
        <f t="array" ref="J19">INDEX(count_test_2[[#Headers],[BinDoc:]:[Softmax:]],0,MATCH(MAX(count_test_2[[#This Row],[BinDoc:]:[Softmax:]]),count_test_2[[#This Row],[BinDoc:]:[Softmax:]],0))</f>
        <v>BinDoc:</v>
      </c>
      <c r="L19" s="1">
        <v>0.54102716091235303</v>
      </c>
      <c r="M19">
        <v>0.5019176359257842</v>
      </c>
      <c r="N19" s="1">
        <v>0.54850796880481001</v>
      </c>
      <c r="O19" t="str" cm="1">
        <f t="array" ref="O19">INDEX(count_test_3[[#Headers],[BinDoc:]:[Softmax:]],0,MATCH(MAX(count_test_3[[#This Row],[BinDoc:]:[Softmax:]]),count_test_3[[#This Row],[BinDoc:]:[Softmax:]],0))</f>
        <v>Softmax:</v>
      </c>
      <c r="Q19" s="1">
        <v>0.56389917643887799</v>
      </c>
      <c r="R19">
        <v>0.52487154925822821</v>
      </c>
      <c r="S19" s="1">
        <v>0.54904769762717498</v>
      </c>
      <c r="T19" t="str" cm="1">
        <f t="array" ref="T19">INDEX(count_test_4[[#Headers],[BinDoc:]:[Softmax:]],0,MATCH(MAX(count_test_4[[#This Row],[BinDoc:]:[Softmax:]]),count_test_4[[#This Row],[BinDoc:]:[Softmax:]],0))</f>
        <v>BinDoc:</v>
      </c>
    </row>
    <row r="20" spans="1:25" x14ac:dyDescent="0.25">
      <c r="B20" s="1">
        <v>0.577731612806345</v>
      </c>
      <c r="C20">
        <v>0.52589268348456886</v>
      </c>
      <c r="D20" s="1">
        <v>0.51397743473434099</v>
      </c>
      <c r="E20" t="str" cm="1">
        <f t="array" ref="E20">INDEX(count_test[[#Headers],[BinDoc:]:[Softmax:]],0,MATCH(MAX(count_test[[#This Row],[BinDoc:]:[Softmax:]]),count_test[[#This Row],[BinDoc:]:[Softmax:]],0))</f>
        <v>BinDoc:</v>
      </c>
      <c r="G20" s="1">
        <v>0.49659767537563798</v>
      </c>
      <c r="H20">
        <v>0.48405722045787725</v>
      </c>
      <c r="I20" s="1">
        <v>0.51448569744786399</v>
      </c>
      <c r="J20" t="str" cm="1">
        <f t="array" ref="J20">INDEX(count_test_2[[#Headers],[BinDoc:]:[Softmax:]],0,MATCH(MAX(count_test_2[[#This Row],[BinDoc:]:[Softmax:]]),count_test_2[[#This Row],[BinDoc:]:[Softmax:]],0))</f>
        <v>Softmax:</v>
      </c>
      <c r="L20" s="1">
        <v>0.48428591784290298</v>
      </c>
      <c r="M20">
        <v>0.5451470060400917</v>
      </c>
      <c r="N20" s="1">
        <v>0.50015305927173304</v>
      </c>
      <c r="O20" t="str" cm="1">
        <f t="array" ref="O20">INDEX(count_test_3[[#Headers],[BinDoc:]:[Softmax:]],0,MATCH(MAX(count_test_3[[#This Row],[BinDoc:]:[Softmax:]]),count_test_3[[#This Row],[BinDoc:]:[Softmax:]],0))</f>
        <v>CatDoc:</v>
      </c>
      <c r="Q20" s="1">
        <v>0.58775847147667604</v>
      </c>
      <c r="R20">
        <v>0.5055256495263698</v>
      </c>
      <c r="S20" s="1">
        <v>0.48148301975038399</v>
      </c>
      <c r="T20" t="str" cm="1">
        <f t="array" ref="T20">INDEX(count_test_4[[#Headers],[BinDoc:]:[Softmax:]],0,MATCH(MAX(count_test_4[[#This Row],[BinDoc:]:[Softmax:]]),count_test_4[[#This Row],[BinDoc:]:[Softmax:]],0))</f>
        <v>BinDoc:</v>
      </c>
    </row>
    <row r="21" spans="1:25" x14ac:dyDescent="0.25">
      <c r="B21" s="1">
        <v>0.49032552779302202</v>
      </c>
      <c r="C21">
        <v>0.51771643536974155</v>
      </c>
      <c r="D21" s="1">
        <v>0.50850984733648497</v>
      </c>
      <c r="E21" t="str" cm="1">
        <f t="array" ref="E21">INDEX(count_test[[#Headers],[BinDoc:]:[Softmax:]],0,MATCH(MAX(count_test[[#This Row],[BinDoc:]:[Softmax:]]),count_test[[#This Row],[BinDoc:]:[Softmax:]],0))</f>
        <v>CatDoc:</v>
      </c>
      <c r="G21" s="1">
        <v>0.52205484391218104</v>
      </c>
      <c r="H21">
        <v>0.48625896564211485</v>
      </c>
      <c r="I21" s="1">
        <v>0.52325066337265302</v>
      </c>
      <c r="J21" t="str" cm="1">
        <f t="array" ref="J21">INDEX(count_test_2[[#Headers],[BinDoc:]:[Softmax:]],0,MATCH(MAX(count_test_2[[#This Row],[BinDoc:]:[Softmax:]]),count_test_2[[#This Row],[BinDoc:]:[Softmax:]],0))</f>
        <v>Softmax:</v>
      </c>
      <c r="L21" s="1">
        <v>0.52372032452589101</v>
      </c>
      <c r="M21">
        <v>0.50907619559304684</v>
      </c>
      <c r="N21" s="1">
        <v>0.51369503984625298</v>
      </c>
      <c r="O21" t="str" cm="1">
        <f t="array" ref="O21">INDEX(count_test_3[[#Headers],[BinDoc:]:[Softmax:]],0,MATCH(MAX(count_test_3[[#This Row],[BinDoc:]:[Softmax:]]),count_test_3[[#This Row],[BinDoc:]:[Softmax:]],0))</f>
        <v>BinDoc:</v>
      </c>
      <c r="Q21" s="1">
        <v>0.61689369785992998</v>
      </c>
      <c r="R21">
        <v>0.49589843827617391</v>
      </c>
      <c r="S21" s="1">
        <v>0.56408291801795596</v>
      </c>
      <c r="T21" t="str" cm="1">
        <f t="array" ref="T21">INDEX(count_test_4[[#Headers],[BinDoc:]:[Softmax:]],0,MATCH(MAX(count_test_4[[#This Row],[BinDoc:]:[Softmax:]]),count_test_4[[#This Row],[BinDoc:]:[Softmax:]],0))</f>
        <v>BinDoc:</v>
      </c>
    </row>
    <row r="22" spans="1:25" x14ac:dyDescent="0.25">
      <c r="B22" s="1">
        <v>0.55683009801994598</v>
      </c>
      <c r="C22">
        <v>0.49636828328651345</v>
      </c>
      <c r="D22" s="1">
        <v>0.52013950795425701</v>
      </c>
      <c r="E22" t="str" cm="1">
        <f t="array" ref="E22">INDEX(count_test[[#Headers],[BinDoc:]:[Softmax:]],0,MATCH(MAX(count_test[[#This Row],[BinDoc:]:[Softmax:]]),count_test[[#This Row],[BinDoc:]:[Softmax:]],0))</f>
        <v>BinDoc:</v>
      </c>
      <c r="G22" s="1">
        <v>0.52253035825203897</v>
      </c>
      <c r="H22">
        <v>0.48777385212264301</v>
      </c>
      <c r="I22" s="1">
        <v>0.53987564010928102</v>
      </c>
      <c r="J22" t="str" cm="1">
        <f t="array" ref="J22">INDEX(count_test_2[[#Headers],[BinDoc:]:[Softmax:]],0,MATCH(MAX(count_test_2[[#This Row],[BinDoc:]:[Softmax:]]),count_test_2[[#This Row],[BinDoc:]:[Softmax:]],0))</f>
        <v>Softmax:</v>
      </c>
      <c r="L22" s="1">
        <v>0.55113162187845799</v>
      </c>
      <c r="M22">
        <v>0.50098079140404173</v>
      </c>
      <c r="N22" s="1">
        <v>0.51659985355159699</v>
      </c>
      <c r="O22" t="str" cm="1">
        <f t="array" ref="O22">INDEX(count_test_3[[#Headers],[BinDoc:]:[Softmax:]],0,MATCH(MAX(count_test_3[[#This Row],[BinDoc:]:[Softmax:]]),count_test_3[[#This Row],[BinDoc:]:[Softmax:]],0))</f>
        <v>BinDoc:</v>
      </c>
      <c r="Q22" s="1">
        <v>0.57069601705176698</v>
      </c>
      <c r="R22">
        <v>0.53376640637422579</v>
      </c>
      <c r="S22" s="1">
        <v>0.56257750524431405</v>
      </c>
      <c r="T22" t="str" cm="1">
        <f t="array" ref="T22">INDEX(count_test_4[[#Headers],[BinDoc:]:[Softmax:]],0,MATCH(MAX(count_test_4[[#This Row],[BinDoc:]:[Softmax:]]),count_test_4[[#This Row],[BinDoc:]:[Softmax:]],0))</f>
        <v>BinDoc:</v>
      </c>
    </row>
    <row r="23" spans="1:25" x14ac:dyDescent="0.25">
      <c r="B23" s="1">
        <v>0.49924547807127201</v>
      </c>
      <c r="C23">
        <v>0.4872855413754249</v>
      </c>
      <c r="D23" s="1">
        <v>0.54011879938117002</v>
      </c>
      <c r="E23" t="str" cm="1">
        <f t="array" ref="E23">INDEX(count_test[[#Headers],[BinDoc:]:[Softmax:]],0,MATCH(MAX(count_test[[#This Row],[BinDoc:]:[Softmax:]]),count_test[[#This Row],[BinDoc:]:[Softmax:]],0))</f>
        <v>Softmax:</v>
      </c>
      <c r="G23" s="1">
        <v>0.55506198534812301</v>
      </c>
      <c r="H23">
        <v>0.49809474429912221</v>
      </c>
      <c r="I23" s="1">
        <v>0.50513674846475698</v>
      </c>
      <c r="J23" t="str" cm="1">
        <f t="array" ref="J23">INDEX(count_test_2[[#Headers],[BinDoc:]:[Softmax:]],0,MATCH(MAX(count_test_2[[#This Row],[BinDoc:]:[Softmax:]]),count_test_2[[#This Row],[BinDoc:]:[Softmax:]],0))</f>
        <v>BinDoc:</v>
      </c>
      <c r="L23" s="1">
        <v>0.55717362462681796</v>
      </c>
      <c r="M23">
        <v>0.50061740107153452</v>
      </c>
      <c r="N23" s="1">
        <v>0.52851483866643101</v>
      </c>
      <c r="O23" t="str" cm="1">
        <f t="array" ref="O23">INDEX(count_test_3[[#Headers],[BinDoc:]:[Softmax:]],0,MATCH(MAX(count_test_3[[#This Row],[BinDoc:]:[Softmax:]]),count_test_3[[#This Row],[BinDoc:]:[Softmax:]],0))</f>
        <v>BinDoc:</v>
      </c>
      <c r="Q23" s="1">
        <v>0.55624389909146699</v>
      </c>
      <c r="R23">
        <v>0.49347888800180106</v>
      </c>
      <c r="S23" s="1">
        <v>0.55827981910135505</v>
      </c>
      <c r="T23" t="str" cm="1">
        <f t="array" ref="T23">INDEX(count_test_4[[#Headers],[BinDoc:]:[Softmax:]],0,MATCH(MAX(count_test_4[[#This Row],[BinDoc:]:[Softmax:]]),count_test_4[[#This Row],[BinDoc:]:[Softmax:]],0))</f>
        <v>Softmax:</v>
      </c>
    </row>
    <row r="24" spans="1:25" x14ac:dyDescent="0.25">
      <c r="A24" t="s">
        <v>3</v>
      </c>
      <c r="B24" s="1">
        <f>SUBTOTAL(101,count_test[BinDoc:])</f>
        <v>0.56948036191495388</v>
      </c>
      <c r="C24" s="1">
        <f>SUBTOTAL(101,count_test[CatDoc:])</f>
        <v>0.50327647241191853</v>
      </c>
      <c r="D24" s="1">
        <f>SUBTOTAL(101,count_test[Softmax:])</f>
        <v>0.5387137749782811</v>
      </c>
      <c r="E24" t="s">
        <v>0</v>
      </c>
      <c r="G24">
        <f>SUBTOTAL(101,count_test_2[BinDoc:])</f>
        <v>0.53098424488689688</v>
      </c>
      <c r="H24">
        <f>SUBTOTAL(101,count_test_2[CatDoc:])</f>
        <v>0.49489599206152873</v>
      </c>
      <c r="I24">
        <f>SUBTOTAL(101,count_test_2[Softmax:])</f>
        <v>0.52696748821661965</v>
      </c>
      <c r="J24" t="s">
        <v>0</v>
      </c>
      <c r="L24">
        <f>SUBTOTAL(101,count_test_3[BinDoc:])</f>
        <v>0.52516809150158328</v>
      </c>
      <c r="M24">
        <f>SUBTOTAL(101,count_test_3[CatDoc:])</f>
        <v>0.50402129723197808</v>
      </c>
      <c r="N24">
        <f>SUBTOTAL(101,count_test_3[Softmax:])</f>
        <v>0.53093343047208341</v>
      </c>
      <c r="O24" t="s">
        <v>2</v>
      </c>
      <c r="Q24">
        <f>SUBTOTAL(101,count_test_4[BinDoc:])</f>
        <v>0.55326490356516711</v>
      </c>
      <c r="R24">
        <f>SUBTOTAL(101,count_test_4[CatDoc:])</f>
        <v>0.50969779190941022</v>
      </c>
      <c r="S24">
        <f>SUBTOTAL(101,count_test_4[Softmax:])</f>
        <v>0.54707983015736406</v>
      </c>
      <c r="T24" t="s">
        <v>0</v>
      </c>
    </row>
    <row r="25" spans="1:25" x14ac:dyDescent="0.25">
      <c r="A25" t="s">
        <v>5</v>
      </c>
      <c r="B25">
        <f>STDEV(count_test[BinDoc:])</f>
        <v>4.0237538656026514E-2</v>
      </c>
      <c r="C25">
        <f>STDEV(count_test[CatDoc:])</f>
        <v>1.7618879614202828E-2</v>
      </c>
      <c r="D25">
        <f>STDEV(count_test[Softmax:])</f>
        <v>1.8140659014108742E-2</v>
      </c>
      <c r="E25" t="s">
        <v>10</v>
      </c>
      <c r="G25">
        <f>STDEV(count_test_2[BinDoc:])</f>
        <v>2.1794353230731988E-2</v>
      </c>
      <c r="H25">
        <f>STDEV(count_test_2[CatDoc:])</f>
        <v>1.7409745286934872E-2</v>
      </c>
      <c r="I25">
        <f>STDEV(count_test_2[Softmax:])</f>
        <v>2.5836656004165105E-2</v>
      </c>
      <c r="J25" t="s">
        <v>10</v>
      </c>
      <c r="L25">
        <f>STDEV(count_test_3[BinDoc:])</f>
        <v>2.6877540867167145E-2</v>
      </c>
      <c r="M25">
        <f>STDEV(count_test_3[CatDoc:])</f>
        <v>1.9527443666889421E-2</v>
      </c>
      <c r="N25">
        <f>STDEV(count_test_3[Softmax:])</f>
        <v>1.9794072271634107E-2</v>
      </c>
      <c r="O25" t="s">
        <v>10</v>
      </c>
      <c r="Q25">
        <f>STDEV(count_test_4[BinDoc:])</f>
        <v>4.6310889795789956E-2</v>
      </c>
      <c r="R25">
        <f>STDEV(count_test_4[CatDoc:])</f>
        <v>3.3008212791236113E-2</v>
      </c>
      <c r="S25">
        <f>STDEV(count_test_4[Softmax:])</f>
        <v>3.0759925768943677E-2</v>
      </c>
      <c r="T25" t="s">
        <v>16</v>
      </c>
    </row>
    <row r="26" spans="1:25" x14ac:dyDescent="0.25">
      <c r="A26" t="s">
        <v>6</v>
      </c>
      <c r="B26">
        <f>MIN(count_test[BinDoc:])</f>
        <v>0.49032552779302202</v>
      </c>
      <c r="C26">
        <f>MIN(count_test[CatDoc:])</f>
        <v>0.47514169543960205</v>
      </c>
      <c r="D26">
        <f>MIN(count_test[Softmax:])</f>
        <v>0.50850984733648497</v>
      </c>
      <c r="E26" t="s">
        <v>15</v>
      </c>
      <c r="G26">
        <f>MIN(count_test_2[BinDoc:])</f>
        <v>0.49544673072228002</v>
      </c>
      <c r="H26">
        <f>MIN(count_test_2[CatDoc:])</f>
        <v>0.44738295131545353</v>
      </c>
      <c r="I26">
        <f>MIN(count_test_2[Softmax:])</f>
        <v>0.44667160751607698</v>
      </c>
      <c r="J26" t="s">
        <v>14</v>
      </c>
      <c r="L26">
        <f>MIN(count_test_3[BinDoc:])</f>
        <v>0.47478883708393499</v>
      </c>
      <c r="M26">
        <f>MIN(count_test_3[CatDoc:])</f>
        <v>0.452047653392815</v>
      </c>
      <c r="N26">
        <f>MIN(count_test_3[Softmax:])</f>
        <v>0.48574460886412102</v>
      </c>
      <c r="O26" t="s">
        <v>15</v>
      </c>
      <c r="Q26">
        <f>MIN(count_test_4[BinDoc:])</f>
        <v>0.46573239096968</v>
      </c>
      <c r="R26">
        <f>MIN(count_test_4[CatDoc:])</f>
        <v>0.4430751245378664</v>
      </c>
      <c r="S26">
        <f>MIN(count_test_4[Softmax:])</f>
        <v>0.48148301975038399</v>
      </c>
      <c r="T26" t="s">
        <v>16</v>
      </c>
    </row>
    <row r="27" spans="1:25" x14ac:dyDescent="0.25">
      <c r="A27" t="s">
        <v>7</v>
      </c>
      <c r="B27">
        <f>MAX(count_test[BinDoc:])</f>
        <v>0.67124911461849401</v>
      </c>
      <c r="C27">
        <f>MAX(count_test[CatDoc:])</f>
        <v>0.53842981765939779</v>
      </c>
      <c r="D27">
        <f>MAX(count_test[Softmax:])</f>
        <v>0.57374292409238303</v>
      </c>
      <c r="E27" t="s">
        <v>14</v>
      </c>
      <c r="G27">
        <f>MAX(count_test_2[BinDoc:])</f>
        <v>0.57667020081017495</v>
      </c>
      <c r="H27">
        <f>MAX(count_test_2[CatDoc:])</f>
        <v>0.52638448328365917</v>
      </c>
      <c r="I27">
        <f>MAX(count_test_2[Softmax:])</f>
        <v>0.56143191385584501</v>
      </c>
      <c r="J27" t="s">
        <v>14</v>
      </c>
      <c r="L27">
        <f>MAX(count_test_3[BinDoc:])</f>
        <v>0.57244123435553396</v>
      </c>
      <c r="M27">
        <f>MAX(count_test_3[CatDoc:])</f>
        <v>0.5451470060400917</v>
      </c>
      <c r="N27">
        <f>MAX(count_test_3[Softmax:])</f>
        <v>0.55605669182055495</v>
      </c>
      <c r="O27" t="s">
        <v>14</v>
      </c>
      <c r="Q27">
        <f>MAX(count_test_4[BinDoc:])</f>
        <v>0.62516862653498095</v>
      </c>
      <c r="R27">
        <f>MAX(count_test_4[CatDoc:])</f>
        <v>0.5874291807681602</v>
      </c>
      <c r="S27">
        <f>MAX(count_test_4[Softmax:])</f>
        <v>0.60891769466960599</v>
      </c>
      <c r="T27" t="s">
        <v>14</v>
      </c>
    </row>
    <row r="28" spans="1:25" x14ac:dyDescent="0.25">
      <c r="A28" s="2" t="s">
        <v>13</v>
      </c>
      <c r="B28" s="2"/>
      <c r="C28" s="2"/>
      <c r="D28" s="2"/>
      <c r="E28" s="2" t="s">
        <v>14</v>
      </c>
      <c r="F28" s="2"/>
      <c r="G28" s="2"/>
      <c r="H28" s="2"/>
      <c r="I28" s="2"/>
      <c r="J28" s="2" t="s">
        <v>15</v>
      </c>
      <c r="K28" s="2"/>
      <c r="L28" s="2"/>
      <c r="M28" s="2"/>
      <c r="N28" s="2"/>
      <c r="O28" s="2" t="s">
        <v>15</v>
      </c>
      <c r="P28" s="2"/>
      <c r="Q28" s="2"/>
      <c r="R28" s="2"/>
      <c r="S28" s="2"/>
      <c r="T28" s="2" t="s">
        <v>14</v>
      </c>
    </row>
    <row r="29" spans="1:25" ht="20.25" thickBot="1" x14ac:dyDescent="0.35">
      <c r="U29" s="4" t="s">
        <v>17</v>
      </c>
    </row>
    <row r="30" spans="1:25" ht="15.75" thickTop="1" x14ac:dyDescent="0.25">
      <c r="U30" s="5" t="s">
        <v>18</v>
      </c>
      <c r="V30" s="5"/>
      <c r="W30" s="5"/>
      <c r="X30" s="5"/>
      <c r="Y30" s="5"/>
    </row>
    <row r="31" spans="1:25" x14ac:dyDescent="0.25">
      <c r="U31" s="5" t="s">
        <v>19</v>
      </c>
      <c r="V31" s="5"/>
      <c r="W31" s="5"/>
      <c r="X31" s="5"/>
      <c r="Y31" s="5"/>
    </row>
    <row r="32" spans="1:25" x14ac:dyDescent="0.25">
      <c r="U32" s="5" t="s">
        <v>20</v>
      </c>
      <c r="V32" s="5"/>
      <c r="W32" s="5"/>
      <c r="X32" s="5"/>
      <c r="Y32" s="5"/>
    </row>
  </sheetData>
  <mergeCells count="7">
    <mergeCell ref="B1:T1"/>
    <mergeCell ref="U32:Y32"/>
    <mergeCell ref="G2:J2"/>
    <mergeCell ref="L2:O2"/>
    <mergeCell ref="Q2:T2"/>
    <mergeCell ref="U30:Y30"/>
    <mergeCell ref="U31:Y31"/>
  </mergeCells>
  <phoneticPr fontId="4" type="noConversion"/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D1942-A0E0-4022-B9B4-2B646A297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sharkey</dc:creator>
  <cp:lastModifiedBy>sam sharkey</cp:lastModifiedBy>
  <dcterms:created xsi:type="dcterms:W3CDTF">2021-08-16T15:35:44Z</dcterms:created>
  <dcterms:modified xsi:type="dcterms:W3CDTF">2022-02-07T14:53:02Z</dcterms:modified>
</cp:coreProperties>
</file>