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4140" yWindow="0" windowWidth="21840" windowHeight="13740" tabRatio="500" activeTab="2"/>
  </bookViews>
  <sheets>
    <sheet name="Information Gain Calculator" sheetId="1" r:id="rId1"/>
    <sheet name="part1 ans13" sheetId="2" r:id="rId2"/>
    <sheet name="part3 ans5" sheetId="3" r:id="rId3"/>
  </sheets>
  <calcPr calcId="124519"/>
</workbook>
</file>

<file path=xl/calcChain.xml><?xml version="1.0" encoding="utf-8"?>
<calcChain xmlns="http://schemas.openxmlformats.org/spreadsheetml/2006/main">
  <c r="I33" i="3"/>
  <c r="M44" l="1"/>
  <c r="W42"/>
  <c r="F41"/>
  <c r="M39"/>
  <c r="F36"/>
  <c r="P29"/>
  <c r="L29"/>
  <c r="L28"/>
  <c r="M26"/>
  <c r="M21"/>
  <c r="M17"/>
  <c r="L17" s="1"/>
  <c r="G11"/>
  <c r="P28" s="1"/>
  <c r="Q34" s="1"/>
  <c r="E11"/>
  <c r="N17" s="1"/>
  <c r="I9"/>
  <c r="N28" s="1"/>
  <c r="U7"/>
  <c r="I7"/>
  <c r="N29" s="1"/>
  <c r="U7" i="2"/>
  <c r="M44"/>
  <c r="W42"/>
  <c r="F41"/>
  <c r="P39"/>
  <c r="M39"/>
  <c r="F36"/>
  <c r="N29"/>
  <c r="L29"/>
  <c r="L28"/>
  <c r="M26"/>
  <c r="M21"/>
  <c r="N17"/>
  <c r="M17"/>
  <c r="L17" s="1"/>
  <c r="G11"/>
  <c r="I11" s="1"/>
  <c r="E11"/>
  <c r="P29" s="1"/>
  <c r="I9"/>
  <c r="N28" s="1"/>
  <c r="I7"/>
  <c r="P44" s="1"/>
  <c r="M34" i="3" l="1"/>
  <c r="O34"/>
  <c r="F37"/>
  <c r="N39" s="1"/>
  <c r="O9"/>
  <c r="Q17"/>
  <c r="Q23"/>
  <c r="C33"/>
  <c r="F38"/>
  <c r="P39"/>
  <c r="F42"/>
  <c r="N44" s="1"/>
  <c r="R29"/>
  <c r="P44"/>
  <c r="N21"/>
  <c r="L21" s="1"/>
  <c r="O26"/>
  <c r="F43"/>
  <c r="I11"/>
  <c r="N26"/>
  <c r="O34" i="2"/>
  <c r="M34"/>
  <c r="O9"/>
  <c r="Q17"/>
  <c r="Q23"/>
  <c r="F39"/>
  <c r="F44"/>
  <c r="R28"/>
  <c r="P26"/>
  <c r="N39"/>
  <c r="C33"/>
  <c r="F38"/>
  <c r="F42"/>
  <c r="N44" s="1"/>
  <c r="R29"/>
  <c r="F37"/>
  <c r="N21"/>
  <c r="L21" s="1"/>
  <c r="O26"/>
  <c r="L26" s="1"/>
  <c r="S23" s="1"/>
  <c r="P28"/>
  <c r="Q34" s="1"/>
  <c r="F43"/>
  <c r="N26"/>
  <c r="I11" i="1"/>
  <c r="R23" i="3" l="1"/>
  <c r="Q20"/>
  <c r="F39"/>
  <c r="Q39" s="1"/>
  <c r="L40" s="1"/>
  <c r="R20" s="1"/>
  <c r="F44"/>
  <c r="Q44" s="1"/>
  <c r="L45" s="1"/>
  <c r="R17" s="1"/>
  <c r="P17" s="1"/>
  <c r="R28"/>
  <c r="S34" s="1"/>
  <c r="L35" s="1"/>
  <c r="P26"/>
  <c r="L26" s="1"/>
  <c r="S23" s="1"/>
  <c r="Q44" i="2"/>
  <c r="L45" s="1"/>
  <c r="R17" s="1"/>
  <c r="P17" s="1"/>
  <c r="S34"/>
  <c r="L35" s="1"/>
  <c r="R23"/>
  <c r="Q20"/>
  <c r="Q39"/>
  <c r="L40" s="1"/>
  <c r="R20" s="1"/>
  <c r="P23"/>
  <c r="P23" i="3" l="1"/>
  <c r="O11"/>
  <c r="O7"/>
  <c r="P20"/>
  <c r="P20" i="2"/>
  <c r="O11"/>
  <c r="O7"/>
  <c r="W42" i="1" l="1"/>
  <c r="L29"/>
  <c r="L28"/>
  <c r="M34" l="1"/>
  <c r="I7"/>
  <c r="R29" s="1"/>
  <c r="I9"/>
  <c r="N28" s="1"/>
  <c r="G11"/>
  <c r="P28" s="1"/>
  <c r="E11"/>
  <c r="P29"/>
  <c r="M26"/>
  <c r="O26"/>
  <c r="F36"/>
  <c r="M39"/>
  <c r="P39"/>
  <c r="M17"/>
  <c r="N17"/>
  <c r="L17"/>
  <c r="Q17"/>
  <c r="O9"/>
  <c r="F41"/>
  <c r="M44"/>
  <c r="C33"/>
  <c r="M21"/>
  <c r="Q23"/>
  <c r="F38" l="1"/>
  <c r="F42"/>
  <c r="N44" s="1"/>
  <c r="N26"/>
  <c r="N21"/>
  <c r="L21" s="1"/>
  <c r="N29"/>
  <c r="O34" s="1"/>
  <c r="P44"/>
  <c r="Q34"/>
  <c r="F43"/>
  <c r="F37"/>
  <c r="N39" s="1"/>
  <c r="R23" l="1"/>
  <c r="Q20"/>
  <c r="R28"/>
  <c r="S34" s="1"/>
  <c r="L35" s="1"/>
  <c r="P26"/>
  <c r="L26" s="1"/>
  <c r="S23" s="1"/>
  <c r="P23" s="1"/>
  <c r="F44"/>
  <c r="Q44" s="1"/>
  <c r="L45" s="1"/>
  <c r="R17" s="1"/>
  <c r="P17" s="1"/>
  <c r="F39"/>
  <c r="Q39" s="1"/>
  <c r="L40" s="1"/>
  <c r="R20" s="1"/>
  <c r="P20" s="1"/>
  <c r="O11" l="1"/>
  <c r="O7"/>
</calcChain>
</file>

<file path=xl/sharedStrings.xml><?xml version="1.0" encoding="utf-8"?>
<sst xmlns="http://schemas.openxmlformats.org/spreadsheetml/2006/main" count="450" uniqueCount="130">
  <si>
    <t>Confusion Matrix</t>
  </si>
  <si>
    <r>
      <t xml:space="preserve">Test Classification </t>
    </r>
    <r>
      <rPr>
        <b/>
        <sz val="16"/>
        <color theme="1"/>
        <rFont val="Calibri"/>
        <family val="2"/>
        <scheme val="minor"/>
      </rPr>
      <t xml:space="preserve"> Y</t>
    </r>
  </si>
  <si>
    <t xml:space="preserve">"Positive" </t>
  </si>
  <si>
    <t>"Negative"</t>
  </si>
  <si>
    <t>c</t>
  </si>
  <si>
    <t>d</t>
  </si>
  <si>
    <r>
      <t>Condition</t>
    </r>
    <r>
      <rPr>
        <b/>
        <sz val="16"/>
        <color theme="1"/>
        <rFont val="Calibri"/>
        <family val="2"/>
        <scheme val="minor"/>
      </rPr>
      <t xml:space="preserve"> X</t>
    </r>
  </si>
  <si>
    <t>"+"</t>
  </si>
  <si>
    <t>a</t>
  </si>
  <si>
    <t>e</t>
  </si>
  <si>
    <t>f</t>
  </si>
  <si>
    <t>"-"</t>
  </si>
  <si>
    <t>b</t>
  </si>
  <si>
    <t>g</t>
  </si>
  <si>
    <t>h</t>
  </si>
  <si>
    <t>Individual Probabilities</t>
  </si>
  <si>
    <t>Name</t>
  </si>
  <si>
    <t>P("+")</t>
  </si>
  <si>
    <t>Incidence of Condition "+"</t>
  </si>
  <si>
    <t xml:space="preserve">H(X) </t>
  </si>
  <si>
    <t>= a*log(1/a)</t>
  </si>
  <si>
    <t>+ b*log(1/b)</t>
  </si>
  <si>
    <t xml:space="preserve">I(X;Y) =  </t>
  </si>
  <si>
    <t xml:space="preserve">- H(X|Y) </t>
  </si>
  <si>
    <t>p("-")</t>
  </si>
  <si>
    <t>p(Test POS)</t>
  </si>
  <si>
    <t>Classification Incidence "POS"</t>
  </si>
  <si>
    <t>p(Test NEG)</t>
  </si>
  <si>
    <t>Classification Incidence "NEG"</t>
  </si>
  <si>
    <t xml:space="preserve">I(X;Y) = </t>
  </si>
  <si>
    <t xml:space="preserve">H(Y) </t>
  </si>
  <si>
    <t xml:space="preserve"> - H(Y|X)</t>
  </si>
  <si>
    <t>p(Test POS, "+")</t>
  </si>
  <si>
    <t>True Positives</t>
  </si>
  <si>
    <t>= c*log(1/c)</t>
  </si>
  <si>
    <t xml:space="preserve"> + d*log(1/d)</t>
  </si>
  <si>
    <t>p(Test NEG, "+")</t>
  </si>
  <si>
    <t>False Negatives</t>
  </si>
  <si>
    <t>p(Test "POS, "-")</t>
  </si>
  <si>
    <t>False Positives</t>
  </si>
  <si>
    <t xml:space="preserve">+ H(Y) </t>
  </si>
  <si>
    <t xml:space="preserve"> - H(X,Y)</t>
  </si>
  <si>
    <t>p(Test "NEG", "-")</t>
  </si>
  <si>
    <t>True Negatives</t>
  </si>
  <si>
    <t>Probability Distributions</t>
  </si>
  <si>
    <t>H(X,Y)</t>
  </si>
  <si>
    <t>= e*log(1/e)</t>
  </si>
  <si>
    <t>+ f*log(1/f)</t>
  </si>
  <si>
    <t>+ g*Log(1/g)</t>
  </si>
  <si>
    <t>+ h*log(1/h)</t>
  </si>
  <si>
    <t xml:space="preserve">P(X) </t>
  </si>
  <si>
    <t xml:space="preserve">p(a,b) </t>
  </si>
  <si>
    <t>Probability of the Condition</t>
  </si>
  <si>
    <t>P(Y)</t>
  </si>
  <si>
    <t>p(c,d)</t>
  </si>
  <si>
    <t xml:space="preserve">Probability of the Classification </t>
  </si>
  <si>
    <t>p(X,Y)</t>
  </si>
  <si>
    <t>p(e,f,g,h)</t>
  </si>
  <si>
    <t>Joint Distribution of X and Y</t>
  </si>
  <si>
    <t xml:space="preserve">P(X)p(Y) </t>
  </si>
  <si>
    <t>p(ac,ad,bc,bd)</t>
  </si>
  <si>
    <t xml:space="preserve">Product Distribution of X and Y </t>
  </si>
  <si>
    <t>ac</t>
  </si>
  <si>
    <t>ad</t>
  </si>
  <si>
    <t>bc</t>
  </si>
  <si>
    <t>bd</t>
  </si>
  <si>
    <t>Definition of Independence P(X,Y) = P(X)p(Y)</t>
  </si>
  <si>
    <t>X, Y Independent or Dependent?</t>
  </si>
  <si>
    <t>Mutual Information I(X:Y) = Relative Entropy of Joint and Product Distributions --- D(p(X,Y||p(X)p(Y))</t>
  </si>
  <si>
    <t xml:space="preserve"> = e*log(e/ac) </t>
  </si>
  <si>
    <t>+ f*log(f/ad)</t>
  </si>
  <si>
    <t>+ g*log(g/bc)</t>
  </si>
  <si>
    <t>+ h*log(h/bd)</t>
  </si>
  <si>
    <t>Conditional Probabilities</t>
  </si>
  <si>
    <t>p(Test POS | "+")</t>
  </si>
  <si>
    <t>e/a</t>
  </si>
  <si>
    <t>True Positive Rate</t>
  </si>
  <si>
    <t>p(Test NEG | "+")</t>
  </si>
  <si>
    <t>f/a</t>
  </si>
  <si>
    <t>False Negative Rate</t>
  </si>
  <si>
    <t>p(Test POS | "-")</t>
  </si>
  <si>
    <t>g/b</t>
  </si>
  <si>
    <t>False Positive Rate</t>
  </si>
  <si>
    <t>H(Y|X)</t>
  </si>
  <si>
    <t>=                  (a</t>
  </si>
  <si>
    <t xml:space="preserve">*H(e/a, f/a)) </t>
  </si>
  <si>
    <t>+</t>
  </si>
  <si>
    <t xml:space="preserve">                   (b</t>
  </si>
  <si>
    <t>*H(g/b, h/b)</t>
  </si>
  <si>
    <t xml:space="preserve">p(Test NEG | "-") </t>
  </si>
  <si>
    <t>h/b</t>
  </si>
  <si>
    <t>True Negative Rate</t>
  </si>
  <si>
    <t>p("+" | Test POS)</t>
  </si>
  <si>
    <t>e/c</t>
  </si>
  <si>
    <t>Positive Predictive Value (PPV)</t>
  </si>
  <si>
    <t>p( "-" | Test POS)</t>
  </si>
  <si>
    <t>g/c</t>
  </si>
  <si>
    <t>1- PPV</t>
  </si>
  <si>
    <t>p("+" | Test NEG)</t>
  </si>
  <si>
    <t>f/d</t>
  </si>
  <si>
    <t>1- NPV</t>
  </si>
  <si>
    <t>H(X|Y)</t>
  </si>
  <si>
    <t>=                  (c</t>
  </si>
  <si>
    <t>*H(e/c, g/c)</t>
  </si>
  <si>
    <t xml:space="preserve">+ </t>
  </si>
  <si>
    <t xml:space="preserve">                  (d</t>
  </si>
  <si>
    <t>*H(f/d, h/d)</t>
  </si>
  <si>
    <t>p("-" | Test NEG)</t>
  </si>
  <si>
    <t>h/d</t>
  </si>
  <si>
    <t>Negative Predictive Value (NPV)</t>
  </si>
  <si>
    <t>Copyright Daniel Egger/ Attribution 4.0 International (CC BY 4.0)</t>
  </si>
  <si>
    <t>Incidence of "Condition "-"</t>
  </si>
  <si>
    <t xml:space="preserve">I(X;Y) </t>
  </si>
  <si>
    <t>divided by</t>
  </si>
  <si>
    <t xml:space="preserve">equals </t>
  </si>
  <si>
    <t>bits</t>
  </si>
  <si>
    <r>
      <t xml:space="preserve">A correlation measure defined as mutual information between </t>
    </r>
    <r>
      <rPr>
        <b/>
        <sz val="16"/>
        <color theme="1"/>
        <rFont val="Calibri"/>
        <family val="2"/>
        <scheme val="minor"/>
      </rPr>
      <t>X</t>
    </r>
    <r>
      <rPr>
        <sz val="16"/>
        <color theme="1"/>
        <rFont val="Calibri"/>
        <family val="2"/>
        <scheme val="minor"/>
      </rPr>
      <t xml:space="preserve"> and </t>
    </r>
    <r>
      <rPr>
        <b/>
        <sz val="16"/>
        <color theme="1"/>
        <rFont val="Calibri"/>
        <family val="2"/>
        <scheme val="minor"/>
      </rPr>
      <t>Y</t>
    </r>
  </si>
  <si>
    <r>
      <t>divided by the entropy of the Condition</t>
    </r>
    <r>
      <rPr>
        <b/>
        <sz val="16"/>
        <color theme="1"/>
        <rFont val="Calibri"/>
        <family val="2"/>
        <scheme val="minor"/>
      </rPr>
      <t xml:space="preserve"> X</t>
    </r>
  </si>
  <si>
    <r>
      <t xml:space="preserve">Average reduction in uncertainty of one outcome in </t>
    </r>
    <r>
      <rPr>
        <b/>
        <sz val="16"/>
        <color theme="1"/>
        <rFont val="Calibri"/>
        <family val="2"/>
        <scheme val="minor"/>
      </rPr>
      <t>X</t>
    </r>
    <r>
      <rPr>
        <sz val="16"/>
        <color theme="1"/>
        <rFont val="Calibri"/>
        <family val="2"/>
        <scheme val="minor"/>
      </rPr>
      <t xml:space="preserve"> upon learning one outcome in </t>
    </r>
    <r>
      <rPr>
        <b/>
        <sz val="16"/>
        <color theme="1"/>
        <rFont val="Calibri"/>
        <family val="2"/>
        <scheme val="minor"/>
      </rPr>
      <t>Y</t>
    </r>
    <r>
      <rPr>
        <sz val="16"/>
        <color theme="1"/>
        <rFont val="Calibri"/>
        <family val="2"/>
        <scheme val="minor"/>
      </rPr>
      <t xml:space="preserve"> </t>
    </r>
  </si>
  <si>
    <t>Instructions: Create any confusion matrix by inputting values for cells labelled a, c, and e.</t>
  </si>
  <si>
    <t xml:space="preserve">The spreadsheet outputs entropy (information)  measures for all relevant distributions. </t>
  </si>
  <si>
    <t>[defective computer chip]</t>
  </si>
  <si>
    <t>[optical scanner on assembly line]</t>
  </si>
  <si>
    <t xml:space="preserve">Percentage Information Gain (P.I.G.) </t>
  </si>
  <si>
    <t>Venn diagram courtesy of Konrad Voelkel -  Wikipedia:  https://en.wikipedia.org/wiki/Information_diagram</t>
  </si>
  <si>
    <t>"Relative Entropy" of p and q, written D(p||q)</t>
  </si>
  <si>
    <t>is the summation of all  p(i)*log(p(i)/qIi)</t>
  </si>
  <si>
    <t xml:space="preserve">It is also called "Kullback-Leibler Divergence" (or "KL Divergence" for short) </t>
  </si>
  <si>
    <t>The Relative Entropy of the Joint distribution p [row 28] and the product distribution q [row 29] is the mutual information [cell L35]</t>
  </si>
  <si>
    <t>[Note that this definition is not required for Course - advanced topic]</t>
  </si>
</sst>
</file>

<file path=xl/styles.xml><?xml version="1.0" encoding="utf-8"?>
<styleSheet xmlns="http://schemas.openxmlformats.org/spreadsheetml/2006/main">
  <numFmts count="1">
    <numFmt numFmtId="164" formatCode="0.0000"/>
  </numFmts>
  <fonts count="14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0000FF"/>
      <name val="Calibri"/>
      <family val="2"/>
      <scheme val="minor"/>
    </font>
    <font>
      <sz val="16"/>
      <color rgb="FF008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rgb="FF008000"/>
      <name val="Calibri"/>
      <family val="2"/>
      <scheme val="minor"/>
    </font>
    <font>
      <sz val="16"/>
      <color rgb="FFFF0000"/>
      <name val="Calibri"/>
      <family val="2"/>
      <scheme val="minor"/>
    </font>
    <font>
      <sz val="2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8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1" fillId="2" borderId="1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2" borderId="5" xfId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1" fillId="2" borderId="7" xfId="1" applyBorder="1"/>
    <xf numFmtId="0" fontId="1" fillId="2" borderId="8" xfId="1" applyBorder="1"/>
    <xf numFmtId="0" fontId="1" fillId="2" borderId="9" xfId="1" applyBorder="1"/>
    <xf numFmtId="0" fontId="2" fillId="0" borderId="10" xfId="0" applyFont="1" applyBorder="1"/>
    <xf numFmtId="0" fontId="2" fillId="0" borderId="2" xfId="0" quotePrefix="1" applyFont="1" applyBorder="1"/>
    <xf numFmtId="0" fontId="2" fillId="0" borderId="3" xfId="0" quotePrefix="1" applyFont="1" applyBorder="1"/>
    <xf numFmtId="0" fontId="1" fillId="2" borderId="0" xfId="1" applyBorder="1"/>
    <xf numFmtId="164" fontId="4" fillId="0" borderId="11" xfId="0" applyNumberFormat="1" applyFont="1" applyBorder="1"/>
    <xf numFmtId="164" fontId="2" fillId="0" borderId="8" xfId="0" applyNumberFormat="1" applyFont="1" applyBorder="1"/>
    <xf numFmtId="164" fontId="2" fillId="0" borderId="9" xfId="0" applyNumberFormat="1" applyFont="1" applyBorder="1"/>
    <xf numFmtId="164" fontId="2" fillId="0" borderId="7" xfId="0" applyNumberFormat="1" applyFont="1" applyBorder="1"/>
    <xf numFmtId="0" fontId="1" fillId="2" borderId="0" xfId="1" quotePrefix="1" applyBorder="1"/>
    <xf numFmtId="0" fontId="2" fillId="0" borderId="1" xfId="0" quotePrefix="1" applyFont="1" applyBorder="1"/>
    <xf numFmtId="164" fontId="1" fillId="2" borderId="0" xfId="1" applyNumberFormat="1" applyBorder="1"/>
    <xf numFmtId="164" fontId="2" fillId="0" borderId="8" xfId="0" applyNumberFormat="1" applyFont="1" applyFill="1" applyBorder="1"/>
    <xf numFmtId="164" fontId="2" fillId="0" borderId="9" xfId="0" applyNumberFormat="1" applyFont="1" applyFill="1" applyBorder="1"/>
    <xf numFmtId="164" fontId="2" fillId="0" borderId="1" xfId="0" quotePrefix="1" applyNumberFormat="1" applyFont="1" applyBorder="1"/>
    <xf numFmtId="164" fontId="2" fillId="0" borderId="2" xfId="0" quotePrefix="1" applyNumberFormat="1" applyFont="1" applyBorder="1"/>
    <xf numFmtId="164" fontId="2" fillId="0" borderId="3" xfId="0" quotePrefix="1" applyNumberFormat="1" applyFont="1" applyBorder="1"/>
    <xf numFmtId="0" fontId="2" fillId="0" borderId="12" xfId="0" applyFont="1" applyBorder="1"/>
    <xf numFmtId="0" fontId="2" fillId="0" borderId="13" xfId="0" applyFont="1" applyBorder="1"/>
    <xf numFmtId="2" fontId="2" fillId="0" borderId="12" xfId="0" applyNumberFormat="1" applyFont="1" applyBorder="1"/>
    <xf numFmtId="2" fontId="2" fillId="0" borderId="13" xfId="0" applyNumberFormat="1" applyFont="1" applyBorder="1"/>
    <xf numFmtId="0" fontId="5" fillId="0" borderId="0" xfId="0" applyFont="1"/>
    <xf numFmtId="0" fontId="6" fillId="0" borderId="0" xfId="0" applyFont="1"/>
    <xf numFmtId="0" fontId="2" fillId="0" borderId="7" xfId="0" quotePrefix="1" applyFont="1" applyBorder="1"/>
    <xf numFmtId="0" fontId="2" fillId="0" borderId="8" xfId="0" quotePrefix="1" applyFont="1" applyBorder="1"/>
    <xf numFmtId="164" fontId="4" fillId="0" borderId="6" xfId="0" applyNumberFormat="1" applyFont="1" applyBorder="1"/>
    <xf numFmtId="0" fontId="0" fillId="0" borderId="3" xfId="0" applyBorder="1"/>
    <xf numFmtId="164" fontId="2" fillId="0" borderId="8" xfId="0" quotePrefix="1" applyNumberFormat="1" applyFont="1" applyBorder="1"/>
    <xf numFmtId="164" fontId="0" fillId="0" borderId="9" xfId="0" applyNumberFormat="1" applyBorder="1"/>
    <xf numFmtId="0" fontId="2" fillId="0" borderId="0" xfId="0" quotePrefix="1" applyFont="1"/>
    <xf numFmtId="0" fontId="7" fillId="0" borderId="6" xfId="0" applyFont="1" applyBorder="1"/>
    <xf numFmtId="0" fontId="8" fillId="0" borderId="6" xfId="0" applyFont="1" applyBorder="1"/>
    <xf numFmtId="0" fontId="3" fillId="0" borderId="1" xfId="0" applyFont="1" applyBorder="1"/>
    <xf numFmtId="164" fontId="2" fillId="0" borderId="0" xfId="0" applyNumberFormat="1" applyFont="1" applyBorder="1"/>
    <xf numFmtId="10" fontId="11" fillId="0" borderId="6" xfId="0" applyNumberFormat="1" applyFont="1" applyBorder="1"/>
    <xf numFmtId="164" fontId="8" fillId="0" borderId="6" xfId="0" applyNumberFormat="1" applyFont="1" applyBorder="1"/>
    <xf numFmtId="0" fontId="12" fillId="0" borderId="4" xfId="0" applyFont="1" applyBorder="1"/>
    <xf numFmtId="0" fontId="12" fillId="0" borderId="0" xfId="0" applyFont="1"/>
    <xf numFmtId="0" fontId="13" fillId="0" borderId="0" xfId="0" applyFont="1"/>
  </cellXfs>
  <cellStyles count="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eutral" xfId="1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33866</xdr:colOff>
      <xdr:row>7</xdr:row>
      <xdr:rowOff>50800</xdr:rowOff>
    </xdr:from>
    <xdr:to>
      <xdr:col>34</xdr:col>
      <xdr:colOff>355600</xdr:colOff>
      <xdr:row>33</xdr:row>
      <xdr:rowOff>118533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91333" y="1947333"/>
          <a:ext cx="9448800" cy="6654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33866</xdr:colOff>
      <xdr:row>7</xdr:row>
      <xdr:rowOff>50800</xdr:rowOff>
    </xdr:from>
    <xdr:to>
      <xdr:col>34</xdr:col>
      <xdr:colOff>355600</xdr:colOff>
      <xdr:row>27</xdr:row>
      <xdr:rowOff>185208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27316" y="2012950"/>
          <a:ext cx="9541934" cy="69352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33866</xdr:colOff>
      <xdr:row>7</xdr:row>
      <xdr:rowOff>50800</xdr:rowOff>
    </xdr:from>
    <xdr:to>
      <xdr:col>34</xdr:col>
      <xdr:colOff>355600</xdr:colOff>
      <xdr:row>22</xdr:row>
      <xdr:rowOff>251883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27316" y="1851025"/>
          <a:ext cx="9541934" cy="53350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E50"/>
  <sheetViews>
    <sheetView topLeftCell="C25" zoomScale="75" zoomScaleNormal="75" zoomScalePageLayoutView="75" workbookViewId="0">
      <selection activeCell="L45" sqref="L45"/>
    </sheetView>
  </sheetViews>
  <sheetFormatPr defaultColWidth="11" defaultRowHeight="15.75"/>
  <cols>
    <col min="2" max="2" width="5.875" customWidth="1"/>
    <col min="3" max="3" width="36.375" customWidth="1"/>
    <col min="4" max="4" width="5.375" customWidth="1"/>
    <col min="5" max="5" width="8.375" customWidth="1"/>
    <col min="6" max="6" width="7" customWidth="1"/>
    <col min="7" max="7" width="13.125" customWidth="1"/>
    <col min="8" max="8" width="7.5" customWidth="1"/>
    <col min="10" max="10" width="20" customWidth="1"/>
    <col min="11" max="11" width="6" customWidth="1"/>
    <col min="12" max="12" width="17.5" customWidth="1"/>
    <col min="13" max="13" width="16.375" customWidth="1"/>
    <col min="14" max="14" width="16.625" customWidth="1"/>
    <col min="15" max="15" width="18.375" customWidth="1"/>
    <col min="16" max="16" width="16" customWidth="1"/>
    <col min="18" max="18" width="33.875" customWidth="1"/>
    <col min="20" max="20" width="6.875" customWidth="1"/>
  </cols>
  <sheetData>
    <row r="1" spans="2:20" ht="21">
      <c r="B1" s="1" t="s">
        <v>119</v>
      </c>
      <c r="M1" s="1" t="s">
        <v>120</v>
      </c>
    </row>
    <row r="2" spans="2:20" ht="21">
      <c r="D2" s="1"/>
      <c r="E2" s="1"/>
      <c r="F2" s="1"/>
      <c r="G2" s="1"/>
      <c r="H2" s="1"/>
      <c r="I2" s="1"/>
      <c r="J2" s="1"/>
      <c r="K2" s="1"/>
    </row>
    <row r="3" spans="2:20" ht="29.1" customHeight="1">
      <c r="B3" s="2"/>
      <c r="C3" s="3"/>
      <c r="D3" s="3"/>
      <c r="E3" s="3"/>
      <c r="F3" s="3"/>
      <c r="G3" s="3"/>
      <c r="H3" s="3"/>
      <c r="I3" s="3"/>
      <c r="J3" s="3"/>
      <c r="K3" s="4"/>
      <c r="M3" s="2"/>
      <c r="N3" s="3"/>
      <c r="O3" s="3"/>
      <c r="P3" s="3"/>
      <c r="Q3" s="3"/>
      <c r="R3" s="3"/>
      <c r="S3" s="4"/>
    </row>
    <row r="4" spans="2:20" ht="21">
      <c r="B4" s="5"/>
      <c r="C4" s="6" t="s">
        <v>0</v>
      </c>
      <c r="D4" s="7"/>
      <c r="E4" s="7"/>
      <c r="F4" s="7"/>
      <c r="G4" s="7" t="s">
        <v>1</v>
      </c>
      <c r="H4" s="7"/>
      <c r="I4" s="7"/>
      <c r="J4" s="8"/>
      <c r="K4" s="9"/>
      <c r="M4" s="5"/>
      <c r="N4" s="50" t="s">
        <v>123</v>
      </c>
      <c r="O4" s="7"/>
      <c r="P4" s="7"/>
      <c r="Q4" s="7"/>
      <c r="R4" s="8"/>
      <c r="S4" s="9"/>
    </row>
    <row r="5" spans="2:20" ht="21">
      <c r="B5" s="5"/>
      <c r="C5" s="10"/>
      <c r="D5" s="11"/>
      <c r="E5" s="11"/>
      <c r="F5" s="11"/>
      <c r="G5" s="55" t="s">
        <v>122</v>
      </c>
      <c r="H5" s="11"/>
      <c r="I5" s="11"/>
      <c r="J5" s="12"/>
      <c r="K5" s="9"/>
      <c r="M5" s="5"/>
      <c r="N5" s="10" t="s">
        <v>116</v>
      </c>
      <c r="O5" s="11"/>
      <c r="P5" s="11"/>
      <c r="Q5" s="11"/>
      <c r="R5" s="12"/>
      <c r="S5" s="9"/>
    </row>
    <row r="6" spans="2:20" ht="21">
      <c r="B6" s="5"/>
      <c r="C6" s="10"/>
      <c r="D6" s="51"/>
      <c r="E6" s="11"/>
      <c r="F6" s="11"/>
      <c r="G6" s="11" t="s">
        <v>2</v>
      </c>
      <c r="H6" s="11"/>
      <c r="I6" s="11" t="s">
        <v>3</v>
      </c>
      <c r="J6" s="12"/>
      <c r="K6" s="9"/>
      <c r="M6" s="5"/>
      <c r="N6" s="10" t="s">
        <v>117</v>
      </c>
      <c r="O6" s="11"/>
      <c r="P6" s="11"/>
      <c r="Q6" s="11"/>
      <c r="R6" s="12"/>
      <c r="S6" s="9"/>
    </row>
    <row r="7" spans="2:20" ht="21">
      <c r="B7" s="5"/>
      <c r="C7" s="10"/>
      <c r="D7" s="11"/>
      <c r="E7" s="11"/>
      <c r="F7" s="11"/>
      <c r="G7" s="48">
        <v>0.375</v>
      </c>
      <c r="H7" s="11" t="s">
        <v>4</v>
      </c>
      <c r="I7" s="49">
        <f>1-G7</f>
        <v>0.625</v>
      </c>
      <c r="J7" s="12" t="s">
        <v>5</v>
      </c>
      <c r="K7" s="9"/>
      <c r="M7" s="5"/>
      <c r="N7" s="10" t="s">
        <v>112</v>
      </c>
      <c r="O7" s="53">
        <f>P17</f>
        <v>0.12051152091546868</v>
      </c>
      <c r="P7" s="11" t="s">
        <v>115</v>
      </c>
      <c r="Q7" s="11"/>
      <c r="R7" s="12"/>
      <c r="S7" s="9"/>
    </row>
    <row r="8" spans="2:20" ht="21">
      <c r="B8" s="5"/>
      <c r="C8" s="10"/>
      <c r="D8" s="11"/>
      <c r="E8" s="11"/>
      <c r="F8" s="11"/>
      <c r="G8" s="11"/>
      <c r="H8" s="11"/>
      <c r="I8" s="11"/>
      <c r="J8" s="12"/>
      <c r="K8" s="9"/>
      <c r="M8" s="5"/>
      <c r="N8" s="10" t="s">
        <v>113</v>
      </c>
      <c r="O8" s="51"/>
      <c r="P8" s="11"/>
      <c r="Q8" s="11"/>
      <c r="R8" s="12"/>
      <c r="S8" s="9"/>
    </row>
    <row r="9" spans="2:20" ht="21">
      <c r="B9" s="5"/>
      <c r="C9" s="10" t="s">
        <v>6</v>
      </c>
      <c r="D9" s="11" t="s">
        <v>7</v>
      </c>
      <c r="E9" s="48">
        <v>0.25</v>
      </c>
      <c r="F9" s="11" t="s">
        <v>8</v>
      </c>
      <c r="G9" s="48">
        <v>0.18</v>
      </c>
      <c r="H9" s="11" t="s">
        <v>9</v>
      </c>
      <c r="I9" s="49">
        <f>E9-G9</f>
        <v>7.0000000000000007E-2</v>
      </c>
      <c r="J9" s="12" t="s">
        <v>10</v>
      </c>
      <c r="K9" s="9"/>
      <c r="M9" s="5"/>
      <c r="N9" s="10" t="s">
        <v>19</v>
      </c>
      <c r="O9" s="53">
        <f>L17</f>
        <v>0.81127812445913283</v>
      </c>
      <c r="P9" s="11" t="s">
        <v>115</v>
      </c>
      <c r="Q9" s="11"/>
      <c r="R9" s="12"/>
      <c r="S9" s="9"/>
    </row>
    <row r="10" spans="2:20" ht="21">
      <c r="B10" s="5"/>
      <c r="C10" s="54" t="s">
        <v>121</v>
      </c>
      <c r="D10" s="11"/>
      <c r="E10" s="11"/>
      <c r="F10" s="11"/>
      <c r="G10" s="11"/>
      <c r="H10" s="11"/>
      <c r="I10" s="11"/>
      <c r="J10" s="12"/>
      <c r="K10" s="9"/>
      <c r="M10" s="5"/>
      <c r="N10" s="10" t="s">
        <v>114</v>
      </c>
      <c r="O10" s="11"/>
      <c r="P10" s="11"/>
      <c r="Q10" s="11"/>
      <c r="R10" s="12"/>
      <c r="S10" s="9"/>
    </row>
    <row r="11" spans="2:20" ht="21">
      <c r="B11" s="5"/>
      <c r="C11" s="10"/>
      <c r="D11" s="11" t="s">
        <v>11</v>
      </c>
      <c r="E11" s="49">
        <f>1-E9</f>
        <v>0.75</v>
      </c>
      <c r="F11" s="11" t="s">
        <v>12</v>
      </c>
      <c r="G11" s="49">
        <f>G7-G9</f>
        <v>0.19500000000000001</v>
      </c>
      <c r="H11" s="11" t="s">
        <v>13</v>
      </c>
      <c r="I11" s="49">
        <f>E11-G11</f>
        <v>0.55499999999999994</v>
      </c>
      <c r="J11" s="12" t="s">
        <v>14</v>
      </c>
      <c r="K11" s="9"/>
      <c r="M11" s="5"/>
      <c r="N11" s="10"/>
      <c r="O11" s="52">
        <f>P17/L17</f>
        <v>0.1485452612145951</v>
      </c>
      <c r="P11" s="11"/>
      <c r="Q11" s="11"/>
      <c r="R11" s="12"/>
      <c r="S11" s="9"/>
    </row>
    <row r="12" spans="2:20" ht="21">
      <c r="B12" s="5"/>
      <c r="C12" s="13"/>
      <c r="D12" s="14"/>
      <c r="E12" s="14"/>
      <c r="F12" s="14"/>
      <c r="G12" s="14"/>
      <c r="H12" s="14"/>
      <c r="I12" s="14"/>
      <c r="J12" s="15"/>
      <c r="K12" s="9"/>
      <c r="M12" s="5"/>
      <c r="N12" s="13" t="s">
        <v>118</v>
      </c>
      <c r="O12" s="14"/>
      <c r="P12" s="14"/>
      <c r="Q12" s="14"/>
      <c r="R12" s="15"/>
      <c r="S12" s="9"/>
    </row>
    <row r="13" spans="2:20" ht="26.1" customHeight="1">
      <c r="B13" s="16"/>
      <c r="C13" s="17"/>
      <c r="D13" s="17"/>
      <c r="E13" s="17"/>
      <c r="F13" s="17"/>
      <c r="G13" s="17"/>
      <c r="H13" s="17"/>
      <c r="I13" s="17"/>
      <c r="J13" s="17"/>
      <c r="K13" s="18"/>
      <c r="M13" s="16"/>
      <c r="N13" s="17"/>
      <c r="O13" s="17"/>
      <c r="P13" s="17"/>
      <c r="Q13" s="17"/>
      <c r="R13" s="17"/>
      <c r="S13" s="18"/>
    </row>
    <row r="14" spans="2:20" ht="21.95" customHeight="1">
      <c r="M14" s="1"/>
      <c r="N14" s="1"/>
    </row>
    <row r="15" spans="2:20" ht="21">
      <c r="C15" s="1" t="s">
        <v>15</v>
      </c>
      <c r="E15" s="1" t="s">
        <v>16</v>
      </c>
      <c r="K15" s="2"/>
      <c r="L15" s="3"/>
      <c r="M15" s="3"/>
      <c r="N15" s="3"/>
      <c r="O15" s="3"/>
      <c r="P15" s="3"/>
      <c r="Q15" s="3"/>
      <c r="R15" s="3"/>
      <c r="S15" s="3"/>
      <c r="T15" s="4"/>
    </row>
    <row r="16" spans="2:20" ht="21">
      <c r="C16" s="1" t="s">
        <v>17</v>
      </c>
      <c r="D16" s="1" t="s">
        <v>8</v>
      </c>
      <c r="E16" s="1" t="s">
        <v>18</v>
      </c>
      <c r="K16" s="5"/>
      <c r="L16" s="19" t="s">
        <v>19</v>
      </c>
      <c r="M16" s="20" t="s">
        <v>20</v>
      </c>
      <c r="N16" s="21" t="s">
        <v>21</v>
      </c>
      <c r="O16" s="22"/>
      <c r="P16" s="19" t="s">
        <v>22</v>
      </c>
      <c r="Q16" s="6" t="s">
        <v>19</v>
      </c>
      <c r="R16" s="8" t="s">
        <v>23</v>
      </c>
      <c r="S16" s="22"/>
      <c r="T16" s="9"/>
    </row>
    <row r="17" spans="3:20" ht="21">
      <c r="C17" s="1" t="s">
        <v>24</v>
      </c>
      <c r="D17" s="1" t="s">
        <v>12</v>
      </c>
      <c r="E17" s="1" t="s">
        <v>111</v>
      </c>
      <c r="K17" s="5"/>
      <c r="L17" s="23">
        <f>M17+N17</f>
        <v>0.81127812445913283</v>
      </c>
      <c r="M17" s="24">
        <f>-E9*LOG(E9,2)</f>
        <v>0.5</v>
      </c>
      <c r="N17" s="25">
        <f>-E11*LOG(E11,2)</f>
        <v>0.31127812445913283</v>
      </c>
      <c r="O17" s="22"/>
      <c r="P17" s="23">
        <f>Q17-R17</f>
        <v>0.12051152091546868</v>
      </c>
      <c r="Q17" s="26">
        <f>L17</f>
        <v>0.81127812445913283</v>
      </c>
      <c r="R17" s="25">
        <f>L45</f>
        <v>0.69076660354366415</v>
      </c>
      <c r="S17" s="22"/>
      <c r="T17" s="9"/>
    </row>
    <row r="18" spans="3:20" ht="21">
      <c r="C18" s="1" t="s">
        <v>25</v>
      </c>
      <c r="D18" s="1" t="s">
        <v>4</v>
      </c>
      <c r="E18" s="1" t="s">
        <v>26</v>
      </c>
      <c r="K18" s="5"/>
      <c r="L18" s="22"/>
      <c r="M18" s="27"/>
      <c r="N18" s="27"/>
      <c r="O18" s="22"/>
      <c r="P18" s="22"/>
      <c r="Q18" s="22"/>
      <c r="R18" s="22"/>
      <c r="S18" s="22"/>
      <c r="T18" s="9"/>
    </row>
    <row r="19" spans="3:20" ht="21">
      <c r="C19" s="1" t="s">
        <v>27</v>
      </c>
      <c r="D19" s="1" t="s">
        <v>5</v>
      </c>
      <c r="E19" s="1" t="s">
        <v>28</v>
      </c>
      <c r="K19" s="5"/>
      <c r="L19" s="22"/>
      <c r="M19" s="22"/>
      <c r="N19" s="22"/>
      <c r="O19" s="22"/>
      <c r="P19" s="19" t="s">
        <v>29</v>
      </c>
      <c r="Q19" s="6" t="s">
        <v>30</v>
      </c>
      <c r="R19" s="21" t="s">
        <v>31</v>
      </c>
      <c r="S19" s="22"/>
      <c r="T19" s="9"/>
    </row>
    <row r="20" spans="3:20" ht="21">
      <c r="C20" s="1" t="s">
        <v>32</v>
      </c>
      <c r="D20" s="1" t="s">
        <v>9</v>
      </c>
      <c r="E20" s="1" t="s">
        <v>33</v>
      </c>
      <c r="K20" s="5"/>
      <c r="L20" s="19" t="s">
        <v>30</v>
      </c>
      <c r="M20" s="28" t="s">
        <v>34</v>
      </c>
      <c r="N20" s="8" t="s">
        <v>35</v>
      </c>
      <c r="O20" s="22"/>
      <c r="P20" s="23">
        <f>Q20-R20</f>
        <v>0.12051152091546868</v>
      </c>
      <c r="Q20" s="26">
        <f>L21</f>
        <v>0.95443400292496494</v>
      </c>
      <c r="R20" s="25">
        <f>L40</f>
        <v>0.83392248200949626</v>
      </c>
      <c r="S20" s="22"/>
      <c r="T20" s="9"/>
    </row>
    <row r="21" spans="3:20" ht="21">
      <c r="C21" s="1" t="s">
        <v>36</v>
      </c>
      <c r="D21" s="1" t="s">
        <v>10</v>
      </c>
      <c r="E21" s="1" t="s">
        <v>37</v>
      </c>
      <c r="K21" s="5"/>
      <c r="L21" s="23">
        <f>M21+N21</f>
        <v>0.95443400292496494</v>
      </c>
      <c r="M21" s="26">
        <f>-G7*LOG(G7,2)</f>
        <v>0.53063906222956636</v>
      </c>
      <c r="N21" s="25">
        <f>-I7*LOG(I7,2)</f>
        <v>0.42379494069539858</v>
      </c>
      <c r="O21" s="22"/>
      <c r="P21" s="22"/>
      <c r="Q21" s="22"/>
      <c r="R21" s="22"/>
      <c r="S21" s="22"/>
      <c r="T21" s="9"/>
    </row>
    <row r="22" spans="3:20" ht="21">
      <c r="C22" s="1" t="s">
        <v>38</v>
      </c>
      <c r="D22" s="1" t="s">
        <v>13</v>
      </c>
      <c r="E22" s="1" t="s">
        <v>39</v>
      </c>
      <c r="K22" s="5"/>
      <c r="L22" s="29"/>
      <c r="M22" s="29"/>
      <c r="N22" s="29"/>
      <c r="O22" s="22"/>
      <c r="P22" s="19" t="s">
        <v>29</v>
      </c>
      <c r="Q22" s="6" t="s">
        <v>19</v>
      </c>
      <c r="R22" s="20" t="s">
        <v>40</v>
      </c>
      <c r="S22" s="21" t="s">
        <v>41</v>
      </c>
      <c r="T22" s="9"/>
    </row>
    <row r="23" spans="3:20" ht="21">
      <c r="C23" s="1" t="s">
        <v>42</v>
      </c>
      <c r="D23" s="1" t="s">
        <v>14</v>
      </c>
      <c r="E23" s="1" t="s">
        <v>43</v>
      </c>
      <c r="K23" s="5"/>
      <c r="L23" s="29"/>
      <c r="M23" s="29"/>
      <c r="N23" s="29"/>
      <c r="O23" s="22"/>
      <c r="P23" s="23">
        <f>Q23+R23-S23</f>
        <v>0.12051152091546857</v>
      </c>
      <c r="Q23" s="26">
        <f>L17</f>
        <v>0.81127812445913283</v>
      </c>
      <c r="R23" s="30">
        <f>L21</f>
        <v>0.95443400292496494</v>
      </c>
      <c r="S23" s="31">
        <f>L26</f>
        <v>1.6452006064686291</v>
      </c>
      <c r="T23" s="9"/>
    </row>
    <row r="24" spans="3:20">
      <c r="K24" s="5"/>
      <c r="L24" s="22"/>
      <c r="M24" s="22"/>
      <c r="N24" s="22"/>
      <c r="O24" s="22"/>
      <c r="P24" s="22"/>
      <c r="Q24" s="22"/>
      <c r="R24" s="22"/>
      <c r="S24" s="22"/>
      <c r="T24" s="9"/>
    </row>
    <row r="25" spans="3:20" ht="21">
      <c r="C25" s="1" t="s">
        <v>44</v>
      </c>
      <c r="G25" s="1" t="s">
        <v>16</v>
      </c>
      <c r="K25" s="5"/>
      <c r="L25" s="19" t="s">
        <v>45</v>
      </c>
      <c r="M25" s="32" t="s">
        <v>46</v>
      </c>
      <c r="N25" s="33" t="s">
        <v>47</v>
      </c>
      <c r="O25" s="33" t="s">
        <v>48</v>
      </c>
      <c r="P25" s="34" t="s">
        <v>49</v>
      </c>
      <c r="Q25" s="22"/>
      <c r="R25" s="22"/>
      <c r="S25" s="22"/>
      <c r="T25" s="9"/>
    </row>
    <row r="26" spans="3:20" ht="21">
      <c r="C26" s="1" t="s">
        <v>50</v>
      </c>
      <c r="D26" s="1"/>
      <c r="E26" s="1" t="s">
        <v>51</v>
      </c>
      <c r="F26" s="1"/>
      <c r="G26" s="1" t="s">
        <v>52</v>
      </c>
      <c r="H26" s="1"/>
      <c r="I26" s="1"/>
      <c r="J26" s="1"/>
      <c r="K26" s="5"/>
      <c r="L26" s="23">
        <f>M26+N26+O26+P26</f>
        <v>1.6452006064686291</v>
      </c>
      <c r="M26" s="26">
        <f>-G9*LOG(G9,2)</f>
        <v>0.4453076138998342</v>
      </c>
      <c r="N26" s="24">
        <f>-I9*LOG(I9,2)</f>
        <v>0.26855508874019846</v>
      </c>
      <c r="O26" s="24">
        <f>-G11*LOG(G11,2)</f>
        <v>0.45989852432793293</v>
      </c>
      <c r="P26" s="25">
        <f>-I11*LOG(I11,2)</f>
        <v>0.47143937950066339</v>
      </c>
      <c r="Q26" s="22"/>
      <c r="R26" s="22"/>
      <c r="S26" s="22"/>
      <c r="T26" s="9"/>
    </row>
    <row r="27" spans="3:20" ht="21">
      <c r="C27" s="1" t="s">
        <v>53</v>
      </c>
      <c r="D27" s="1"/>
      <c r="E27" s="1" t="s">
        <v>54</v>
      </c>
      <c r="F27" s="1"/>
      <c r="G27" s="1" t="s">
        <v>55</v>
      </c>
      <c r="H27" s="1"/>
      <c r="I27" s="1"/>
      <c r="J27" s="1"/>
      <c r="K27" s="5"/>
      <c r="L27" s="22"/>
      <c r="M27" s="22"/>
      <c r="N27" s="22"/>
      <c r="O27" s="22"/>
      <c r="P27" s="22"/>
      <c r="Q27" s="22"/>
      <c r="R27" s="22"/>
      <c r="S27" s="22"/>
      <c r="T27" s="9"/>
    </row>
    <row r="28" spans="3:20" ht="21">
      <c r="C28" s="1" t="s">
        <v>56</v>
      </c>
      <c r="D28" s="1"/>
      <c r="E28" s="1" t="s">
        <v>57</v>
      </c>
      <c r="F28" s="1"/>
      <c r="G28" s="1" t="s">
        <v>58</v>
      </c>
      <c r="H28" s="1"/>
      <c r="I28" s="1"/>
      <c r="J28" s="1"/>
      <c r="K28" s="5"/>
      <c r="L28" s="35">
        <f>$G$9</f>
        <v>0.18</v>
      </c>
      <c r="M28" s="36" t="s">
        <v>9</v>
      </c>
      <c r="N28" s="37">
        <f>$I$9</f>
        <v>7.0000000000000007E-2</v>
      </c>
      <c r="O28" s="38" t="s">
        <v>10</v>
      </c>
      <c r="P28" s="37">
        <f>$G$11</f>
        <v>0.19500000000000001</v>
      </c>
      <c r="Q28" s="38" t="s">
        <v>13</v>
      </c>
      <c r="R28" s="37">
        <f>$I$11</f>
        <v>0.55499999999999994</v>
      </c>
      <c r="S28" s="36" t="s">
        <v>14</v>
      </c>
      <c r="T28" s="9"/>
    </row>
    <row r="29" spans="3:20" ht="21">
      <c r="C29" s="1" t="s">
        <v>59</v>
      </c>
      <c r="D29" s="1"/>
      <c r="E29" s="1" t="s">
        <v>60</v>
      </c>
      <c r="F29" s="1"/>
      <c r="G29" s="1" t="s">
        <v>61</v>
      </c>
      <c r="H29" s="1"/>
      <c r="I29" s="1"/>
      <c r="J29" s="1"/>
      <c r="K29" s="5"/>
      <c r="L29" s="35">
        <f>$E$9*$G$7</f>
        <v>9.375E-2</v>
      </c>
      <c r="M29" s="36" t="s">
        <v>62</v>
      </c>
      <c r="N29" s="37">
        <f>$E$9*$I$7</f>
        <v>0.15625</v>
      </c>
      <c r="O29" s="38" t="s">
        <v>63</v>
      </c>
      <c r="P29" s="37">
        <f>$E$11*$G$7</f>
        <v>0.28125</v>
      </c>
      <c r="Q29" s="38" t="s">
        <v>64</v>
      </c>
      <c r="R29" s="37">
        <f>$E$11*$I$7</f>
        <v>0.46875</v>
      </c>
      <c r="S29" s="36" t="s">
        <v>65</v>
      </c>
      <c r="T29" s="9"/>
    </row>
    <row r="30" spans="3:20">
      <c r="K30" s="5"/>
      <c r="L30" s="22"/>
      <c r="M30" s="22"/>
      <c r="N30" s="22"/>
      <c r="O30" s="22"/>
      <c r="P30" s="22"/>
      <c r="Q30" s="22"/>
      <c r="R30" s="22"/>
      <c r="S30" s="22"/>
      <c r="T30" s="9"/>
    </row>
    <row r="31" spans="3:20" ht="21">
      <c r="C31" s="39" t="s">
        <v>66</v>
      </c>
      <c r="D31" s="39"/>
      <c r="E31" s="39"/>
      <c r="F31" s="39"/>
      <c r="G31" s="39"/>
      <c r="K31" s="5"/>
      <c r="L31" s="22"/>
      <c r="M31" s="22"/>
      <c r="N31" s="22"/>
      <c r="O31" s="22"/>
      <c r="P31" s="22"/>
      <c r="Q31" s="22"/>
      <c r="R31" s="22"/>
      <c r="S31" s="22"/>
      <c r="T31" s="9"/>
    </row>
    <row r="32" spans="3:20" ht="21">
      <c r="C32" s="39" t="s">
        <v>67</v>
      </c>
      <c r="D32" s="39"/>
      <c r="E32" s="39"/>
      <c r="F32" s="39"/>
      <c r="G32" s="40"/>
      <c r="K32" s="5"/>
      <c r="L32" s="22"/>
      <c r="M32" s="22"/>
      <c r="N32" s="22"/>
      <c r="O32" s="22"/>
      <c r="P32" s="22"/>
      <c r="Q32" s="22"/>
      <c r="R32" s="22"/>
      <c r="S32" s="22"/>
      <c r="T32" s="9"/>
    </row>
    <row r="33" spans="3:31" ht="21">
      <c r="C33" s="39" t="str">
        <f>IF(L28=L29, "Independent", "Dependent")</f>
        <v>Dependent</v>
      </c>
      <c r="D33" s="40"/>
      <c r="E33" s="40"/>
      <c r="F33" s="40"/>
      <c r="G33" s="40"/>
      <c r="K33" s="5"/>
      <c r="L33" s="6" t="s">
        <v>68</v>
      </c>
      <c r="M33" s="7"/>
      <c r="N33" s="7"/>
      <c r="O33" s="7"/>
      <c r="P33" s="7"/>
      <c r="Q33" s="7"/>
      <c r="R33" s="7"/>
      <c r="S33" s="8"/>
      <c r="T33" s="9"/>
    </row>
    <row r="34" spans="3:31" ht="21">
      <c r="C34" s="39"/>
      <c r="D34" s="40"/>
      <c r="E34" s="40"/>
      <c r="F34" s="40"/>
      <c r="G34" s="40"/>
      <c r="K34" s="5"/>
      <c r="L34" s="41" t="s">
        <v>69</v>
      </c>
      <c r="M34" s="14">
        <f>L28*LOG(L28/L29, 2)</f>
        <v>0.16939913597035766</v>
      </c>
      <c r="N34" s="42" t="s">
        <v>70</v>
      </c>
      <c r="O34" s="14">
        <f>N28*LOG(N28/N29, 2)</f>
        <v>-8.10900553823138E-2</v>
      </c>
      <c r="P34" s="42" t="s">
        <v>71</v>
      </c>
      <c r="Q34" s="14">
        <f>P28*LOG(P28/P29, 2)</f>
        <v>-0.1030338996091838</v>
      </c>
      <c r="R34" s="42" t="s">
        <v>72</v>
      </c>
      <c r="S34" s="15">
        <f>R28*LOG(R28/R29, 2)</f>
        <v>0.13523633993660875</v>
      </c>
      <c r="T34" s="9"/>
    </row>
    <row r="35" spans="3:31" ht="21">
      <c r="C35" s="1" t="s">
        <v>73</v>
      </c>
      <c r="G35" s="1" t="s">
        <v>16</v>
      </c>
      <c r="K35" s="5"/>
      <c r="L35" s="43">
        <f>M34+O34+Q34+S34</f>
        <v>0.12051152091546881</v>
      </c>
      <c r="M35" s="22"/>
      <c r="N35" s="22"/>
      <c r="O35" s="22"/>
      <c r="P35" s="22"/>
      <c r="Q35" s="22"/>
      <c r="R35" s="22"/>
      <c r="S35" s="22"/>
      <c r="T35" s="9"/>
    </row>
    <row r="36" spans="3:31" ht="21">
      <c r="C36" s="1" t="s">
        <v>74</v>
      </c>
      <c r="E36" s="35" t="s">
        <v>75</v>
      </c>
      <c r="F36" s="38">
        <f>G9/E9</f>
        <v>0.72</v>
      </c>
      <c r="G36" s="1" t="s">
        <v>76</v>
      </c>
      <c r="K36" s="5"/>
      <c r="L36" s="22"/>
      <c r="M36" s="22"/>
      <c r="N36" s="22"/>
      <c r="O36" s="22"/>
      <c r="P36" s="22"/>
      <c r="Q36" s="22"/>
      <c r="R36" s="22"/>
      <c r="S36" s="22"/>
      <c r="T36" s="9"/>
    </row>
    <row r="37" spans="3:31" ht="31.5">
      <c r="C37" s="1" t="s">
        <v>77</v>
      </c>
      <c r="E37" s="35" t="s">
        <v>78</v>
      </c>
      <c r="F37" s="38">
        <f>I9/E9</f>
        <v>0.28000000000000003</v>
      </c>
      <c r="G37" s="1" t="s">
        <v>79</v>
      </c>
      <c r="K37" s="5"/>
      <c r="L37" s="22"/>
      <c r="M37" s="22"/>
      <c r="N37" s="22"/>
      <c r="O37" s="22"/>
      <c r="P37" s="22"/>
      <c r="Q37" s="22"/>
      <c r="R37" s="22"/>
      <c r="S37" s="22"/>
      <c r="T37" s="9"/>
      <c r="Y37" s="56" t="s">
        <v>110</v>
      </c>
    </row>
    <row r="38" spans="3:31" ht="21">
      <c r="C38" s="1" t="s">
        <v>80</v>
      </c>
      <c r="E38" s="35" t="s">
        <v>81</v>
      </c>
      <c r="F38" s="38">
        <f>G11/E11</f>
        <v>0.26</v>
      </c>
      <c r="G38" s="1" t="s">
        <v>82</v>
      </c>
      <c r="K38" s="5"/>
      <c r="L38" s="6" t="s">
        <v>83</v>
      </c>
      <c r="M38" s="20" t="s">
        <v>84</v>
      </c>
      <c r="N38" s="7" t="s">
        <v>85</v>
      </c>
      <c r="O38" s="20" t="s">
        <v>86</v>
      </c>
      <c r="P38" s="7" t="s">
        <v>87</v>
      </c>
      <c r="Q38" s="20" t="s">
        <v>88</v>
      </c>
      <c r="R38" s="44"/>
      <c r="S38" s="22"/>
      <c r="T38" s="9"/>
      <c r="Y38" s="1" t="s">
        <v>124</v>
      </c>
      <c r="Z38" s="1"/>
      <c r="AA38" s="1"/>
      <c r="AB38" s="1"/>
      <c r="AC38" s="1"/>
      <c r="AD38" s="1"/>
      <c r="AE38" s="1"/>
    </row>
    <row r="39" spans="3:31" ht="21">
      <c r="C39" s="1" t="s">
        <v>89</v>
      </c>
      <c r="E39" s="35" t="s">
        <v>90</v>
      </c>
      <c r="F39" s="38">
        <f>I11/E11</f>
        <v>0.73999999999999988</v>
      </c>
      <c r="G39" s="1" t="s">
        <v>91</v>
      </c>
      <c r="K39" s="5"/>
      <c r="L39" s="26"/>
      <c r="M39" s="24">
        <f>E9</f>
        <v>0.25</v>
      </c>
      <c r="N39" s="45">
        <f>-F36*LOG(F36, 2) - F37*LOG(F37, 2)</f>
        <v>0.85545081056013073</v>
      </c>
      <c r="O39" s="24"/>
      <c r="P39" s="24">
        <f>E11</f>
        <v>0.75</v>
      </c>
      <c r="Q39" s="24">
        <f>-F38*LOG(F38,2) - F39*LOG(F39,2)</f>
        <v>0.82674637249261806</v>
      </c>
      <c r="R39" s="46"/>
      <c r="S39" s="22"/>
      <c r="T39" s="9"/>
    </row>
    <row r="40" spans="3:31" ht="21">
      <c r="K40" s="5"/>
      <c r="L40" s="43">
        <f>(M39*N39)+ (P39*Q39)</f>
        <v>0.83392248200949626</v>
      </c>
      <c r="M40" s="29"/>
      <c r="N40" s="29"/>
      <c r="O40" s="29"/>
      <c r="P40" s="29"/>
      <c r="Q40" s="22"/>
      <c r="R40" s="22"/>
      <c r="S40" s="22"/>
      <c r="T40" s="9"/>
    </row>
    <row r="41" spans="3:31" ht="21">
      <c r="C41" s="1" t="s">
        <v>92</v>
      </c>
      <c r="E41" s="35" t="s">
        <v>93</v>
      </c>
      <c r="F41" s="38">
        <f>G9/G7</f>
        <v>0.48</v>
      </c>
      <c r="G41" s="1" t="s">
        <v>94</v>
      </c>
      <c r="K41" s="5"/>
      <c r="L41" s="22"/>
      <c r="M41" s="22"/>
      <c r="N41" s="22"/>
      <c r="O41" s="22"/>
      <c r="P41" s="22"/>
      <c r="Q41" s="22"/>
      <c r="R41" s="22"/>
      <c r="S41" s="22"/>
      <c r="T41" s="9"/>
    </row>
    <row r="42" spans="3:31" ht="21">
      <c r="C42" s="1" t="s">
        <v>95</v>
      </c>
      <c r="E42" s="35" t="s">
        <v>96</v>
      </c>
      <c r="F42" s="38">
        <f>G11/G7</f>
        <v>0.52</v>
      </c>
      <c r="G42" s="1" t="s">
        <v>97</v>
      </c>
      <c r="K42" s="5"/>
      <c r="L42" s="22"/>
      <c r="M42" s="22"/>
      <c r="N42" s="22"/>
      <c r="O42" s="22"/>
      <c r="P42" s="22"/>
      <c r="Q42" s="22"/>
      <c r="R42" s="22"/>
      <c r="S42" s="22"/>
      <c r="T42" s="9"/>
      <c r="W42">
        <f>1400000/72</f>
        <v>19444.444444444445</v>
      </c>
    </row>
    <row r="43" spans="3:31" ht="21">
      <c r="C43" s="1" t="s">
        <v>98</v>
      </c>
      <c r="E43" s="35" t="s">
        <v>99</v>
      </c>
      <c r="F43" s="38">
        <f>I9/I7</f>
        <v>0.11200000000000002</v>
      </c>
      <c r="G43" s="1" t="s">
        <v>100</v>
      </c>
      <c r="K43" s="5"/>
      <c r="L43" s="6" t="s">
        <v>101</v>
      </c>
      <c r="M43" s="20" t="s">
        <v>102</v>
      </c>
      <c r="N43" s="20" t="s">
        <v>103</v>
      </c>
      <c r="O43" s="20" t="s">
        <v>104</v>
      </c>
      <c r="P43" s="20" t="s">
        <v>105</v>
      </c>
      <c r="Q43" s="20" t="s">
        <v>106</v>
      </c>
      <c r="R43" s="44"/>
      <c r="S43" s="22"/>
      <c r="T43" s="9"/>
    </row>
    <row r="44" spans="3:31" ht="21">
      <c r="C44" s="1" t="s">
        <v>107</v>
      </c>
      <c r="E44" s="35" t="s">
        <v>108</v>
      </c>
      <c r="F44" s="38">
        <f>$I$11/$I$7</f>
        <v>0.8879999999999999</v>
      </c>
      <c r="G44" s="1" t="s">
        <v>109</v>
      </c>
      <c r="K44" s="5"/>
      <c r="L44" s="26"/>
      <c r="M44" s="24">
        <f>G7</f>
        <v>0.375</v>
      </c>
      <c r="N44" s="24">
        <f>-F41*LOG(F41,2) - F42*LOG(F42,2)</f>
        <v>0.99884553599520176</v>
      </c>
      <c r="O44" s="24"/>
      <c r="P44" s="24">
        <f>I7</f>
        <v>0.625</v>
      </c>
      <c r="Q44" s="24">
        <f>-F43*LOG(F43,2) - F44*LOG(F44,2)</f>
        <v>0.50591924407274147</v>
      </c>
      <c r="R44" s="25"/>
      <c r="S44" s="22"/>
      <c r="T44" s="9"/>
    </row>
    <row r="45" spans="3:31" ht="21">
      <c r="K45" s="5"/>
      <c r="L45" s="43">
        <f>(M44*N44) + (P44*Q44)</f>
        <v>0.69076660354366415</v>
      </c>
      <c r="M45" s="29"/>
      <c r="N45" s="29"/>
      <c r="O45" s="29"/>
      <c r="P45" s="29"/>
      <c r="Q45" s="22"/>
      <c r="R45" s="22"/>
      <c r="S45" s="22"/>
      <c r="T45" s="9"/>
    </row>
    <row r="46" spans="3:31" ht="21">
      <c r="C46" s="47" t="s">
        <v>125</v>
      </c>
      <c r="K46" s="16"/>
      <c r="L46" s="17"/>
      <c r="M46" s="17"/>
      <c r="N46" s="17"/>
      <c r="O46" s="17"/>
      <c r="P46" s="17"/>
      <c r="Q46" s="17"/>
      <c r="R46" s="17"/>
      <c r="S46" s="17"/>
      <c r="T46" s="18"/>
    </row>
    <row r="47" spans="3:31" ht="21">
      <c r="C47" s="1" t="s">
        <v>126</v>
      </c>
    </row>
    <row r="48" spans="3:31" ht="21">
      <c r="C48" s="1" t="s">
        <v>127</v>
      </c>
    </row>
    <row r="49" spans="3:3" ht="21">
      <c r="C49" s="1" t="s">
        <v>128</v>
      </c>
    </row>
    <row r="50" spans="3:3" ht="21">
      <c r="C50" s="1" t="s">
        <v>129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E50"/>
  <sheetViews>
    <sheetView topLeftCell="D10" zoomScale="70" zoomScaleNormal="70" workbookViewId="0">
      <selection activeCell="D35" sqref="A35:XFD35"/>
    </sheetView>
  </sheetViews>
  <sheetFormatPr defaultColWidth="11" defaultRowHeight="15.75"/>
  <cols>
    <col min="2" max="2" width="5.875" customWidth="1"/>
    <col min="3" max="3" width="36.375" customWidth="1"/>
    <col min="4" max="4" width="5.375" customWidth="1"/>
    <col min="5" max="5" width="8.375" customWidth="1"/>
    <col min="6" max="6" width="7" customWidth="1"/>
    <col min="7" max="7" width="13.125" customWidth="1"/>
    <col min="8" max="8" width="7.5" customWidth="1"/>
    <col min="10" max="10" width="20" customWidth="1"/>
    <col min="11" max="11" width="6" customWidth="1"/>
    <col min="12" max="12" width="17.5" customWidth="1"/>
    <col min="13" max="13" width="16.375" customWidth="1"/>
    <col min="14" max="14" width="16.625" customWidth="1"/>
    <col min="15" max="15" width="18.375" customWidth="1"/>
    <col min="16" max="16" width="16" customWidth="1"/>
    <col min="18" max="18" width="33.875" customWidth="1"/>
    <col min="20" max="20" width="6.875" customWidth="1"/>
  </cols>
  <sheetData>
    <row r="1" spans="2:21" ht="21">
      <c r="B1" s="1" t="s">
        <v>119</v>
      </c>
      <c r="M1" s="1" t="s">
        <v>120</v>
      </c>
    </row>
    <row r="2" spans="2:21" ht="21">
      <c r="D2" s="1"/>
      <c r="E2" s="1"/>
      <c r="F2" s="1"/>
      <c r="G2" s="1"/>
      <c r="H2" s="1"/>
      <c r="I2" s="1"/>
      <c r="J2" s="1"/>
      <c r="K2" s="1"/>
    </row>
    <row r="3" spans="2:21">
      <c r="B3" s="2"/>
      <c r="C3" s="3"/>
      <c r="D3" s="3"/>
      <c r="E3" s="3"/>
      <c r="F3" s="3"/>
      <c r="G3" s="3"/>
      <c r="H3" s="3"/>
      <c r="I3" s="3"/>
      <c r="J3" s="3"/>
      <c r="K3" s="4"/>
      <c r="M3" s="2"/>
      <c r="N3" s="3"/>
      <c r="O3" s="3"/>
      <c r="P3" s="3"/>
      <c r="Q3" s="3"/>
      <c r="R3" s="3"/>
      <c r="S3" s="4"/>
    </row>
    <row r="4" spans="2:21" ht="21">
      <c r="B4" s="5"/>
      <c r="C4" s="6" t="s">
        <v>0</v>
      </c>
      <c r="D4" s="7"/>
      <c r="E4" s="7"/>
      <c r="F4" s="7"/>
      <c r="G4" s="7" t="s">
        <v>1</v>
      </c>
      <c r="H4" s="7"/>
      <c r="I4" s="7"/>
      <c r="J4" s="8"/>
      <c r="K4" s="9"/>
      <c r="M4" s="5"/>
      <c r="N4" s="50" t="s">
        <v>123</v>
      </c>
      <c r="O4" s="7"/>
      <c r="P4" s="7"/>
      <c r="Q4" s="7"/>
      <c r="R4" s="8"/>
      <c r="S4" s="9"/>
    </row>
    <row r="5" spans="2:21" ht="21">
      <c r="B5" s="5"/>
      <c r="C5" s="10"/>
      <c r="D5" s="11"/>
      <c r="E5" s="11"/>
      <c r="F5" s="11"/>
      <c r="G5" s="55" t="s">
        <v>122</v>
      </c>
      <c r="H5" s="11"/>
      <c r="I5" s="11"/>
      <c r="J5" s="12"/>
      <c r="K5" s="9"/>
      <c r="M5" s="5"/>
      <c r="N5" s="10" t="s">
        <v>116</v>
      </c>
      <c r="O5" s="11"/>
      <c r="P5" s="11"/>
      <c r="Q5" s="11"/>
      <c r="R5" s="12"/>
      <c r="S5" s="9"/>
    </row>
    <row r="6" spans="2:21" ht="21">
      <c r="B6" s="5"/>
      <c r="C6" s="10"/>
      <c r="D6" s="51"/>
      <c r="E6" s="11"/>
      <c r="F6" s="11"/>
      <c r="G6" s="11" t="s">
        <v>2</v>
      </c>
      <c r="H6" s="11"/>
      <c r="I6" s="11" t="s">
        <v>3</v>
      </c>
      <c r="J6" s="12"/>
      <c r="K6" s="9"/>
      <c r="M6" s="5"/>
      <c r="N6" s="10" t="s">
        <v>117</v>
      </c>
      <c r="O6" s="11"/>
      <c r="P6" s="11"/>
      <c r="Q6" s="11"/>
      <c r="R6" s="12"/>
      <c r="S6" s="9"/>
    </row>
    <row r="7" spans="2:21" ht="21">
      <c r="B7" s="5"/>
      <c r="C7" s="10"/>
      <c r="D7" s="11"/>
      <c r="E7" s="11"/>
      <c r="F7" s="11"/>
      <c r="G7" s="48">
        <v>0.41</v>
      </c>
      <c r="H7" s="11" t="s">
        <v>4</v>
      </c>
      <c r="I7" s="49">
        <f>1-G7</f>
        <v>0.59000000000000008</v>
      </c>
      <c r="J7" s="12" t="s">
        <v>5</v>
      </c>
      <c r="K7" s="9"/>
      <c r="M7" s="5"/>
      <c r="N7" s="10" t="s">
        <v>112</v>
      </c>
      <c r="O7" s="53">
        <f>P17</f>
        <v>0.17182580740397546</v>
      </c>
      <c r="P7" s="11" t="s">
        <v>115</v>
      </c>
      <c r="Q7" s="11"/>
      <c r="R7" s="12"/>
      <c r="S7" s="9"/>
      <c r="U7">
        <f>525/0.1718</f>
        <v>3055.8789289871943</v>
      </c>
    </row>
    <row r="8" spans="2:21" ht="21">
      <c r="B8" s="5"/>
      <c r="C8" s="10"/>
      <c r="D8" s="11"/>
      <c r="E8" s="11"/>
      <c r="F8" s="11"/>
      <c r="G8" s="11"/>
      <c r="H8" s="11"/>
      <c r="I8" s="11"/>
      <c r="J8" s="12"/>
      <c r="K8" s="9"/>
      <c r="M8" s="5"/>
      <c r="N8" s="10" t="s">
        <v>113</v>
      </c>
      <c r="O8" s="51"/>
      <c r="P8" s="11"/>
      <c r="Q8" s="11"/>
      <c r="R8" s="12"/>
      <c r="S8" s="9"/>
    </row>
    <row r="9" spans="2:21" ht="21">
      <c r="B9" s="5"/>
      <c r="C9" s="10" t="s">
        <v>6</v>
      </c>
      <c r="D9" s="11" t="s">
        <v>7</v>
      </c>
      <c r="E9" s="48">
        <v>0.25</v>
      </c>
      <c r="F9" s="11" t="s">
        <v>8</v>
      </c>
      <c r="G9" s="48">
        <v>0.20499999999999999</v>
      </c>
      <c r="H9" s="11" t="s">
        <v>9</v>
      </c>
      <c r="I9" s="49">
        <f>E9-G9</f>
        <v>4.5000000000000012E-2</v>
      </c>
      <c r="J9" s="12" t="s">
        <v>10</v>
      </c>
      <c r="K9" s="9"/>
      <c r="M9" s="5"/>
      <c r="N9" s="10" t="s">
        <v>19</v>
      </c>
      <c r="O9" s="53">
        <f>L17</f>
        <v>0.81127812445913283</v>
      </c>
      <c r="P9" s="11" t="s">
        <v>115</v>
      </c>
      <c r="Q9" s="11"/>
      <c r="R9" s="12"/>
      <c r="S9" s="9"/>
    </row>
    <row r="10" spans="2:21" ht="21">
      <c r="B10" s="5"/>
      <c r="C10" s="54" t="s">
        <v>121</v>
      </c>
      <c r="D10" s="11"/>
      <c r="E10" s="11"/>
      <c r="F10" s="11"/>
      <c r="G10" s="11"/>
      <c r="H10" s="11"/>
      <c r="I10" s="11"/>
      <c r="J10" s="12"/>
      <c r="K10" s="9"/>
      <c r="M10" s="5"/>
      <c r="N10" s="10" t="s">
        <v>114</v>
      </c>
      <c r="O10" s="11"/>
      <c r="P10" s="11"/>
      <c r="Q10" s="11"/>
      <c r="R10" s="12"/>
      <c r="S10" s="9"/>
    </row>
    <row r="11" spans="2:21" ht="21">
      <c r="B11" s="5"/>
      <c r="C11" s="10"/>
      <c r="D11" s="11" t="s">
        <v>11</v>
      </c>
      <c r="E11" s="49">
        <f>1-E9</f>
        <v>0.75</v>
      </c>
      <c r="F11" s="11" t="s">
        <v>12</v>
      </c>
      <c r="G11" s="49">
        <f>G7-G9</f>
        <v>0.20499999999999999</v>
      </c>
      <c r="H11" s="11" t="s">
        <v>13</v>
      </c>
      <c r="I11" s="49">
        <f>E11-G11</f>
        <v>0.54500000000000004</v>
      </c>
      <c r="J11" s="12" t="s">
        <v>14</v>
      </c>
      <c r="K11" s="9"/>
      <c r="M11" s="5"/>
      <c r="N11" s="10"/>
      <c r="O11" s="52">
        <f>P17/L17</f>
        <v>0.21179642618680147</v>
      </c>
      <c r="P11" s="11"/>
      <c r="Q11" s="11"/>
      <c r="R11" s="12"/>
      <c r="S11" s="9"/>
    </row>
    <row r="12" spans="2:21" ht="21">
      <c r="B12" s="5"/>
      <c r="C12" s="13"/>
      <c r="D12" s="14"/>
      <c r="E12" s="14"/>
      <c r="F12" s="14"/>
      <c r="G12" s="14"/>
      <c r="H12" s="14"/>
      <c r="I12" s="14"/>
      <c r="J12" s="15"/>
      <c r="K12" s="9"/>
      <c r="M12" s="5"/>
      <c r="N12" s="13" t="s">
        <v>118</v>
      </c>
      <c r="O12" s="14"/>
      <c r="P12" s="14"/>
      <c r="Q12" s="14"/>
      <c r="R12" s="15"/>
      <c r="S12" s="9"/>
    </row>
    <row r="13" spans="2:21">
      <c r="B13" s="16"/>
      <c r="C13" s="17"/>
      <c r="D13" s="17"/>
      <c r="E13" s="17"/>
      <c r="F13" s="17"/>
      <c r="G13" s="17"/>
      <c r="H13" s="17"/>
      <c r="I13" s="17"/>
      <c r="J13" s="17"/>
      <c r="K13" s="18"/>
      <c r="M13" s="16"/>
      <c r="N13" s="17"/>
      <c r="O13" s="17"/>
      <c r="P13" s="17"/>
      <c r="Q13" s="17"/>
      <c r="R13" s="17"/>
      <c r="S13" s="18"/>
    </row>
    <row r="14" spans="2:21" ht="21">
      <c r="M14" s="1"/>
      <c r="N14" s="1"/>
    </row>
    <row r="15" spans="2:21" ht="21">
      <c r="C15" s="1" t="s">
        <v>15</v>
      </c>
      <c r="E15" s="1" t="s">
        <v>16</v>
      </c>
      <c r="K15" s="2"/>
      <c r="L15" s="3"/>
      <c r="M15" s="3"/>
      <c r="N15" s="3"/>
      <c r="O15" s="3"/>
      <c r="P15" s="3"/>
      <c r="Q15" s="3"/>
      <c r="R15" s="3"/>
      <c r="S15" s="3"/>
      <c r="T15" s="4"/>
    </row>
    <row r="16" spans="2:21" ht="21">
      <c r="C16" s="1" t="s">
        <v>17</v>
      </c>
      <c r="D16" s="1" t="s">
        <v>8</v>
      </c>
      <c r="E16" s="1" t="s">
        <v>18</v>
      </c>
      <c r="K16" s="5"/>
      <c r="L16" s="19" t="s">
        <v>19</v>
      </c>
      <c r="M16" s="20" t="s">
        <v>20</v>
      </c>
      <c r="N16" s="21" t="s">
        <v>21</v>
      </c>
      <c r="O16" s="22"/>
      <c r="P16" s="19" t="s">
        <v>22</v>
      </c>
      <c r="Q16" s="6" t="s">
        <v>19</v>
      </c>
      <c r="R16" s="8" t="s">
        <v>23</v>
      </c>
      <c r="S16" s="22"/>
      <c r="T16" s="9"/>
    </row>
    <row r="17" spans="3:20" ht="21">
      <c r="C17" s="1" t="s">
        <v>24</v>
      </c>
      <c r="D17" s="1" t="s">
        <v>12</v>
      </c>
      <c r="E17" s="1" t="s">
        <v>111</v>
      </c>
      <c r="K17" s="5"/>
      <c r="L17" s="23">
        <f>M17+N17</f>
        <v>0.81127812445913283</v>
      </c>
      <c r="M17" s="24">
        <f>-E9*LOG(E9,2)</f>
        <v>0.5</v>
      </c>
      <c r="N17" s="25">
        <f>-E11*LOG(E11,2)</f>
        <v>0.31127812445913283</v>
      </c>
      <c r="O17" s="22"/>
      <c r="P17" s="23">
        <f>Q17-R17</f>
        <v>0.17182580740397546</v>
      </c>
      <c r="Q17" s="26">
        <f>L17</f>
        <v>0.81127812445913283</v>
      </c>
      <c r="R17" s="25">
        <f>L45</f>
        <v>0.63945231705515737</v>
      </c>
      <c r="S17" s="22"/>
      <c r="T17" s="9"/>
    </row>
    <row r="18" spans="3:20" ht="21">
      <c r="C18" s="1" t="s">
        <v>25</v>
      </c>
      <c r="D18" s="1" t="s">
        <v>4</v>
      </c>
      <c r="E18" s="1" t="s">
        <v>26</v>
      </c>
      <c r="K18" s="5"/>
      <c r="L18" s="22"/>
      <c r="M18" s="27"/>
      <c r="N18" s="27"/>
      <c r="O18" s="22"/>
      <c r="P18" s="22"/>
      <c r="Q18" s="22"/>
      <c r="R18" s="22"/>
      <c r="S18" s="22"/>
      <c r="T18" s="9"/>
    </row>
    <row r="19" spans="3:20" ht="21">
      <c r="C19" s="1" t="s">
        <v>27</v>
      </c>
      <c r="D19" s="1" t="s">
        <v>5</v>
      </c>
      <c r="E19" s="1" t="s">
        <v>28</v>
      </c>
      <c r="K19" s="5"/>
      <c r="L19" s="22"/>
      <c r="M19" s="22"/>
      <c r="N19" s="22"/>
      <c r="O19" s="22"/>
      <c r="P19" s="19" t="s">
        <v>29</v>
      </c>
      <c r="Q19" s="6" t="s">
        <v>30</v>
      </c>
      <c r="R19" s="21" t="s">
        <v>31</v>
      </c>
      <c r="S19" s="22"/>
      <c r="T19" s="9"/>
    </row>
    <row r="20" spans="3:20" ht="21">
      <c r="C20" s="1" t="s">
        <v>32</v>
      </c>
      <c r="D20" s="1" t="s">
        <v>9</v>
      </c>
      <c r="E20" s="1" t="s">
        <v>33</v>
      </c>
      <c r="K20" s="5"/>
      <c r="L20" s="19" t="s">
        <v>30</v>
      </c>
      <c r="M20" s="28" t="s">
        <v>34</v>
      </c>
      <c r="N20" s="8" t="s">
        <v>35</v>
      </c>
      <c r="O20" s="22"/>
      <c r="P20" s="23">
        <f>Q20-R20</f>
        <v>0.17182580740397535</v>
      </c>
      <c r="Q20" s="26">
        <f>L21</f>
        <v>0.97650046875782404</v>
      </c>
      <c r="R20" s="25">
        <f>L40</f>
        <v>0.80467466135384869</v>
      </c>
      <c r="S20" s="22"/>
      <c r="T20" s="9"/>
    </row>
    <row r="21" spans="3:20" ht="21">
      <c r="C21" s="1" t="s">
        <v>36</v>
      </c>
      <c r="D21" s="1" t="s">
        <v>10</v>
      </c>
      <c r="E21" s="1" t="s">
        <v>37</v>
      </c>
      <c r="K21" s="5"/>
      <c r="L21" s="23">
        <f>M21+N21</f>
        <v>0.97650046875782404</v>
      </c>
      <c r="M21" s="26">
        <f>-G7*LOG(G7,2)</f>
        <v>0.52738471591422287</v>
      </c>
      <c r="N21" s="25">
        <f>-I7*LOG(I7,2)</f>
        <v>0.44911575284360117</v>
      </c>
      <c r="O21" s="22"/>
      <c r="P21" s="22"/>
      <c r="Q21" s="22"/>
      <c r="R21" s="22"/>
      <c r="S21" s="22"/>
      <c r="T21" s="9"/>
    </row>
    <row r="22" spans="3:20" ht="21">
      <c r="C22" s="1" t="s">
        <v>38</v>
      </c>
      <c r="D22" s="1" t="s">
        <v>13</v>
      </c>
      <c r="E22" s="1" t="s">
        <v>39</v>
      </c>
      <c r="K22" s="5"/>
      <c r="L22" s="29"/>
      <c r="M22" s="29"/>
      <c r="N22" s="29"/>
      <c r="O22" s="22"/>
      <c r="P22" s="19" t="s">
        <v>29</v>
      </c>
      <c r="Q22" s="6" t="s">
        <v>19</v>
      </c>
      <c r="R22" s="20" t="s">
        <v>40</v>
      </c>
      <c r="S22" s="21" t="s">
        <v>41</v>
      </c>
      <c r="T22" s="9"/>
    </row>
    <row r="23" spans="3:20" ht="21">
      <c r="C23" s="1" t="s">
        <v>42</v>
      </c>
      <c r="D23" s="1" t="s">
        <v>14</v>
      </c>
      <c r="E23" s="1" t="s">
        <v>43</v>
      </c>
      <c r="K23" s="5"/>
      <c r="L23" s="29"/>
      <c r="M23" s="29"/>
      <c r="N23" s="29"/>
      <c r="O23" s="22"/>
      <c r="P23" s="23">
        <f>Q23+R23-S23</f>
        <v>0.17182580740397513</v>
      </c>
      <c r="Q23" s="26">
        <f>L17</f>
        <v>0.81127812445913283</v>
      </c>
      <c r="R23" s="30">
        <f>L21</f>
        <v>0.97650046875782404</v>
      </c>
      <c r="S23" s="31">
        <f>L26</f>
        <v>1.6159527858129816</v>
      </c>
      <c r="T23" s="9"/>
    </row>
    <row r="24" spans="3:20">
      <c r="K24" s="5"/>
      <c r="L24" s="22"/>
      <c r="M24" s="22"/>
      <c r="N24" s="22"/>
      <c r="O24" s="22"/>
      <c r="P24" s="22"/>
      <c r="Q24" s="22"/>
      <c r="R24" s="22"/>
      <c r="S24" s="22"/>
      <c r="T24" s="9"/>
    </row>
    <row r="25" spans="3:20" ht="21">
      <c r="C25" s="1" t="s">
        <v>44</v>
      </c>
      <c r="G25" s="1" t="s">
        <v>16</v>
      </c>
      <c r="K25" s="5"/>
      <c r="L25" s="19" t="s">
        <v>45</v>
      </c>
      <c r="M25" s="32" t="s">
        <v>46</v>
      </c>
      <c r="N25" s="33" t="s">
        <v>47</v>
      </c>
      <c r="O25" s="33" t="s">
        <v>48</v>
      </c>
      <c r="P25" s="34" t="s">
        <v>49</v>
      </c>
      <c r="Q25" s="22"/>
      <c r="R25" s="22"/>
      <c r="S25" s="22"/>
      <c r="T25" s="9"/>
    </row>
    <row r="26" spans="3:20" ht="21">
      <c r="C26" s="1" t="s">
        <v>50</v>
      </c>
      <c r="D26" s="1"/>
      <c r="E26" s="1" t="s">
        <v>51</v>
      </c>
      <c r="F26" s="1"/>
      <c r="G26" s="1" t="s">
        <v>52</v>
      </c>
      <c r="H26" s="1"/>
      <c r="I26" s="1"/>
      <c r="J26" s="1"/>
      <c r="K26" s="5"/>
      <c r="L26" s="23">
        <f>M26+N26+O26+P26</f>
        <v>1.6159527858129816</v>
      </c>
      <c r="M26" s="26">
        <f>-G9*LOG(G9,2)</f>
        <v>0.46869235795711145</v>
      </c>
      <c r="N26" s="24">
        <f>-I9*LOG(I9,2)</f>
        <v>0.2013269034749586</v>
      </c>
      <c r="O26" s="24">
        <f>-G11*LOG(G11,2)</f>
        <v>0.46869235795711145</v>
      </c>
      <c r="P26" s="25">
        <f>-I11*LOG(I11,2)</f>
        <v>0.47724116642380005</v>
      </c>
      <c r="Q26" s="22"/>
      <c r="R26" s="22"/>
      <c r="S26" s="22"/>
      <c r="T26" s="9"/>
    </row>
    <row r="27" spans="3:20" ht="21">
      <c r="C27" s="1" t="s">
        <v>53</v>
      </c>
      <c r="D27" s="1"/>
      <c r="E27" s="1" t="s">
        <v>54</v>
      </c>
      <c r="F27" s="1"/>
      <c r="G27" s="1" t="s">
        <v>55</v>
      </c>
      <c r="H27" s="1"/>
      <c r="I27" s="1"/>
      <c r="J27" s="1"/>
      <c r="K27" s="5"/>
      <c r="L27" s="22"/>
      <c r="M27" s="22"/>
      <c r="N27" s="22"/>
      <c r="O27" s="22"/>
      <c r="P27" s="22"/>
      <c r="Q27" s="22"/>
      <c r="R27" s="22"/>
      <c r="S27" s="22"/>
      <c r="T27" s="9"/>
    </row>
    <row r="28" spans="3:20" ht="21">
      <c r="C28" s="1" t="s">
        <v>56</v>
      </c>
      <c r="D28" s="1"/>
      <c r="E28" s="1" t="s">
        <v>57</v>
      </c>
      <c r="F28" s="1"/>
      <c r="G28" s="1" t="s">
        <v>58</v>
      </c>
      <c r="H28" s="1"/>
      <c r="I28" s="1"/>
      <c r="J28" s="1"/>
      <c r="K28" s="5"/>
      <c r="L28" s="35">
        <f>$G$9</f>
        <v>0.20499999999999999</v>
      </c>
      <c r="M28" s="36" t="s">
        <v>9</v>
      </c>
      <c r="N28" s="37">
        <f>$I$9</f>
        <v>4.5000000000000012E-2</v>
      </c>
      <c r="O28" s="38" t="s">
        <v>10</v>
      </c>
      <c r="P28" s="37">
        <f>$G$11</f>
        <v>0.20499999999999999</v>
      </c>
      <c r="Q28" s="38" t="s">
        <v>13</v>
      </c>
      <c r="R28" s="37">
        <f>$I$11</f>
        <v>0.54500000000000004</v>
      </c>
      <c r="S28" s="36" t="s">
        <v>14</v>
      </c>
      <c r="T28" s="9"/>
    </row>
    <row r="29" spans="3:20" ht="21">
      <c r="C29" s="1" t="s">
        <v>59</v>
      </c>
      <c r="D29" s="1"/>
      <c r="E29" s="1" t="s">
        <v>60</v>
      </c>
      <c r="F29" s="1"/>
      <c r="G29" s="1" t="s">
        <v>61</v>
      </c>
      <c r="H29" s="1"/>
      <c r="I29" s="1"/>
      <c r="J29" s="1"/>
      <c r="K29" s="5"/>
      <c r="L29" s="35">
        <f>$E$9*$G$7</f>
        <v>0.10249999999999999</v>
      </c>
      <c r="M29" s="36" t="s">
        <v>62</v>
      </c>
      <c r="N29" s="37">
        <f>$E$9*$I$7</f>
        <v>0.14750000000000002</v>
      </c>
      <c r="O29" s="38" t="s">
        <v>63</v>
      </c>
      <c r="P29" s="37">
        <f>$E$11*$G$7</f>
        <v>0.3075</v>
      </c>
      <c r="Q29" s="38" t="s">
        <v>64</v>
      </c>
      <c r="R29" s="37">
        <f>$E$11*$I$7</f>
        <v>0.44250000000000006</v>
      </c>
      <c r="S29" s="36" t="s">
        <v>65</v>
      </c>
      <c r="T29" s="9"/>
    </row>
    <row r="30" spans="3:20">
      <c r="K30" s="5"/>
      <c r="L30" s="22"/>
      <c r="M30" s="22"/>
      <c r="N30" s="22"/>
      <c r="O30" s="22"/>
      <c r="P30" s="22"/>
      <c r="Q30" s="22"/>
      <c r="R30" s="22"/>
      <c r="S30" s="22"/>
      <c r="T30" s="9"/>
    </row>
    <row r="31" spans="3:20" ht="21">
      <c r="C31" s="39" t="s">
        <v>66</v>
      </c>
      <c r="D31" s="39"/>
      <c r="E31" s="39"/>
      <c r="F31" s="39"/>
      <c r="G31" s="39"/>
      <c r="K31" s="5"/>
      <c r="L31" s="22"/>
      <c r="M31" s="22"/>
      <c r="N31" s="22"/>
      <c r="O31" s="22"/>
      <c r="P31" s="22"/>
      <c r="Q31" s="22"/>
      <c r="R31" s="22"/>
      <c r="S31" s="22"/>
      <c r="T31" s="9"/>
    </row>
    <row r="32" spans="3:20" ht="21">
      <c r="C32" s="39" t="s">
        <v>67</v>
      </c>
      <c r="D32" s="39"/>
      <c r="E32" s="39"/>
      <c r="F32" s="39"/>
      <c r="G32" s="40"/>
      <c r="K32" s="5"/>
      <c r="L32" s="22"/>
      <c r="M32" s="22"/>
      <c r="N32" s="22"/>
      <c r="O32" s="22"/>
      <c r="P32" s="22"/>
      <c r="Q32" s="22"/>
      <c r="R32" s="22"/>
      <c r="S32" s="22"/>
      <c r="T32" s="9"/>
    </row>
    <row r="33" spans="3:31" ht="21">
      <c r="C33" s="39" t="str">
        <f>IF(L28=L29, "Independent", "Dependent")</f>
        <v>Dependent</v>
      </c>
      <c r="D33" s="40"/>
      <c r="E33" s="40"/>
      <c r="F33" s="40"/>
      <c r="G33" s="40"/>
      <c r="K33" s="5"/>
      <c r="L33" s="6" t="s">
        <v>68</v>
      </c>
      <c r="M33" s="7"/>
      <c r="N33" s="7"/>
      <c r="O33" s="7"/>
      <c r="P33" s="7"/>
      <c r="Q33" s="7"/>
      <c r="R33" s="7"/>
      <c r="S33" s="8"/>
      <c r="T33" s="9"/>
    </row>
    <row r="34" spans="3:31" ht="21">
      <c r="C34" s="39"/>
      <c r="D34" s="40"/>
      <c r="E34" s="40"/>
      <c r="F34" s="40"/>
      <c r="G34" s="40"/>
      <c r="K34" s="5"/>
      <c r="L34" s="41" t="s">
        <v>69</v>
      </c>
      <c r="M34" s="14">
        <f>L28*LOG(L28/L29, 2)</f>
        <v>0.20499999999999999</v>
      </c>
      <c r="N34" s="42" t="s">
        <v>70</v>
      </c>
      <c r="O34" s="14">
        <f>N28*LOG(N28/N29, 2)</f>
        <v>-7.707231215637883E-2</v>
      </c>
      <c r="P34" s="42" t="s">
        <v>71</v>
      </c>
      <c r="Q34" s="14">
        <f>P28*LOG(P28/P29, 2)</f>
        <v>-0.11991731264783703</v>
      </c>
      <c r="R34" s="42" t="s">
        <v>72</v>
      </c>
      <c r="S34" s="15">
        <f>R28*LOG(R28/R29, 2)</f>
        <v>0.16381543220819125</v>
      </c>
      <c r="T34" s="9"/>
    </row>
    <row r="35" spans="3:31" ht="21">
      <c r="C35" s="1" t="s">
        <v>73</v>
      </c>
      <c r="G35" s="1" t="s">
        <v>16</v>
      </c>
      <c r="K35" s="5"/>
      <c r="L35" s="43">
        <f>M34+O34+Q34+S34</f>
        <v>0.17182580740397538</v>
      </c>
      <c r="M35" s="22"/>
      <c r="N35" s="22"/>
      <c r="O35" s="22"/>
      <c r="P35" s="22"/>
      <c r="Q35" s="22"/>
      <c r="R35" s="22"/>
      <c r="S35" s="22"/>
      <c r="T35" s="9"/>
    </row>
    <row r="36" spans="3:31" ht="21">
      <c r="C36" s="1" t="s">
        <v>74</v>
      </c>
      <c r="E36" s="35" t="s">
        <v>75</v>
      </c>
      <c r="F36" s="38">
        <f>G9/E9</f>
        <v>0.82</v>
      </c>
      <c r="G36" s="1" t="s">
        <v>76</v>
      </c>
      <c r="K36" s="5"/>
      <c r="L36" s="22"/>
      <c r="M36" s="22"/>
      <c r="N36" s="22"/>
      <c r="O36" s="22"/>
      <c r="P36" s="22"/>
      <c r="Q36" s="22"/>
      <c r="R36" s="22"/>
      <c r="S36" s="22"/>
      <c r="T36" s="9"/>
    </row>
    <row r="37" spans="3:31" ht="31.5">
      <c r="C37" s="1" t="s">
        <v>77</v>
      </c>
      <c r="E37" s="35" t="s">
        <v>78</v>
      </c>
      <c r="F37" s="38">
        <f>I9/E9</f>
        <v>0.18000000000000005</v>
      </c>
      <c r="G37" s="1" t="s">
        <v>79</v>
      </c>
      <c r="K37" s="5"/>
      <c r="L37" s="22"/>
      <c r="M37" s="22"/>
      <c r="N37" s="22"/>
      <c r="O37" s="22"/>
      <c r="P37" s="22"/>
      <c r="Q37" s="22"/>
      <c r="R37" s="22"/>
      <c r="S37" s="22"/>
      <c r="T37" s="9"/>
      <c r="Y37" s="56" t="s">
        <v>110</v>
      </c>
    </row>
    <row r="38" spans="3:31" ht="21">
      <c r="C38" s="1" t="s">
        <v>80</v>
      </c>
      <c r="E38" s="35" t="s">
        <v>81</v>
      </c>
      <c r="F38" s="38">
        <f>G11/E11</f>
        <v>0.27333333333333332</v>
      </c>
      <c r="G38" s="1" t="s">
        <v>82</v>
      </c>
      <c r="K38" s="5"/>
      <c r="L38" s="6" t="s">
        <v>83</v>
      </c>
      <c r="M38" s="20" t="s">
        <v>84</v>
      </c>
      <c r="N38" s="7" t="s">
        <v>85</v>
      </c>
      <c r="O38" s="20" t="s">
        <v>86</v>
      </c>
      <c r="P38" s="7" t="s">
        <v>87</v>
      </c>
      <c r="Q38" s="20" t="s">
        <v>88</v>
      </c>
      <c r="R38" s="44"/>
      <c r="S38" s="22"/>
      <c r="T38" s="9"/>
      <c r="Y38" s="1" t="s">
        <v>124</v>
      </c>
      <c r="Z38" s="1"/>
      <c r="AA38" s="1"/>
      <c r="AB38" s="1"/>
      <c r="AC38" s="1"/>
      <c r="AD38" s="1"/>
      <c r="AE38" s="1"/>
    </row>
    <row r="39" spans="3:31" ht="21">
      <c r="C39" s="1" t="s">
        <v>89</v>
      </c>
      <c r="E39" s="35" t="s">
        <v>90</v>
      </c>
      <c r="F39" s="38">
        <f>I11/E11</f>
        <v>0.72666666666666668</v>
      </c>
      <c r="G39" s="1" t="s">
        <v>91</v>
      </c>
      <c r="K39" s="5"/>
      <c r="L39" s="26"/>
      <c r="M39" s="24">
        <f>E9</f>
        <v>0.25</v>
      </c>
      <c r="N39" s="45">
        <f>-F36*LOG(F36, 2) - F37*LOG(F37, 2)</f>
        <v>0.68007704572827998</v>
      </c>
      <c r="O39" s="24"/>
      <c r="P39" s="24">
        <f>E11</f>
        <v>0.75</v>
      </c>
      <c r="Q39" s="24">
        <f>-F38*LOG(F38,2) - F39*LOG(F39,2)</f>
        <v>0.84620719989570492</v>
      </c>
      <c r="R39" s="46"/>
      <c r="S39" s="22"/>
      <c r="T39" s="9"/>
    </row>
    <row r="40" spans="3:31" ht="21">
      <c r="K40" s="5"/>
      <c r="L40" s="43">
        <f>(M39*N39)+ (P39*Q39)</f>
        <v>0.80467466135384869</v>
      </c>
      <c r="M40" s="29"/>
      <c r="N40" s="29"/>
      <c r="O40" s="29"/>
      <c r="P40" s="29"/>
      <c r="Q40" s="22"/>
      <c r="R40" s="22"/>
      <c r="S40" s="22"/>
      <c r="T40" s="9"/>
    </row>
    <row r="41" spans="3:31" ht="21">
      <c r="C41" s="1" t="s">
        <v>92</v>
      </c>
      <c r="E41" s="35" t="s">
        <v>93</v>
      </c>
      <c r="F41" s="38">
        <f>G9/G7</f>
        <v>0.5</v>
      </c>
      <c r="G41" s="1" t="s">
        <v>94</v>
      </c>
      <c r="K41" s="5"/>
      <c r="L41" s="22"/>
      <c r="M41" s="22"/>
      <c r="N41" s="22"/>
      <c r="O41" s="22"/>
      <c r="P41" s="22"/>
      <c r="Q41" s="22"/>
      <c r="R41" s="22"/>
      <c r="S41" s="22"/>
      <c r="T41" s="9"/>
    </row>
    <row r="42" spans="3:31" ht="21">
      <c r="C42" s="1" t="s">
        <v>95</v>
      </c>
      <c r="E42" s="35" t="s">
        <v>96</v>
      </c>
      <c r="F42" s="38">
        <f>G11/G7</f>
        <v>0.5</v>
      </c>
      <c r="G42" s="1" t="s">
        <v>97</v>
      </c>
      <c r="K42" s="5"/>
      <c r="L42" s="22"/>
      <c r="M42" s="22"/>
      <c r="N42" s="22"/>
      <c r="O42" s="22"/>
      <c r="P42" s="22"/>
      <c r="Q42" s="22"/>
      <c r="R42" s="22"/>
      <c r="S42" s="22"/>
      <c r="T42" s="9"/>
      <c r="W42">
        <f>1400000/72</f>
        <v>19444.444444444445</v>
      </c>
    </row>
    <row r="43" spans="3:31" ht="21">
      <c r="C43" s="1" t="s">
        <v>98</v>
      </c>
      <c r="E43" s="35" t="s">
        <v>99</v>
      </c>
      <c r="F43" s="38">
        <f>I9/I7</f>
        <v>7.6271186440677971E-2</v>
      </c>
      <c r="G43" s="1" t="s">
        <v>100</v>
      </c>
      <c r="K43" s="5"/>
      <c r="L43" s="6" t="s">
        <v>101</v>
      </c>
      <c r="M43" s="20" t="s">
        <v>102</v>
      </c>
      <c r="N43" s="20" t="s">
        <v>103</v>
      </c>
      <c r="O43" s="20" t="s">
        <v>104</v>
      </c>
      <c r="P43" s="20" t="s">
        <v>105</v>
      </c>
      <c r="Q43" s="20" t="s">
        <v>106</v>
      </c>
      <c r="R43" s="44"/>
      <c r="S43" s="22"/>
      <c r="T43" s="9"/>
    </row>
    <row r="44" spans="3:31" ht="21">
      <c r="C44" s="1" t="s">
        <v>107</v>
      </c>
      <c r="E44" s="35" t="s">
        <v>108</v>
      </c>
      <c r="F44" s="38">
        <f>$I$11/$I$7</f>
        <v>0.92372881355932202</v>
      </c>
      <c r="G44" s="1" t="s">
        <v>109</v>
      </c>
      <c r="K44" s="5"/>
      <c r="L44" s="26"/>
      <c r="M44" s="24">
        <f>G7</f>
        <v>0.41</v>
      </c>
      <c r="N44" s="24">
        <f>-F41*LOG(F41,2) - F42*LOG(F42,2)</f>
        <v>1</v>
      </c>
      <c r="O44" s="24"/>
      <c r="P44" s="24">
        <f>I7</f>
        <v>0.59000000000000008</v>
      </c>
      <c r="Q44" s="24">
        <f>-F43*LOG(F43,2) - F44*LOG(F44,2)</f>
        <v>0.38890223229687698</v>
      </c>
      <c r="R44" s="25"/>
      <c r="S44" s="22"/>
      <c r="T44" s="9"/>
    </row>
    <row r="45" spans="3:31" ht="21">
      <c r="K45" s="5"/>
      <c r="L45" s="43">
        <f>(M44*N44) + (P44*Q44)</f>
        <v>0.63945231705515737</v>
      </c>
      <c r="M45" s="29"/>
      <c r="N45" s="29"/>
      <c r="O45" s="29"/>
      <c r="P45" s="29"/>
      <c r="Q45" s="22"/>
      <c r="R45" s="22"/>
      <c r="S45" s="22"/>
      <c r="T45" s="9"/>
    </row>
    <row r="46" spans="3:31" ht="21">
      <c r="C46" s="47" t="s">
        <v>125</v>
      </c>
      <c r="K46" s="16"/>
      <c r="L46" s="17"/>
      <c r="M46" s="17"/>
      <c r="N46" s="17"/>
      <c r="O46" s="17"/>
      <c r="P46" s="17"/>
      <c r="Q46" s="17"/>
      <c r="R46" s="17"/>
      <c r="S46" s="17"/>
      <c r="T46" s="18"/>
    </row>
    <row r="47" spans="3:31" ht="21">
      <c r="C47" s="1" t="s">
        <v>126</v>
      </c>
    </row>
    <row r="48" spans="3:31" ht="21">
      <c r="C48" s="1" t="s">
        <v>127</v>
      </c>
    </row>
    <row r="49" spans="3:3" ht="21">
      <c r="C49" s="1" t="s">
        <v>128</v>
      </c>
    </row>
    <row r="50" spans="3:3" ht="21">
      <c r="C50" s="1" t="s">
        <v>129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AE50"/>
  <sheetViews>
    <sheetView tabSelected="1" topLeftCell="A4" zoomScale="61" zoomScaleNormal="61" workbookViewId="0">
      <selection activeCell="P11" sqref="P11"/>
    </sheetView>
  </sheetViews>
  <sheetFormatPr defaultColWidth="11" defaultRowHeight="15.75"/>
  <cols>
    <col min="2" max="2" width="5.875" customWidth="1"/>
    <col min="3" max="3" width="36.375" customWidth="1"/>
    <col min="4" max="4" width="5.375" customWidth="1"/>
    <col min="5" max="5" width="8.375" customWidth="1"/>
    <col min="6" max="6" width="7" customWidth="1"/>
    <col min="7" max="7" width="13.125" customWidth="1"/>
    <col min="8" max="8" width="7.5" customWidth="1"/>
    <col min="10" max="10" width="20" customWidth="1"/>
    <col min="11" max="11" width="6" customWidth="1"/>
    <col min="12" max="12" width="17.5" customWidth="1"/>
    <col min="13" max="13" width="16.375" customWidth="1"/>
    <col min="14" max="14" width="16.625" customWidth="1"/>
    <col min="15" max="15" width="18.375" customWidth="1"/>
    <col min="16" max="16" width="16" customWidth="1"/>
    <col min="18" max="18" width="33.875" customWidth="1"/>
    <col min="20" max="20" width="6.875" customWidth="1"/>
  </cols>
  <sheetData>
    <row r="1" spans="2:21" ht="21">
      <c r="B1" s="1" t="s">
        <v>119</v>
      </c>
      <c r="M1" s="1" t="s">
        <v>120</v>
      </c>
    </row>
    <row r="2" spans="2:21" ht="21">
      <c r="D2" s="1"/>
      <c r="E2" s="1"/>
      <c r="F2" s="1"/>
      <c r="G2" s="1"/>
      <c r="H2" s="1"/>
      <c r="I2" s="1"/>
      <c r="J2" s="1"/>
      <c r="K2" s="1"/>
    </row>
    <row r="3" spans="2:21">
      <c r="B3" s="2"/>
      <c r="C3" s="3"/>
      <c r="D3" s="3"/>
      <c r="E3" s="3"/>
      <c r="F3" s="3"/>
      <c r="G3" s="3"/>
      <c r="H3" s="3"/>
      <c r="I3" s="3"/>
      <c r="J3" s="3"/>
      <c r="K3" s="4"/>
      <c r="M3" s="2"/>
      <c r="N3" s="3"/>
      <c r="O3" s="3"/>
      <c r="P3" s="3"/>
      <c r="Q3" s="3"/>
      <c r="R3" s="3"/>
      <c r="S3" s="4"/>
    </row>
    <row r="4" spans="2:21" ht="21">
      <c r="B4" s="5"/>
      <c r="C4" s="6" t="s">
        <v>0</v>
      </c>
      <c r="D4" s="7"/>
      <c r="E4" s="7"/>
      <c r="F4" s="7"/>
      <c r="G4" s="7" t="s">
        <v>1</v>
      </c>
      <c r="H4" s="7"/>
      <c r="I4" s="7"/>
      <c r="J4" s="8"/>
      <c r="K4" s="9"/>
      <c r="M4" s="5"/>
      <c r="N4" s="50" t="s">
        <v>123</v>
      </c>
      <c r="O4" s="7"/>
      <c r="P4" s="7"/>
      <c r="Q4" s="7"/>
      <c r="R4" s="8"/>
      <c r="S4" s="9"/>
    </row>
    <row r="5" spans="2:21" ht="21">
      <c r="B5" s="5"/>
      <c r="C5" s="10"/>
      <c r="D5" s="11"/>
      <c r="E5" s="11"/>
      <c r="F5" s="11"/>
      <c r="G5" s="55" t="s">
        <v>122</v>
      </c>
      <c r="H5" s="11"/>
      <c r="I5" s="11"/>
      <c r="J5" s="12"/>
      <c r="K5" s="9"/>
      <c r="M5" s="5"/>
      <c r="N5" s="10" t="s">
        <v>116</v>
      </c>
      <c r="O5" s="11"/>
      <c r="P5" s="11"/>
      <c r="Q5" s="11"/>
      <c r="R5" s="12"/>
      <c r="S5" s="9"/>
    </row>
    <row r="6" spans="2:21" ht="21">
      <c r="B6" s="5"/>
      <c r="C6" s="10"/>
      <c r="D6" s="51"/>
      <c r="E6" s="11"/>
      <c r="F6" s="11"/>
      <c r="G6" s="11" t="s">
        <v>2</v>
      </c>
      <c r="H6" s="11"/>
      <c r="I6" s="11" t="s">
        <v>3</v>
      </c>
      <c r="J6" s="12"/>
      <c r="K6" s="9"/>
      <c r="M6" s="5"/>
      <c r="N6" s="10" t="s">
        <v>117</v>
      </c>
      <c r="O6" s="11"/>
      <c r="P6" s="11"/>
      <c r="Q6" s="11"/>
      <c r="R6" s="12"/>
      <c r="S6" s="9"/>
    </row>
    <row r="7" spans="2:21" ht="21">
      <c r="B7" s="5"/>
      <c r="C7" s="10"/>
      <c r="D7" s="11"/>
      <c r="E7" s="11"/>
      <c r="F7" s="11"/>
      <c r="G7" s="48">
        <v>0.375</v>
      </c>
      <c r="H7" s="11" t="s">
        <v>4</v>
      </c>
      <c r="I7" s="49">
        <f>1-G7</f>
        <v>0.625</v>
      </c>
      <c r="J7" s="12" t="s">
        <v>5</v>
      </c>
      <c r="K7" s="9"/>
      <c r="M7" s="5"/>
      <c r="N7" s="10" t="s">
        <v>112</v>
      </c>
      <c r="O7" s="53">
        <f>P17</f>
        <v>0.12051152091546868</v>
      </c>
      <c r="P7" s="11" t="s">
        <v>115</v>
      </c>
      <c r="Q7" s="11"/>
      <c r="R7" s="12"/>
      <c r="S7" s="9"/>
      <c r="U7">
        <f>525/0.1718</f>
        <v>3055.8789289871943</v>
      </c>
    </row>
    <row r="8" spans="2:21" ht="21">
      <c r="B8" s="5"/>
      <c r="C8" s="10"/>
      <c r="D8" s="11"/>
      <c r="E8" s="11"/>
      <c r="F8" s="11"/>
      <c r="G8" s="11"/>
      <c r="H8" s="11"/>
      <c r="I8" s="11"/>
      <c r="J8" s="12"/>
      <c r="K8" s="9"/>
      <c r="M8" s="5"/>
      <c r="N8" s="10" t="s">
        <v>113</v>
      </c>
      <c r="O8" s="51"/>
      <c r="P8" s="11"/>
      <c r="Q8" s="11"/>
      <c r="R8" s="12"/>
      <c r="S8" s="9"/>
    </row>
    <row r="9" spans="2:21" ht="21">
      <c r="B9" s="5"/>
      <c r="C9" s="10" t="s">
        <v>6</v>
      </c>
      <c r="D9" s="11" t="s">
        <v>7</v>
      </c>
      <c r="E9" s="48">
        <v>0.25</v>
      </c>
      <c r="F9" s="11" t="s">
        <v>8</v>
      </c>
      <c r="G9" s="48">
        <v>0.18</v>
      </c>
      <c r="H9" s="11" t="s">
        <v>9</v>
      </c>
      <c r="I9" s="49">
        <f>E9-G9</f>
        <v>7.0000000000000007E-2</v>
      </c>
      <c r="J9" s="12" t="s">
        <v>10</v>
      </c>
      <c r="K9" s="9"/>
      <c r="M9" s="5"/>
      <c r="N9" s="10" t="s">
        <v>19</v>
      </c>
      <c r="O9" s="53">
        <f>L17</f>
        <v>0.81127812445913283</v>
      </c>
      <c r="P9" s="11" t="s">
        <v>115</v>
      </c>
      <c r="Q9" s="11"/>
      <c r="R9" s="12"/>
      <c r="S9" s="9"/>
    </row>
    <row r="10" spans="2:21" ht="21">
      <c r="B10" s="5"/>
      <c r="C10" s="54" t="s">
        <v>121</v>
      </c>
      <c r="D10" s="11"/>
      <c r="E10" s="11"/>
      <c r="F10" s="11"/>
      <c r="G10" s="11"/>
      <c r="H10" s="11"/>
      <c r="I10" s="11"/>
      <c r="J10" s="12"/>
      <c r="K10" s="9"/>
      <c r="M10" s="5"/>
      <c r="N10" s="10" t="s">
        <v>114</v>
      </c>
      <c r="O10" s="11"/>
      <c r="P10" s="11"/>
      <c r="Q10" s="11"/>
      <c r="R10" s="12"/>
      <c r="S10" s="9"/>
    </row>
    <row r="11" spans="2:21" ht="21">
      <c r="B11" s="5"/>
      <c r="C11" s="10"/>
      <c r="D11" s="11" t="s">
        <v>11</v>
      </c>
      <c r="E11" s="49">
        <f>1-E9</f>
        <v>0.75</v>
      </c>
      <c r="F11" s="11" t="s">
        <v>12</v>
      </c>
      <c r="G11" s="49">
        <f>G7-G9</f>
        <v>0.19500000000000001</v>
      </c>
      <c r="H11" s="11" t="s">
        <v>13</v>
      </c>
      <c r="I11" s="49">
        <f>E11-G11</f>
        <v>0.55499999999999994</v>
      </c>
      <c r="J11" s="12" t="s">
        <v>14</v>
      </c>
      <c r="K11" s="9"/>
      <c r="M11" s="5"/>
      <c r="N11" s="10"/>
      <c r="O11" s="52">
        <f>P17/L17</f>
        <v>0.1485452612145951</v>
      </c>
      <c r="P11" s="11"/>
      <c r="Q11" s="11"/>
      <c r="R11" s="12"/>
      <c r="S11" s="9"/>
    </row>
    <row r="12" spans="2:21" ht="21">
      <c r="B12" s="5"/>
      <c r="C12" s="13"/>
      <c r="D12" s="14"/>
      <c r="E12" s="14"/>
      <c r="F12" s="14"/>
      <c r="G12" s="14"/>
      <c r="H12" s="14"/>
      <c r="I12" s="14"/>
      <c r="J12" s="15"/>
      <c r="K12" s="9"/>
      <c r="M12" s="5"/>
      <c r="N12" s="13" t="s">
        <v>118</v>
      </c>
      <c r="O12" s="14"/>
      <c r="P12" s="14"/>
      <c r="Q12" s="14"/>
      <c r="R12" s="15"/>
      <c r="S12" s="9"/>
    </row>
    <row r="13" spans="2:21">
      <c r="B13" s="16"/>
      <c r="C13" s="17"/>
      <c r="D13" s="17"/>
      <c r="E13" s="17"/>
      <c r="F13" s="17"/>
      <c r="G13" s="17"/>
      <c r="H13" s="17"/>
      <c r="I13" s="17"/>
      <c r="J13" s="17"/>
      <c r="K13" s="18"/>
      <c r="M13" s="16"/>
      <c r="N13" s="17"/>
      <c r="O13" s="17"/>
      <c r="P13" s="17"/>
      <c r="Q13" s="17"/>
      <c r="R13" s="17"/>
      <c r="S13" s="18"/>
    </row>
    <row r="14" spans="2:21" ht="21">
      <c r="M14" s="1"/>
      <c r="N14" s="1"/>
    </row>
    <row r="15" spans="2:21" ht="21">
      <c r="C15" s="1" t="s">
        <v>15</v>
      </c>
      <c r="E15" s="1" t="s">
        <v>16</v>
      </c>
      <c r="K15" s="2"/>
      <c r="L15" s="3"/>
      <c r="M15" s="3"/>
      <c r="N15" s="3"/>
      <c r="O15" s="3"/>
      <c r="P15" s="3"/>
      <c r="Q15" s="3"/>
      <c r="R15" s="3"/>
      <c r="S15" s="3"/>
      <c r="T15" s="4"/>
    </row>
    <row r="16" spans="2:21" ht="21">
      <c r="C16" s="1" t="s">
        <v>17</v>
      </c>
      <c r="D16" s="1" t="s">
        <v>8</v>
      </c>
      <c r="E16" s="1" t="s">
        <v>18</v>
      </c>
      <c r="K16" s="5"/>
      <c r="L16" s="19" t="s">
        <v>19</v>
      </c>
      <c r="M16" s="20" t="s">
        <v>20</v>
      </c>
      <c r="N16" s="21" t="s">
        <v>21</v>
      </c>
      <c r="O16" s="22"/>
      <c r="P16" s="19" t="s">
        <v>22</v>
      </c>
      <c r="Q16" s="6" t="s">
        <v>19</v>
      </c>
      <c r="R16" s="8" t="s">
        <v>23</v>
      </c>
      <c r="S16" s="22"/>
      <c r="T16" s="9"/>
    </row>
    <row r="17" spans="3:20" ht="21">
      <c r="C17" s="1" t="s">
        <v>24</v>
      </c>
      <c r="D17" s="1" t="s">
        <v>12</v>
      </c>
      <c r="E17" s="1" t="s">
        <v>111</v>
      </c>
      <c r="K17" s="5"/>
      <c r="L17" s="23">
        <f>M17+N17</f>
        <v>0.81127812445913283</v>
      </c>
      <c r="M17" s="24">
        <f>-E9*LOG(E9,2)</f>
        <v>0.5</v>
      </c>
      <c r="N17" s="25">
        <f>-E11*LOG(E11,2)</f>
        <v>0.31127812445913283</v>
      </c>
      <c r="O17" s="22"/>
      <c r="P17" s="23">
        <f>Q17-R17</f>
        <v>0.12051152091546868</v>
      </c>
      <c r="Q17" s="26">
        <f>L17</f>
        <v>0.81127812445913283</v>
      </c>
      <c r="R17" s="25">
        <f>L45</f>
        <v>0.69076660354366415</v>
      </c>
      <c r="S17" s="22"/>
      <c r="T17" s="9"/>
    </row>
    <row r="18" spans="3:20" ht="21">
      <c r="C18" s="1" t="s">
        <v>25</v>
      </c>
      <c r="D18" s="1" t="s">
        <v>4</v>
      </c>
      <c r="E18" s="1" t="s">
        <v>26</v>
      </c>
      <c r="K18" s="5"/>
      <c r="L18" s="22"/>
      <c r="M18" s="27"/>
      <c r="N18" s="27"/>
      <c r="O18" s="22"/>
      <c r="P18" s="22"/>
      <c r="Q18" s="22"/>
      <c r="R18" s="22"/>
      <c r="S18" s="22"/>
      <c r="T18" s="9"/>
    </row>
    <row r="19" spans="3:20" ht="21">
      <c r="C19" s="1" t="s">
        <v>27</v>
      </c>
      <c r="D19" s="1" t="s">
        <v>5</v>
      </c>
      <c r="E19" s="1" t="s">
        <v>28</v>
      </c>
      <c r="K19" s="5"/>
      <c r="L19" s="22"/>
      <c r="M19" s="22"/>
      <c r="N19" s="22"/>
      <c r="O19" s="22"/>
      <c r="P19" s="19" t="s">
        <v>29</v>
      </c>
      <c r="Q19" s="6" t="s">
        <v>30</v>
      </c>
      <c r="R19" s="21" t="s">
        <v>31</v>
      </c>
      <c r="S19" s="22"/>
      <c r="T19" s="9"/>
    </row>
    <row r="20" spans="3:20" ht="21">
      <c r="C20" s="1" t="s">
        <v>32</v>
      </c>
      <c r="D20" s="1" t="s">
        <v>9</v>
      </c>
      <c r="E20" s="1" t="s">
        <v>33</v>
      </c>
      <c r="K20" s="5"/>
      <c r="L20" s="19" t="s">
        <v>30</v>
      </c>
      <c r="M20" s="28" t="s">
        <v>34</v>
      </c>
      <c r="N20" s="8" t="s">
        <v>35</v>
      </c>
      <c r="O20" s="22"/>
      <c r="P20" s="23">
        <f>Q20-R20</f>
        <v>0.12051152091546868</v>
      </c>
      <c r="Q20" s="26">
        <f>L21</f>
        <v>0.95443400292496494</v>
      </c>
      <c r="R20" s="25">
        <f>L40</f>
        <v>0.83392248200949626</v>
      </c>
      <c r="S20" s="22"/>
      <c r="T20" s="9"/>
    </row>
    <row r="21" spans="3:20" ht="21">
      <c r="C21" s="1" t="s">
        <v>36</v>
      </c>
      <c r="D21" s="1" t="s">
        <v>10</v>
      </c>
      <c r="E21" s="1" t="s">
        <v>37</v>
      </c>
      <c r="K21" s="5"/>
      <c r="L21" s="23">
        <f>M21+N21</f>
        <v>0.95443400292496494</v>
      </c>
      <c r="M21" s="26">
        <f>-G7*LOG(G7,2)</f>
        <v>0.53063906222956636</v>
      </c>
      <c r="N21" s="25">
        <f>-I7*LOG(I7,2)</f>
        <v>0.42379494069539858</v>
      </c>
      <c r="O21" s="22"/>
      <c r="P21" s="22"/>
      <c r="Q21" s="22"/>
      <c r="R21" s="22"/>
      <c r="S21" s="22"/>
      <c r="T21" s="9"/>
    </row>
    <row r="22" spans="3:20" ht="21">
      <c r="C22" s="1" t="s">
        <v>38</v>
      </c>
      <c r="D22" s="1" t="s">
        <v>13</v>
      </c>
      <c r="E22" s="1" t="s">
        <v>39</v>
      </c>
      <c r="K22" s="5"/>
      <c r="L22" s="29"/>
      <c r="M22" s="29"/>
      <c r="N22" s="29"/>
      <c r="O22" s="22"/>
      <c r="P22" s="19" t="s">
        <v>29</v>
      </c>
      <c r="Q22" s="6" t="s">
        <v>19</v>
      </c>
      <c r="R22" s="20" t="s">
        <v>40</v>
      </c>
      <c r="S22" s="21" t="s">
        <v>41</v>
      </c>
      <c r="T22" s="9"/>
    </row>
    <row r="23" spans="3:20" ht="21">
      <c r="C23" s="1" t="s">
        <v>42</v>
      </c>
      <c r="D23" s="1" t="s">
        <v>14</v>
      </c>
      <c r="E23" s="1" t="s">
        <v>43</v>
      </c>
      <c r="K23" s="5"/>
      <c r="L23" s="29"/>
      <c r="M23" s="29"/>
      <c r="N23" s="29"/>
      <c r="O23" s="22"/>
      <c r="P23" s="23">
        <f>Q23+R23-S23</f>
        <v>0.12051152091546857</v>
      </c>
      <c r="Q23" s="26">
        <f>L17</f>
        <v>0.81127812445913283</v>
      </c>
      <c r="R23" s="30">
        <f>L21</f>
        <v>0.95443400292496494</v>
      </c>
      <c r="S23" s="31">
        <f>L26</f>
        <v>1.6452006064686291</v>
      </c>
      <c r="T23" s="9"/>
    </row>
    <row r="24" spans="3:20">
      <c r="K24" s="5"/>
      <c r="L24" s="22"/>
      <c r="M24" s="22"/>
      <c r="N24" s="22"/>
      <c r="O24" s="22"/>
      <c r="P24" s="22"/>
      <c r="Q24" s="22"/>
      <c r="R24" s="22"/>
      <c r="S24" s="22"/>
      <c r="T24" s="9"/>
    </row>
    <row r="25" spans="3:20" ht="21">
      <c r="C25" s="1" t="s">
        <v>44</v>
      </c>
      <c r="G25" s="1" t="s">
        <v>16</v>
      </c>
      <c r="K25" s="5"/>
      <c r="L25" s="19" t="s">
        <v>45</v>
      </c>
      <c r="M25" s="32" t="s">
        <v>46</v>
      </c>
      <c r="N25" s="33" t="s">
        <v>47</v>
      </c>
      <c r="O25" s="33" t="s">
        <v>48</v>
      </c>
      <c r="P25" s="34" t="s">
        <v>49</v>
      </c>
      <c r="Q25" s="22"/>
      <c r="R25" s="22"/>
      <c r="S25" s="22"/>
      <c r="T25" s="9"/>
    </row>
    <row r="26" spans="3:20" ht="21">
      <c r="C26" s="1" t="s">
        <v>50</v>
      </c>
      <c r="D26" s="1"/>
      <c r="E26" s="1" t="s">
        <v>51</v>
      </c>
      <c r="F26" s="1"/>
      <c r="G26" s="1" t="s">
        <v>52</v>
      </c>
      <c r="H26" s="1"/>
      <c r="I26" s="1"/>
      <c r="J26" s="1"/>
      <c r="K26" s="5"/>
      <c r="L26" s="23">
        <f>M26+N26+O26+P26</f>
        <v>1.6452006064686291</v>
      </c>
      <c r="M26" s="26">
        <f>-G9*LOG(G9,2)</f>
        <v>0.4453076138998342</v>
      </c>
      <c r="N26" s="24">
        <f>-I9*LOG(I9,2)</f>
        <v>0.26855508874019846</v>
      </c>
      <c r="O26" s="24">
        <f>-G11*LOG(G11,2)</f>
        <v>0.45989852432793293</v>
      </c>
      <c r="P26" s="25">
        <f>-I11*LOG(I11,2)</f>
        <v>0.47143937950066339</v>
      </c>
      <c r="Q26" s="22"/>
      <c r="R26" s="22"/>
      <c r="S26" s="22"/>
      <c r="T26" s="9"/>
    </row>
    <row r="27" spans="3:20" ht="21">
      <c r="C27" s="1" t="s">
        <v>53</v>
      </c>
      <c r="D27" s="1"/>
      <c r="E27" s="1" t="s">
        <v>54</v>
      </c>
      <c r="F27" s="1"/>
      <c r="G27" s="1" t="s">
        <v>55</v>
      </c>
      <c r="H27" s="1"/>
      <c r="I27" s="1"/>
      <c r="J27" s="1"/>
      <c r="K27" s="5"/>
      <c r="L27" s="22"/>
      <c r="M27" s="22"/>
      <c r="N27" s="22"/>
      <c r="O27" s="22"/>
      <c r="P27" s="22"/>
      <c r="Q27" s="22"/>
      <c r="R27" s="22"/>
      <c r="S27" s="22"/>
      <c r="T27" s="9"/>
    </row>
    <row r="28" spans="3:20" ht="21">
      <c r="C28" s="1" t="s">
        <v>56</v>
      </c>
      <c r="D28" s="1"/>
      <c r="E28" s="1" t="s">
        <v>57</v>
      </c>
      <c r="F28" s="1"/>
      <c r="G28" s="1" t="s">
        <v>58</v>
      </c>
      <c r="H28" s="1"/>
      <c r="I28" s="1"/>
      <c r="J28" s="1"/>
      <c r="K28" s="5"/>
      <c r="L28" s="35">
        <f>$G$9</f>
        <v>0.18</v>
      </c>
      <c r="M28" s="36" t="s">
        <v>9</v>
      </c>
      <c r="N28" s="37">
        <f>$I$9</f>
        <v>7.0000000000000007E-2</v>
      </c>
      <c r="O28" s="38" t="s">
        <v>10</v>
      </c>
      <c r="P28" s="37">
        <f>$G$11</f>
        <v>0.19500000000000001</v>
      </c>
      <c r="Q28" s="38" t="s">
        <v>13</v>
      </c>
      <c r="R28" s="37">
        <f>$I$11</f>
        <v>0.55499999999999994</v>
      </c>
      <c r="S28" s="36" t="s">
        <v>14</v>
      </c>
      <c r="T28" s="9"/>
    </row>
    <row r="29" spans="3:20" ht="21">
      <c r="C29" s="1" t="s">
        <v>59</v>
      </c>
      <c r="D29" s="1"/>
      <c r="E29" s="1" t="s">
        <v>60</v>
      </c>
      <c r="F29" s="1"/>
      <c r="G29" s="1" t="s">
        <v>61</v>
      </c>
      <c r="H29" s="1"/>
      <c r="I29" s="1"/>
      <c r="J29" s="1"/>
      <c r="K29" s="5"/>
      <c r="L29" s="35">
        <f>$E$9*$G$7</f>
        <v>9.375E-2</v>
      </c>
      <c r="M29" s="36" t="s">
        <v>62</v>
      </c>
      <c r="N29" s="37">
        <f>$E$9*$I$7</f>
        <v>0.15625</v>
      </c>
      <c r="O29" s="38" t="s">
        <v>63</v>
      </c>
      <c r="P29" s="37">
        <f>$E$11*$G$7</f>
        <v>0.28125</v>
      </c>
      <c r="Q29" s="38" t="s">
        <v>64</v>
      </c>
      <c r="R29" s="37">
        <f>$E$11*$I$7</f>
        <v>0.46875</v>
      </c>
      <c r="S29" s="36" t="s">
        <v>65</v>
      </c>
      <c r="T29" s="9"/>
    </row>
    <row r="30" spans="3:20">
      <c r="K30" s="5"/>
      <c r="L30" s="22"/>
      <c r="M30" s="22"/>
      <c r="N30" s="22"/>
      <c r="O30" s="22"/>
      <c r="P30" s="22"/>
      <c r="Q30" s="22"/>
      <c r="R30" s="22"/>
      <c r="S30" s="22"/>
      <c r="T30" s="9"/>
    </row>
    <row r="31" spans="3:20" ht="21">
      <c r="C31" s="39" t="s">
        <v>66</v>
      </c>
      <c r="D31" s="39"/>
      <c r="E31" s="39"/>
      <c r="F31" s="39"/>
      <c r="G31" s="39"/>
      <c r="K31" s="5"/>
      <c r="L31" s="22"/>
      <c r="M31" s="22"/>
      <c r="N31" s="22"/>
      <c r="O31" s="22"/>
      <c r="P31" s="22"/>
      <c r="Q31" s="22"/>
      <c r="R31" s="22"/>
      <c r="S31" s="22"/>
      <c r="T31" s="9"/>
    </row>
    <row r="32" spans="3:20" ht="21">
      <c r="C32" s="39" t="s">
        <v>67</v>
      </c>
      <c r="D32" s="39"/>
      <c r="E32" s="39"/>
      <c r="F32" s="39"/>
      <c r="G32" s="40"/>
      <c r="K32" s="5"/>
      <c r="L32" s="22"/>
      <c r="M32" s="22"/>
      <c r="N32" s="22"/>
      <c r="O32" s="22"/>
      <c r="P32" s="22"/>
      <c r="Q32" s="22"/>
      <c r="R32" s="22"/>
      <c r="S32" s="22"/>
      <c r="T32" s="9"/>
    </row>
    <row r="33" spans="3:31" ht="21">
      <c r="C33" s="39" t="str">
        <f>IF(L28=L29, "Independent", "Dependent")</f>
        <v>Dependent</v>
      </c>
      <c r="D33" s="40"/>
      <c r="E33" s="40"/>
      <c r="F33" s="40"/>
      <c r="G33" s="40"/>
      <c r="I33">
        <f>412/0.1205</f>
        <v>3419.0871369294605</v>
      </c>
      <c r="K33" s="5"/>
      <c r="L33" s="6" t="s">
        <v>68</v>
      </c>
      <c r="M33" s="7"/>
      <c r="N33" s="7"/>
      <c r="O33" s="7"/>
      <c r="P33" s="7"/>
      <c r="Q33" s="7"/>
      <c r="R33" s="7"/>
      <c r="S33" s="8"/>
      <c r="T33" s="9"/>
    </row>
    <row r="34" spans="3:31" ht="21">
      <c r="C34" s="39"/>
      <c r="D34" s="40"/>
      <c r="E34" s="40"/>
      <c r="F34" s="40"/>
      <c r="G34" s="40"/>
      <c r="K34" s="5"/>
      <c r="L34" s="41" t="s">
        <v>69</v>
      </c>
      <c r="M34" s="14">
        <f>L28*LOG(L28/L29, 2)</f>
        <v>0.16939913597035766</v>
      </c>
      <c r="N34" s="42" t="s">
        <v>70</v>
      </c>
      <c r="O34" s="14">
        <f>N28*LOG(N28/N29, 2)</f>
        <v>-8.10900553823138E-2</v>
      </c>
      <c r="P34" s="42" t="s">
        <v>71</v>
      </c>
      <c r="Q34" s="14">
        <f>P28*LOG(P28/P29, 2)</f>
        <v>-0.1030338996091838</v>
      </c>
      <c r="R34" s="42" t="s">
        <v>72</v>
      </c>
      <c r="S34" s="15">
        <f>R28*LOG(R28/R29, 2)</f>
        <v>0.13523633993660875</v>
      </c>
      <c r="T34" s="9"/>
    </row>
    <row r="35" spans="3:31" ht="21">
      <c r="C35" s="1" t="s">
        <v>73</v>
      </c>
      <c r="G35" s="1" t="s">
        <v>16</v>
      </c>
      <c r="K35" s="5"/>
      <c r="L35" s="43">
        <f>M34+O34+Q34+S34</f>
        <v>0.12051152091546881</v>
      </c>
      <c r="M35" s="22"/>
      <c r="N35" s="22"/>
      <c r="O35" s="22"/>
      <c r="P35" s="22"/>
      <c r="Q35" s="22"/>
      <c r="R35" s="22"/>
      <c r="S35" s="22"/>
      <c r="T35" s="9"/>
    </row>
    <row r="36" spans="3:31" ht="21">
      <c r="C36" s="1" t="s">
        <v>74</v>
      </c>
      <c r="E36" s="35" t="s">
        <v>75</v>
      </c>
      <c r="F36" s="38">
        <f>G9/E9</f>
        <v>0.72</v>
      </c>
      <c r="G36" s="1" t="s">
        <v>76</v>
      </c>
      <c r="K36" s="5"/>
      <c r="L36" s="22"/>
      <c r="M36" s="22"/>
      <c r="N36" s="22"/>
      <c r="O36" s="22"/>
      <c r="P36" s="22"/>
      <c r="Q36" s="22"/>
      <c r="R36" s="22"/>
      <c r="S36" s="22"/>
      <c r="T36" s="9"/>
    </row>
    <row r="37" spans="3:31" ht="31.5">
      <c r="C37" s="1" t="s">
        <v>77</v>
      </c>
      <c r="E37" s="35" t="s">
        <v>78</v>
      </c>
      <c r="F37" s="38">
        <f>I9/E9</f>
        <v>0.28000000000000003</v>
      </c>
      <c r="G37" s="1" t="s">
        <v>79</v>
      </c>
      <c r="K37" s="5"/>
      <c r="L37" s="22"/>
      <c r="M37" s="22"/>
      <c r="N37" s="22"/>
      <c r="O37" s="22"/>
      <c r="P37" s="22"/>
      <c r="Q37" s="22"/>
      <c r="R37" s="22"/>
      <c r="S37" s="22"/>
      <c r="T37" s="9"/>
      <c r="Y37" s="56" t="s">
        <v>110</v>
      </c>
    </row>
    <row r="38" spans="3:31" ht="21">
      <c r="C38" s="1" t="s">
        <v>80</v>
      </c>
      <c r="E38" s="35" t="s">
        <v>81</v>
      </c>
      <c r="F38" s="38">
        <f>G11/E11</f>
        <v>0.26</v>
      </c>
      <c r="G38" s="1" t="s">
        <v>82</v>
      </c>
      <c r="K38" s="5"/>
      <c r="L38" s="6" t="s">
        <v>83</v>
      </c>
      <c r="M38" s="20" t="s">
        <v>84</v>
      </c>
      <c r="N38" s="7" t="s">
        <v>85</v>
      </c>
      <c r="O38" s="20" t="s">
        <v>86</v>
      </c>
      <c r="P38" s="7" t="s">
        <v>87</v>
      </c>
      <c r="Q38" s="20" t="s">
        <v>88</v>
      </c>
      <c r="R38" s="44"/>
      <c r="S38" s="22"/>
      <c r="T38" s="9"/>
      <c r="Y38" s="1" t="s">
        <v>124</v>
      </c>
      <c r="Z38" s="1"/>
      <c r="AA38" s="1"/>
      <c r="AB38" s="1"/>
      <c r="AC38" s="1"/>
      <c r="AD38" s="1"/>
      <c r="AE38" s="1"/>
    </row>
    <row r="39" spans="3:31" ht="21">
      <c r="C39" s="1" t="s">
        <v>89</v>
      </c>
      <c r="E39" s="35" t="s">
        <v>90</v>
      </c>
      <c r="F39" s="38">
        <f>I11/E11</f>
        <v>0.73999999999999988</v>
      </c>
      <c r="G39" s="1" t="s">
        <v>91</v>
      </c>
      <c r="K39" s="5"/>
      <c r="L39" s="26"/>
      <c r="M39" s="24">
        <f>E9</f>
        <v>0.25</v>
      </c>
      <c r="N39" s="45">
        <f>-F36*LOG(F36, 2) - F37*LOG(F37, 2)</f>
        <v>0.85545081056013073</v>
      </c>
      <c r="O39" s="24"/>
      <c r="P39" s="24">
        <f>E11</f>
        <v>0.75</v>
      </c>
      <c r="Q39" s="24">
        <f>-F38*LOG(F38,2) - F39*LOG(F39,2)</f>
        <v>0.82674637249261806</v>
      </c>
      <c r="R39" s="46"/>
      <c r="S39" s="22"/>
      <c r="T39" s="9"/>
    </row>
    <row r="40" spans="3:31" ht="21">
      <c r="K40" s="5"/>
      <c r="L40" s="43">
        <f>(M39*N39)+ (P39*Q39)</f>
        <v>0.83392248200949626</v>
      </c>
      <c r="M40" s="29"/>
      <c r="N40" s="29"/>
      <c r="O40" s="29"/>
      <c r="P40" s="29"/>
      <c r="Q40" s="22"/>
      <c r="R40" s="22"/>
      <c r="S40" s="22"/>
      <c r="T40" s="9"/>
    </row>
    <row r="41" spans="3:31" ht="21">
      <c r="C41" s="1" t="s">
        <v>92</v>
      </c>
      <c r="E41" s="35" t="s">
        <v>93</v>
      </c>
      <c r="F41" s="38">
        <f>G9/G7</f>
        <v>0.48</v>
      </c>
      <c r="G41" s="1" t="s">
        <v>94</v>
      </c>
      <c r="K41" s="5"/>
      <c r="L41" s="22"/>
      <c r="M41" s="22"/>
      <c r="N41" s="22"/>
      <c r="O41" s="22"/>
      <c r="P41" s="22"/>
      <c r="Q41" s="22"/>
      <c r="R41" s="22"/>
      <c r="S41" s="22"/>
      <c r="T41" s="9"/>
    </row>
    <row r="42" spans="3:31" ht="21">
      <c r="C42" s="1" t="s">
        <v>95</v>
      </c>
      <c r="E42" s="35" t="s">
        <v>96</v>
      </c>
      <c r="F42" s="38">
        <f>G11/G7</f>
        <v>0.52</v>
      </c>
      <c r="G42" s="1" t="s">
        <v>97</v>
      </c>
      <c r="K42" s="5"/>
      <c r="L42" s="22"/>
      <c r="M42" s="22"/>
      <c r="N42" s="22"/>
      <c r="O42" s="22"/>
      <c r="P42" s="22"/>
      <c r="Q42" s="22"/>
      <c r="R42" s="22"/>
      <c r="S42" s="22"/>
      <c r="T42" s="9"/>
      <c r="W42">
        <f>1400000/72</f>
        <v>19444.444444444445</v>
      </c>
    </row>
    <row r="43" spans="3:31" ht="21">
      <c r="C43" s="1" t="s">
        <v>98</v>
      </c>
      <c r="E43" s="35" t="s">
        <v>99</v>
      </c>
      <c r="F43" s="38">
        <f>I9/I7</f>
        <v>0.11200000000000002</v>
      </c>
      <c r="G43" s="1" t="s">
        <v>100</v>
      </c>
      <c r="K43" s="5"/>
      <c r="L43" s="6" t="s">
        <v>101</v>
      </c>
      <c r="M43" s="20" t="s">
        <v>102</v>
      </c>
      <c r="N43" s="20" t="s">
        <v>103</v>
      </c>
      <c r="O43" s="20" t="s">
        <v>104</v>
      </c>
      <c r="P43" s="20" t="s">
        <v>105</v>
      </c>
      <c r="Q43" s="20" t="s">
        <v>106</v>
      </c>
      <c r="R43" s="44"/>
      <c r="S43" s="22"/>
      <c r="T43" s="9"/>
    </row>
    <row r="44" spans="3:31" ht="21">
      <c r="C44" s="1" t="s">
        <v>107</v>
      </c>
      <c r="E44" s="35" t="s">
        <v>108</v>
      </c>
      <c r="F44" s="38">
        <f>$I$11/$I$7</f>
        <v>0.8879999999999999</v>
      </c>
      <c r="G44" s="1" t="s">
        <v>109</v>
      </c>
      <c r="K44" s="5"/>
      <c r="L44" s="26"/>
      <c r="M44" s="24">
        <f>G7</f>
        <v>0.375</v>
      </c>
      <c r="N44" s="24">
        <f>-F41*LOG(F41,2) - F42*LOG(F42,2)</f>
        <v>0.99884553599520176</v>
      </c>
      <c r="O44" s="24"/>
      <c r="P44" s="24">
        <f>I7</f>
        <v>0.625</v>
      </c>
      <c r="Q44" s="24">
        <f>-F43*LOG(F43,2) - F44*LOG(F44,2)</f>
        <v>0.50591924407274147</v>
      </c>
      <c r="R44" s="25"/>
      <c r="S44" s="22"/>
      <c r="T44" s="9"/>
    </row>
    <row r="45" spans="3:31" ht="21">
      <c r="K45" s="5"/>
      <c r="L45" s="43">
        <f>(M44*N44) + (P44*Q44)</f>
        <v>0.69076660354366415</v>
      </c>
      <c r="M45" s="29"/>
      <c r="N45" s="29"/>
      <c r="O45" s="29"/>
      <c r="P45" s="29"/>
      <c r="Q45" s="22"/>
      <c r="R45" s="22"/>
      <c r="S45" s="22"/>
      <c r="T45" s="9"/>
    </row>
    <row r="46" spans="3:31" ht="21">
      <c r="C46" s="47" t="s">
        <v>125</v>
      </c>
      <c r="K46" s="16"/>
      <c r="L46" s="17"/>
      <c r="M46" s="17"/>
      <c r="N46" s="17"/>
      <c r="O46" s="17"/>
      <c r="P46" s="17"/>
      <c r="Q46" s="17"/>
      <c r="R46" s="17"/>
      <c r="S46" s="17"/>
      <c r="T46" s="18"/>
    </row>
    <row r="47" spans="3:31" ht="21">
      <c r="C47" s="1" t="s">
        <v>126</v>
      </c>
    </row>
    <row r="48" spans="3:31" ht="21">
      <c r="C48" s="1" t="s">
        <v>127</v>
      </c>
    </row>
    <row r="49" spans="3:3" ht="21">
      <c r="C49" s="1" t="s">
        <v>128</v>
      </c>
    </row>
    <row r="50" spans="3:3" ht="21">
      <c r="C50" s="1" t="s">
        <v>129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 Gain Calculator</vt:lpstr>
      <vt:lpstr>part1 ans13</vt:lpstr>
      <vt:lpstr>part3 ans5</vt:lpstr>
    </vt:vector>
  </TitlesOfParts>
  <Company>Duke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Windows User</cp:lastModifiedBy>
  <dcterms:created xsi:type="dcterms:W3CDTF">2015-09-11T21:35:29Z</dcterms:created>
  <dcterms:modified xsi:type="dcterms:W3CDTF">2018-10-17T10:48:39Z</dcterms:modified>
</cp:coreProperties>
</file>