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A695E60-BA7D-4127-B7A1-AC3F239A9E40}" xr6:coauthVersionLast="47" xr6:coauthVersionMax="47" xr10:uidLastSave="{00000000-0000-0000-0000-000000000000}"/>
  <bookViews>
    <workbookView xWindow="-108" yWindow="-108" windowWidth="23256" windowHeight="12456" xr2:uid="{9B699F49-23DD-4F02-95A9-74FD2CA71851}"/>
  </bookViews>
  <sheets>
    <sheet name="Model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G12" i="1"/>
  <c r="G57" i="1"/>
  <c r="H57" i="1" s="1"/>
  <c r="I57" i="1" s="1"/>
  <c r="J57" i="1" s="1"/>
  <c r="J84" i="1" s="1"/>
  <c r="H93" i="1"/>
  <c r="I93" i="1"/>
  <c r="J93" i="1"/>
  <c r="G93" i="1"/>
  <c r="I92" i="1"/>
  <c r="J92" i="1"/>
  <c r="H91" i="1"/>
  <c r="I91" i="1"/>
  <c r="J91" i="1"/>
  <c r="G91" i="1"/>
  <c r="I89" i="1"/>
  <c r="J89" i="1"/>
  <c r="H89" i="1"/>
  <c r="G89" i="1"/>
  <c r="I88" i="1"/>
  <c r="J88" i="1"/>
  <c r="H88" i="1"/>
  <c r="G88" i="1"/>
  <c r="G109" i="1"/>
  <c r="G64" i="1"/>
  <c r="H92" i="1" s="1"/>
  <c r="G104" i="1"/>
  <c r="G106" i="1" s="1"/>
  <c r="H104" i="1" s="1"/>
  <c r="H106" i="1" s="1"/>
  <c r="I104" i="1" s="1"/>
  <c r="I106" i="1" s="1"/>
  <c r="J104" i="1" s="1"/>
  <c r="J106" i="1" s="1"/>
  <c r="G101" i="1"/>
  <c r="H99" i="1" s="1"/>
  <c r="H101" i="1" s="1"/>
  <c r="I99" i="1" s="1"/>
  <c r="I101" i="1" s="1"/>
  <c r="J99" i="1" s="1"/>
  <c r="E66" i="1"/>
  <c r="F66" i="1"/>
  <c r="D66" i="1"/>
  <c r="F55" i="1"/>
  <c r="F60" i="1" s="1"/>
  <c r="E55" i="1"/>
  <c r="E60" i="1" s="1"/>
  <c r="D55" i="1"/>
  <c r="D60" i="1" s="1"/>
  <c r="F47" i="1"/>
  <c r="E47" i="1"/>
  <c r="D47" i="1"/>
  <c r="F43" i="1"/>
  <c r="E43" i="1"/>
  <c r="D43" i="1"/>
  <c r="E24" i="1"/>
  <c r="F24" i="1"/>
  <c r="D24" i="1"/>
  <c r="D23" i="1"/>
  <c r="E23" i="1"/>
  <c r="F23" i="1"/>
  <c r="E22" i="1"/>
  <c r="F22" i="1"/>
  <c r="E10" i="1"/>
  <c r="E14" i="1" s="1"/>
  <c r="F10" i="1"/>
  <c r="F14" i="1" s="1"/>
  <c r="F17" i="1" s="1"/>
  <c r="D10" i="1"/>
  <c r="D14" i="1" s="1"/>
  <c r="D17" i="1" s="1"/>
  <c r="G3" i="1"/>
  <c r="H3" i="1" s="1"/>
  <c r="I3" i="1" s="1"/>
  <c r="J3" i="1" s="1"/>
  <c r="E3" i="1"/>
  <c r="D3" i="1" s="1"/>
  <c r="G13" i="1" l="1"/>
  <c r="I13" i="1"/>
  <c r="H13" i="1"/>
  <c r="J13" i="1"/>
  <c r="I84" i="1"/>
  <c r="H84" i="1"/>
  <c r="G84" i="1"/>
  <c r="J94" i="1"/>
  <c r="I94" i="1"/>
  <c r="H94" i="1"/>
  <c r="G92" i="1"/>
  <c r="G94" i="1" s="1"/>
  <c r="J101" i="1"/>
  <c r="D68" i="1"/>
  <c r="F49" i="1"/>
  <c r="D49" i="1"/>
  <c r="E49" i="1"/>
  <c r="H22" i="1"/>
  <c r="H24" i="1"/>
  <c r="J22" i="1"/>
  <c r="I22" i="1"/>
  <c r="H23" i="1"/>
  <c r="J23" i="1"/>
  <c r="G23" i="1"/>
  <c r="I23" i="1"/>
  <c r="E17" i="1"/>
  <c r="E25" i="1"/>
  <c r="G24" i="1"/>
  <c r="D25" i="1"/>
  <c r="J24" i="1"/>
  <c r="F25" i="1"/>
  <c r="I24" i="1"/>
  <c r="G22" i="1"/>
  <c r="D69" i="1" l="1"/>
  <c r="G54" i="1"/>
  <c r="G80" i="1" s="1"/>
  <c r="G31" i="1"/>
  <c r="H31" i="1" s="1"/>
  <c r="I31" i="1" s="1"/>
  <c r="J31" i="1" s="1"/>
  <c r="G53" i="1"/>
  <c r="G79" i="1" s="1"/>
  <c r="G32" i="1"/>
  <c r="G85" i="1" s="1"/>
  <c r="G28" i="1"/>
  <c r="G29" i="1"/>
  <c r="G83" i="1" s="1"/>
  <c r="G86" i="1" s="1"/>
  <c r="G7" i="1"/>
  <c r="G9" i="1" s="1"/>
  <c r="G40" i="1"/>
  <c r="G42" i="1"/>
  <c r="I25" i="1"/>
  <c r="J25" i="1"/>
  <c r="G25" i="1"/>
  <c r="H25" i="1"/>
  <c r="G77" i="1" l="1"/>
  <c r="H53" i="1"/>
  <c r="H79" i="1" s="1"/>
  <c r="H54" i="1"/>
  <c r="H80" i="1" s="1"/>
  <c r="H42" i="1"/>
  <c r="G75" i="1"/>
  <c r="H28" i="1"/>
  <c r="G74" i="1"/>
  <c r="G46" i="1"/>
  <c r="H32" i="1"/>
  <c r="G8" i="1"/>
  <c r="G26" i="1" s="1"/>
  <c r="G45" i="1"/>
  <c r="H29" i="1"/>
  <c r="H7" i="1"/>
  <c r="H8" i="1" s="1"/>
  <c r="H40" i="1"/>
  <c r="H75" i="1" s="1"/>
  <c r="H9" i="1" l="1"/>
  <c r="H10" i="1" s="1"/>
  <c r="I32" i="1"/>
  <c r="H85" i="1"/>
  <c r="I29" i="1"/>
  <c r="H83" i="1"/>
  <c r="H77" i="1"/>
  <c r="I42" i="1"/>
  <c r="I28" i="1"/>
  <c r="H74" i="1"/>
  <c r="I54" i="1"/>
  <c r="I80" i="1" s="1"/>
  <c r="I53" i="1"/>
  <c r="I79" i="1" s="1"/>
  <c r="G47" i="1"/>
  <c r="G41" i="1"/>
  <c r="G52" i="1"/>
  <c r="G78" i="1" s="1"/>
  <c r="H46" i="1"/>
  <c r="I46" i="1" s="1"/>
  <c r="I7" i="1"/>
  <c r="I8" i="1" s="1"/>
  <c r="I26" i="1" s="1"/>
  <c r="H45" i="1"/>
  <c r="G10" i="1"/>
  <c r="H26" i="1"/>
  <c r="I40" i="1"/>
  <c r="H86" i="1" l="1"/>
  <c r="J29" i="1"/>
  <c r="J83" i="1" s="1"/>
  <c r="I83" i="1"/>
  <c r="J32" i="1"/>
  <c r="J85" i="1" s="1"/>
  <c r="I85" i="1"/>
  <c r="I77" i="1"/>
  <c r="J42" i="1"/>
  <c r="J77" i="1" s="1"/>
  <c r="J53" i="1"/>
  <c r="J79" i="1" s="1"/>
  <c r="J28" i="1"/>
  <c r="J74" i="1" s="1"/>
  <c r="I74" i="1"/>
  <c r="G43" i="1"/>
  <c r="G49" i="1" s="1"/>
  <c r="G76" i="1"/>
  <c r="J7" i="1"/>
  <c r="J8" i="1" s="1"/>
  <c r="J26" i="1" s="1"/>
  <c r="J54" i="1"/>
  <c r="J80" i="1" s="1"/>
  <c r="I75" i="1"/>
  <c r="H41" i="1"/>
  <c r="G55" i="1"/>
  <c r="G60" i="1" s="1"/>
  <c r="H52" i="1"/>
  <c r="H78" i="1" s="1"/>
  <c r="I45" i="1"/>
  <c r="H47" i="1"/>
  <c r="I9" i="1"/>
  <c r="I10" i="1" s="1"/>
  <c r="J40" i="1"/>
  <c r="J75" i="1" s="1"/>
  <c r="J46" i="1" l="1"/>
  <c r="I86" i="1"/>
  <c r="J86" i="1"/>
  <c r="I41" i="1"/>
  <c r="I76" i="1" s="1"/>
  <c r="H76" i="1"/>
  <c r="J9" i="1"/>
  <c r="J10" i="1" s="1"/>
  <c r="H43" i="1"/>
  <c r="H49" i="1" s="1"/>
  <c r="J45" i="1"/>
  <c r="I47" i="1"/>
  <c r="H55" i="1"/>
  <c r="H60" i="1" s="1"/>
  <c r="I52" i="1"/>
  <c r="I78" i="1" s="1"/>
  <c r="I43" i="1" l="1"/>
  <c r="I49" i="1" s="1"/>
  <c r="J47" i="1"/>
  <c r="J41" i="1"/>
  <c r="J43" i="1" s="1"/>
  <c r="J52" i="1"/>
  <c r="I55" i="1"/>
  <c r="I60" i="1" s="1"/>
  <c r="J76" i="1" l="1"/>
  <c r="J49" i="1"/>
  <c r="J55" i="1"/>
  <c r="J60" i="1" s="1"/>
  <c r="J78" i="1"/>
  <c r="G66" i="1"/>
  <c r="G68" i="1" s="1"/>
  <c r="G69" i="1" s="1"/>
  <c r="F68" i="1"/>
  <c r="F69" i="1" s="1"/>
  <c r="E68" i="1"/>
  <c r="E69" i="1" s="1"/>
  <c r="H66" i="1" l="1"/>
  <c r="H68" i="1" s="1"/>
  <c r="H69" i="1" s="1"/>
  <c r="J66" i="1"/>
  <c r="J68" i="1" s="1"/>
  <c r="J69" i="1" s="1"/>
  <c r="I66" i="1" l="1"/>
  <c r="I68" i="1" s="1"/>
  <c r="G14" i="1"/>
  <c r="G16" i="1" s="1"/>
  <c r="G17" i="1" l="1"/>
  <c r="G73" i="1" l="1"/>
  <c r="G81" i="1" s="1"/>
  <c r="G96" i="1" s="1"/>
  <c r="G39" i="1" s="1"/>
  <c r="G110" i="1"/>
  <c r="G112" i="1" s="1"/>
  <c r="H109" i="1" s="1"/>
  <c r="H12" i="1" l="1"/>
  <c r="H14" i="1" s="1"/>
  <c r="H16" i="1" l="1"/>
  <c r="H17" i="1" s="1"/>
  <c r="H73" i="1" l="1"/>
  <c r="H81" i="1" s="1"/>
  <c r="H96" i="1" s="1"/>
  <c r="H39" i="1" s="1"/>
  <c r="H110" i="1"/>
  <c r="H112" i="1" s="1"/>
  <c r="I109" i="1" s="1"/>
  <c r="I12" i="1" l="1"/>
  <c r="I14" i="1" s="1"/>
  <c r="I16" i="1" l="1"/>
  <c r="I17" i="1" s="1"/>
  <c r="I110" i="1" l="1"/>
  <c r="I112" i="1" s="1"/>
  <c r="J109" i="1" s="1"/>
  <c r="I73" i="1"/>
  <c r="I81" i="1" s="1"/>
  <c r="I96" i="1" s="1"/>
  <c r="I39" i="1" s="1"/>
  <c r="J12" i="1" l="1"/>
  <c r="J14" i="1" s="1"/>
  <c r="J16" i="1" l="1"/>
  <c r="J17" i="1"/>
  <c r="J73" i="1" l="1"/>
  <c r="J81" i="1" s="1"/>
  <c r="J96" i="1" s="1"/>
  <c r="J39" i="1" s="1"/>
  <c r="J110" i="1"/>
  <c r="J112" i="1" s="1"/>
</calcChain>
</file>

<file path=xl/sharedStrings.xml><?xml version="1.0" encoding="utf-8"?>
<sst xmlns="http://schemas.openxmlformats.org/spreadsheetml/2006/main" count="191" uniqueCount="88">
  <si>
    <t>Projections</t>
  </si>
  <si>
    <t>Income Statement</t>
  </si>
  <si>
    <t>Revenue</t>
  </si>
  <si>
    <t>Cost of Goods Sold</t>
  </si>
  <si>
    <t>Operating expense</t>
  </si>
  <si>
    <t>Operating profits</t>
  </si>
  <si>
    <t>Interest Income</t>
  </si>
  <si>
    <t>Interest expense</t>
  </si>
  <si>
    <t>Pretax Profits</t>
  </si>
  <si>
    <t>Tax Expense</t>
  </si>
  <si>
    <t>Net Income</t>
  </si>
  <si>
    <t>Margins &amp; growth rates</t>
  </si>
  <si>
    <t>Revenue Growth Rate</t>
  </si>
  <si>
    <t>Gross Profit margin</t>
  </si>
  <si>
    <t>Operating As % of  revenue</t>
  </si>
  <si>
    <t>Taxrate</t>
  </si>
  <si>
    <t>Balance Sheet</t>
  </si>
  <si>
    <t>Cash and cash equivalents</t>
  </si>
  <si>
    <t>Accounts receivable</t>
  </si>
  <si>
    <t>Inventory</t>
  </si>
  <si>
    <t xml:space="preserve">Prepaid exp </t>
  </si>
  <si>
    <t>Current Assets</t>
  </si>
  <si>
    <t>Property plant &amp; Equipments</t>
  </si>
  <si>
    <t>Intangible Assets</t>
  </si>
  <si>
    <t>Non-Current Assets</t>
  </si>
  <si>
    <t>Total Assets</t>
  </si>
  <si>
    <t>Memo: COGS grwoths rate</t>
  </si>
  <si>
    <t>Memo: Depriciation in OPEX and COGS</t>
  </si>
  <si>
    <t>Memo: Capex</t>
  </si>
  <si>
    <t>Memo: Amortization in OPEX and COGS</t>
  </si>
  <si>
    <t>Memo: Purchase of intangible assets</t>
  </si>
  <si>
    <t>Accounts Payable</t>
  </si>
  <si>
    <t>Accrued Expenses</t>
  </si>
  <si>
    <t>Other Current Liabilities</t>
  </si>
  <si>
    <t>Total Current Liabilities</t>
  </si>
  <si>
    <t>Long Term Debts</t>
  </si>
  <si>
    <t>Other Liabilities</t>
  </si>
  <si>
    <t>Total Liabilities</t>
  </si>
  <si>
    <t>Common stock &amp; APIC</t>
  </si>
  <si>
    <t>Tresuary stock</t>
  </si>
  <si>
    <t>Other comprehensive income</t>
  </si>
  <si>
    <t>Retainded Earnings</t>
  </si>
  <si>
    <t>Total Equity</t>
  </si>
  <si>
    <t>Total Liability &amp; Equity</t>
  </si>
  <si>
    <t>Balance</t>
  </si>
  <si>
    <t>New Issuance of common stock</t>
  </si>
  <si>
    <r>
      <t xml:space="preserve">Common Stock &amp; APIC </t>
    </r>
    <r>
      <rPr>
        <b/>
        <sz val="15"/>
        <color theme="1"/>
        <rFont val="Times New Roman"/>
        <family val="1"/>
      </rPr>
      <t>EOP</t>
    </r>
  </si>
  <si>
    <r>
      <t xml:space="preserve">Common Stock &amp; APIC </t>
    </r>
    <r>
      <rPr>
        <b/>
        <sz val="15"/>
        <color theme="1"/>
        <rFont val="Times New Roman"/>
        <family val="1"/>
      </rPr>
      <t>BOP</t>
    </r>
  </si>
  <si>
    <t xml:space="preserve">Schedules </t>
  </si>
  <si>
    <r>
      <t xml:space="preserve">Treasury Stock </t>
    </r>
    <r>
      <rPr>
        <b/>
        <sz val="15"/>
        <color theme="1"/>
        <rFont val="Times New Roman"/>
        <family val="1"/>
      </rPr>
      <t>BOP</t>
    </r>
  </si>
  <si>
    <t>New Purchases</t>
  </si>
  <si>
    <r>
      <t xml:space="preserve">Treasury Stock </t>
    </r>
    <r>
      <rPr>
        <b/>
        <sz val="15"/>
        <color theme="1"/>
        <rFont val="Times New Roman"/>
        <family val="1"/>
      </rPr>
      <t>EOP</t>
    </r>
  </si>
  <si>
    <r>
      <t xml:space="preserve">Retained Earning </t>
    </r>
    <r>
      <rPr>
        <b/>
        <sz val="15"/>
        <color theme="1"/>
        <rFont val="Times New Roman"/>
        <family val="1"/>
      </rPr>
      <t>BOP</t>
    </r>
  </si>
  <si>
    <t>Common Dividends</t>
  </si>
  <si>
    <r>
      <t xml:space="preserve">Retained Earning </t>
    </r>
    <r>
      <rPr>
        <b/>
        <sz val="15"/>
        <color theme="1"/>
        <rFont val="Times New Roman"/>
        <family val="1"/>
      </rPr>
      <t>EOP</t>
    </r>
  </si>
  <si>
    <t>Cash Flow Statement</t>
  </si>
  <si>
    <t>Depriciation &amp; Amortization</t>
  </si>
  <si>
    <t>Cash Flow From Operations</t>
  </si>
  <si>
    <t>Capex</t>
  </si>
  <si>
    <t>Purchase of intangible assets</t>
  </si>
  <si>
    <t>Cash for investing activities</t>
  </si>
  <si>
    <t>Long Term Debt</t>
  </si>
  <si>
    <t>Issuance of Common stock</t>
  </si>
  <si>
    <t>Repurchases</t>
  </si>
  <si>
    <t>Dividends</t>
  </si>
  <si>
    <t>Cash from financing activities</t>
  </si>
  <si>
    <t>Total Change in Cash</t>
  </si>
  <si>
    <t>Revolver</t>
  </si>
  <si>
    <t>Memo: % Of interest earned on cash</t>
  </si>
  <si>
    <t>Memo: % Of interest rate on debt</t>
  </si>
  <si>
    <t>Notes or Assumptions</t>
  </si>
  <si>
    <t>COGS is considered as the % of revenue</t>
  </si>
  <si>
    <t>Tax rate is calculated by dividing tax expense by pretax income/ profits.</t>
  </si>
  <si>
    <t>The more revenue is likely to generate the more will be the accounts receivable</t>
  </si>
  <si>
    <t>Revenue growth rate is calculated as Previous revenue / current - 1.</t>
  </si>
  <si>
    <t>Gross profit margin = Revenue / COGS</t>
  </si>
  <si>
    <t>Account receivable = Previous acc. Recev. * (1+ Revnue Growth Rate)</t>
  </si>
  <si>
    <t>COGS rate = Forecasted COGS / Recent Cogs - 1</t>
  </si>
  <si>
    <t>Expenses grows with the growth in business</t>
  </si>
  <si>
    <t>For non-current assets PP&amp;E = Prev. + Capex - Dep.</t>
  </si>
  <si>
    <t>For intangible assets = Prev. - Purchase + Ammortization</t>
  </si>
  <si>
    <r>
      <t xml:space="preserve">BOP = </t>
    </r>
    <r>
      <rPr>
        <b/>
        <sz val="14"/>
        <color theme="1"/>
        <rFont val="Times New Roman"/>
        <family val="1"/>
      </rPr>
      <t>Beginning of the period</t>
    </r>
    <r>
      <rPr>
        <sz val="14"/>
        <color theme="1"/>
        <rFont val="Times New Roman"/>
        <family val="1"/>
      </rPr>
      <t xml:space="preserve">, EOP = </t>
    </r>
    <r>
      <rPr>
        <b/>
        <sz val="14"/>
        <color theme="1"/>
        <rFont val="Times New Roman"/>
        <family val="1"/>
      </rPr>
      <t>End of the period</t>
    </r>
  </si>
  <si>
    <t>APIC - Additional paid in capital</t>
  </si>
  <si>
    <t>Cash &amp; Cash Equivalent = End of prev. yr. - Total change in cash</t>
  </si>
  <si>
    <t>Financial Statements</t>
  </si>
  <si>
    <t>$ in millions</t>
  </si>
  <si>
    <t>Historical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</si>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</sst>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[Red]\-#,##0.0\ 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u/>
      <sz val="15"/>
      <color theme="1"/>
      <name val="Times New Roman"/>
      <family val="1"/>
    </font>
    <font>
      <b/>
      <sz val="15"/>
      <color rgb="FF0070C0"/>
      <name val="Times New Roman"/>
      <family val="1"/>
    </font>
    <font>
      <i/>
      <u/>
      <sz val="15"/>
      <color theme="1"/>
      <name val="Times New Roman"/>
      <family val="1"/>
    </font>
    <font>
      <b/>
      <sz val="15"/>
      <color theme="9" tint="-0.249977111117893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4" tint="-0.249977111117893"/>
      <name val="Times New Roman"/>
      <family val="1"/>
    </font>
    <font>
      <b/>
      <sz val="15"/>
      <color rgb="FFFF0000"/>
      <name val="Times New Roman"/>
      <family val="1"/>
    </font>
    <font>
      <b/>
      <sz val="20"/>
      <color theme="0"/>
      <name val="Times New Roman"/>
      <family val="1"/>
    </font>
    <font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0"/>
      <name val="Times New Roman"/>
      <family val="1"/>
    </font>
    <font>
      <b/>
      <i/>
      <u/>
      <sz val="18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2" fillId="3" borderId="0" xfId="0" applyFont="1" applyFill="1"/>
    <xf numFmtId="164" fontId="3" fillId="3" borderId="0" xfId="0" applyNumberFormat="1" applyFont="1" applyFill="1"/>
    <xf numFmtId="164" fontId="12" fillId="3" borderId="0" xfId="0" applyNumberFormat="1" applyFont="1" applyFill="1"/>
    <xf numFmtId="164" fontId="3" fillId="3" borderId="0" xfId="1" applyNumberFormat="1" applyFont="1" applyFill="1" applyBorder="1"/>
    <xf numFmtId="164" fontId="13" fillId="3" borderId="0" xfId="0" applyNumberFormat="1" applyFont="1" applyFill="1"/>
    <xf numFmtId="164" fontId="3" fillId="0" borderId="0" xfId="0" applyNumberFormat="1" applyFont="1"/>
    <xf numFmtId="164" fontId="13" fillId="0" borderId="0" xfId="0" applyNumberFormat="1" applyFont="1"/>
    <xf numFmtId="0" fontId="14" fillId="4" borderId="0" xfId="0" applyFont="1" applyFill="1"/>
    <xf numFmtId="0" fontId="15" fillId="4" borderId="0" xfId="0" applyFont="1" applyFill="1"/>
    <xf numFmtId="0" fontId="14" fillId="5" borderId="0" xfId="0" applyFont="1" applyFill="1" applyAlignment="1">
      <alignment horizontal="centerContinuous"/>
    </xf>
    <xf numFmtId="0" fontId="15" fillId="5" borderId="0" xfId="0" applyFont="1" applyFill="1" applyAlignment="1">
      <alignment horizontal="centerContinuous"/>
    </xf>
    <xf numFmtId="0" fontId="14" fillId="5" borderId="0" xfId="0" applyFont="1" applyFill="1"/>
    <xf numFmtId="0" fontId="14" fillId="6" borderId="0" xfId="0" applyFont="1" applyFill="1" applyAlignment="1">
      <alignment horizontal="centerContinuous"/>
    </xf>
    <xf numFmtId="0" fontId="15" fillId="6" borderId="0" xfId="0" applyFont="1" applyFill="1" applyAlignment="1">
      <alignment horizontal="centerContinuous"/>
    </xf>
    <xf numFmtId="0" fontId="14" fillId="6" borderId="0" xfId="0" applyFont="1" applyFill="1"/>
    <xf numFmtId="164" fontId="5" fillId="3" borderId="0" xfId="0" applyNumberFormat="1" applyFont="1" applyFill="1"/>
    <xf numFmtId="164" fontId="5" fillId="3" borderId="0" xfId="1" applyNumberFormat="1" applyFont="1" applyFill="1" applyBorder="1"/>
    <xf numFmtId="0" fontId="18" fillId="7" borderId="0" xfId="0" applyFont="1" applyFill="1"/>
    <xf numFmtId="0" fontId="3" fillId="0" borderId="1" xfId="0" applyFont="1" applyBorder="1"/>
    <xf numFmtId="164" fontId="3" fillId="3" borderId="1" xfId="0" applyNumberFormat="1" applyFont="1" applyFill="1" applyBorder="1"/>
    <xf numFmtId="164" fontId="5" fillId="3" borderId="1" xfId="0" applyNumberFormat="1" applyFont="1" applyFill="1" applyBorder="1"/>
    <xf numFmtId="164" fontId="16" fillId="7" borderId="0" xfId="0" applyNumberFormat="1" applyFont="1" applyFill="1"/>
    <xf numFmtId="0" fontId="6" fillId="3" borderId="0" xfId="0" applyFont="1" applyFill="1"/>
    <xf numFmtId="0" fontId="2" fillId="0" borderId="2" xfId="0" applyFont="1" applyBorder="1"/>
    <xf numFmtId="164" fontId="3" fillId="3" borderId="1" xfId="0" applyNumberFormat="1" applyFont="1" applyFill="1" applyBorder="1" applyAlignment="1">
      <alignment horizontal="right"/>
    </xf>
    <xf numFmtId="164" fontId="3" fillId="3" borderId="1" xfId="1" applyNumberFormat="1" applyFont="1" applyFill="1" applyBorder="1"/>
    <xf numFmtId="164" fontId="5" fillId="3" borderId="3" xfId="0" applyNumberFormat="1" applyFont="1" applyFill="1" applyBorder="1"/>
    <xf numFmtId="0" fontId="2" fillId="0" borderId="4" xfId="0" applyFont="1" applyBorder="1"/>
    <xf numFmtId="164" fontId="5" fillId="3" borderId="5" xfId="0" applyNumberFormat="1" applyFont="1" applyFill="1" applyBorder="1"/>
    <xf numFmtId="0" fontId="4" fillId="0" borderId="4" xfId="0" applyFont="1" applyBorder="1"/>
    <xf numFmtId="164" fontId="5" fillId="3" borderId="5" xfId="1" applyNumberFormat="1" applyFont="1" applyFill="1" applyBorder="1"/>
    <xf numFmtId="0" fontId="6" fillId="0" borderId="4" xfId="0" applyFont="1" applyBorder="1"/>
    <xf numFmtId="0" fontId="4" fillId="0" borderId="6" xfId="0" applyFont="1" applyBorder="1"/>
    <xf numFmtId="164" fontId="3" fillId="3" borderId="7" xfId="0" applyNumberFormat="1" applyFont="1" applyFill="1" applyBorder="1"/>
    <xf numFmtId="164" fontId="5" fillId="3" borderId="7" xfId="1" applyNumberFormat="1" applyFont="1" applyFill="1" applyBorder="1"/>
    <xf numFmtId="164" fontId="5" fillId="3" borderId="8" xfId="1" applyNumberFormat="1" applyFont="1" applyFill="1" applyBorder="1"/>
    <xf numFmtId="164" fontId="3" fillId="0" borderId="1" xfId="0" applyNumberFormat="1" applyFont="1" applyBorder="1"/>
    <xf numFmtId="0" fontId="3" fillId="0" borderId="9" xfId="0" applyFont="1" applyBorder="1"/>
    <xf numFmtId="164" fontId="3" fillId="0" borderId="9" xfId="0" applyNumberFormat="1" applyFont="1" applyBorder="1"/>
    <xf numFmtId="164" fontId="5" fillId="3" borderId="9" xfId="0" applyNumberFormat="1" applyFont="1" applyFill="1" applyBorder="1"/>
    <xf numFmtId="164" fontId="2" fillId="0" borderId="0" xfId="0" applyNumberFormat="1" applyFont="1"/>
    <xf numFmtId="164" fontId="7" fillId="3" borderId="9" xfId="0" applyNumberFormat="1" applyFont="1" applyFill="1" applyBorder="1"/>
    <xf numFmtId="165" fontId="2" fillId="3" borderId="0" xfId="0" applyNumberFormat="1" applyFont="1" applyFill="1"/>
    <xf numFmtId="164" fontId="2" fillId="3" borderId="0" xfId="0" applyNumberFormat="1" applyFont="1" applyFill="1"/>
    <xf numFmtId="165" fontId="3" fillId="3" borderId="1" xfId="0" applyNumberFormat="1" applyFont="1" applyFill="1" applyBorder="1"/>
    <xf numFmtId="164" fontId="3" fillId="0" borderId="0" xfId="0" applyNumberFormat="1" applyFont="1" applyAlignment="1">
      <alignment horizontal="center"/>
    </xf>
    <xf numFmtId="0" fontId="17" fillId="7" borderId="0" xfId="0" applyFont="1" applyFill="1" applyAlignment="1">
      <alignment horizontal="left"/>
    </xf>
    <xf numFmtId="0" fontId="18" fillId="7" borderId="0" xfId="0" applyFont="1" applyFill="1"/>
    <xf numFmtId="0" fontId="1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BD0D-CCDA-43A1-AC24-44125003BD79}">
  <dimension ref="C2:N113"/>
  <sheetViews>
    <sheetView tabSelected="1" topLeftCell="A93" zoomScale="80" zoomScaleNormal="80" workbookViewId="0">
      <selection activeCell="K98" sqref="K98"/>
    </sheetView>
  </sheetViews>
  <sheetFormatPr defaultRowHeight="19.2" x14ac:dyDescent="0.35"/>
  <cols>
    <col min="1" max="1" width="2.33203125" style="1" customWidth="1"/>
    <col min="2" max="2" width="14.33203125" style="1" bestFit="1" customWidth="1"/>
    <col min="3" max="3" width="52.77734375" style="1" customWidth="1"/>
    <col min="4" max="10" width="20.77734375" style="1" customWidth="1"/>
    <col min="11" max="11" width="8.88671875" style="1"/>
    <col min="12" max="12" width="9.21875" style="1" bestFit="1" customWidth="1"/>
    <col min="13" max="16384" width="8.88671875" style="1"/>
  </cols>
  <sheetData>
    <row r="2" spans="3:12" ht="25.2" x14ac:dyDescent="0.45">
      <c r="C2" s="14" t="s">
        <v>84</v>
      </c>
      <c r="D2" s="16" t="s">
        <v>86</v>
      </c>
      <c r="E2" s="17"/>
      <c r="F2" s="17"/>
      <c r="G2" s="19" t="s">
        <v>0</v>
      </c>
      <c r="H2" s="20"/>
      <c r="I2" s="20"/>
      <c r="J2" s="20"/>
    </row>
    <row r="3" spans="3:12" ht="25.2" x14ac:dyDescent="0.45">
      <c r="C3" s="15" t="s">
        <v>85</v>
      </c>
      <c r="D3" s="18">
        <f>E3-1</f>
        <v>2021</v>
      </c>
      <c r="E3" s="18">
        <f>F3-1</f>
        <v>2022</v>
      </c>
      <c r="F3" s="18">
        <v>2023</v>
      </c>
      <c r="G3" s="21">
        <f>F3+1</f>
        <v>2024</v>
      </c>
      <c r="H3" s="21">
        <f>G3+1</f>
        <v>2025</v>
      </c>
      <c r="I3" s="21">
        <f>H3+1</f>
        <v>2026</v>
      </c>
      <c r="J3" s="21">
        <f>I3+1</f>
        <v>2027</v>
      </c>
    </row>
    <row r="4" spans="3:12" x14ac:dyDescent="0.35">
      <c r="C4"/>
      <c r="D4"/>
      <c r="E4"/>
      <c r="F4"/>
      <c r="G4"/>
      <c r="H4"/>
      <c r="I4"/>
      <c r="J4"/>
    </row>
    <row r="5" spans="3:12" ht="22.2" x14ac:dyDescent="0.35">
      <c r="C5" s="54" t="s">
        <v>1</v>
      </c>
      <c r="D5" s="54"/>
      <c r="E5" s="54"/>
      <c r="F5" s="54"/>
      <c r="G5" s="54"/>
      <c r="H5" s="54"/>
      <c r="I5" s="54"/>
      <c r="J5" s="54"/>
    </row>
    <row r="6" spans="3:12" x14ac:dyDescent="0.35">
      <c r="C6" s="2"/>
      <c r="D6" s="7"/>
      <c r="E6" s="7"/>
      <c r="F6" s="7"/>
      <c r="G6" s="7"/>
      <c r="H6" s="7"/>
      <c r="I6" s="7"/>
      <c r="J6" s="7"/>
    </row>
    <row r="7" spans="3:12" x14ac:dyDescent="0.35">
      <c r="C7" s="1" t="s">
        <v>2</v>
      </c>
      <c r="D7" s="8">
        <v>1000</v>
      </c>
      <c r="E7" s="8">
        <v>1100</v>
      </c>
      <c r="F7" s="8">
        <v>1200</v>
      </c>
      <c r="G7" s="22">
        <f>F7*(1+G22)</f>
        <v>1314.5454545454545</v>
      </c>
      <c r="H7" s="22">
        <f t="shared" ref="H7:J7" si="0">G7*(1+H22)</f>
        <v>1440.0247933884298</v>
      </c>
      <c r="I7" s="22">
        <f t="shared" si="0"/>
        <v>1577.481705484598</v>
      </c>
      <c r="J7" s="22">
        <f t="shared" si="0"/>
        <v>1728.0595046444914</v>
      </c>
    </row>
    <row r="8" spans="3:12" x14ac:dyDescent="0.35">
      <c r="C8" s="1" t="s">
        <v>3</v>
      </c>
      <c r="D8" s="8">
        <v>-600</v>
      </c>
      <c r="E8" s="8">
        <v>-700</v>
      </c>
      <c r="F8" s="8">
        <v>-750</v>
      </c>
      <c r="G8" s="22">
        <f>-(1-G23)*G7</f>
        <v>-815.61570247933867</v>
      </c>
      <c r="H8" s="22">
        <f t="shared" ref="H8:J8" si="1">-(1-H23)*H7</f>
        <v>-893.46992862509376</v>
      </c>
      <c r="I8" s="22">
        <f t="shared" si="1"/>
        <v>-978.75569453930723</v>
      </c>
      <c r="J8" s="22">
        <f t="shared" si="1"/>
        <v>-1072.1823744726048</v>
      </c>
      <c r="L8" s="3"/>
    </row>
    <row r="9" spans="3:12" x14ac:dyDescent="0.35">
      <c r="C9" s="1" t="s">
        <v>4</v>
      </c>
      <c r="D9" s="8">
        <v>-100</v>
      </c>
      <c r="E9" s="8">
        <v>-120</v>
      </c>
      <c r="F9" s="8">
        <v>-130</v>
      </c>
      <c r="G9" s="22">
        <f>-G7*G24</f>
        <v>-139.08953168044076</v>
      </c>
      <c r="H9" s="22">
        <f t="shared" ref="H9:J9" si="2">-H7*H24</f>
        <v>-152.36625970448284</v>
      </c>
      <c r="I9" s="22">
        <f t="shared" si="2"/>
        <v>-166.91031176718349</v>
      </c>
      <c r="J9" s="22">
        <f t="shared" si="2"/>
        <v>-182.84265970859644</v>
      </c>
    </row>
    <row r="10" spans="3:12" x14ac:dyDescent="0.35">
      <c r="C10" s="25" t="s">
        <v>5</v>
      </c>
      <c r="D10" s="26">
        <f>SUM(D7:D9)</f>
        <v>300</v>
      </c>
      <c r="E10" s="26">
        <f t="shared" ref="E10:F10" si="3">SUM(E7:E9)</f>
        <v>280</v>
      </c>
      <c r="F10" s="26">
        <f t="shared" si="3"/>
        <v>320</v>
      </c>
      <c r="G10" s="27">
        <f t="shared" ref="G10" si="4">SUM(G7:G9)</f>
        <v>359.84022038567508</v>
      </c>
      <c r="H10" s="27">
        <f t="shared" ref="H10" si="5">SUM(H7:H9)</f>
        <v>394.18860505885317</v>
      </c>
      <c r="I10" s="27">
        <f t="shared" ref="I10" si="6">SUM(I7:I9)</f>
        <v>431.81569917810731</v>
      </c>
      <c r="J10" s="27">
        <f t="shared" ref="J10" si="7">SUM(J7:J9)</f>
        <v>473.03447046329018</v>
      </c>
    </row>
    <row r="11" spans="3:12" x14ac:dyDescent="0.35">
      <c r="D11" s="8"/>
      <c r="E11" s="8"/>
      <c r="F11" s="8"/>
      <c r="G11" s="8"/>
      <c r="H11" s="8"/>
      <c r="I11" s="8"/>
      <c r="J11" s="8"/>
    </row>
    <row r="12" spans="3:12" x14ac:dyDescent="0.35">
      <c r="C12" s="1" t="s">
        <v>6</v>
      </c>
      <c r="D12" s="9">
        <v>6</v>
      </c>
      <c r="E12" s="9">
        <v>5</v>
      </c>
      <c r="F12" s="9">
        <v>7</v>
      </c>
      <c r="G12" s="23">
        <f>G34*F39</f>
        <v>9.2999999999999989</v>
      </c>
      <c r="H12" s="23">
        <f t="shared" ref="H12:J12" si="8">H34*G39</f>
        <v>11.412700304726094</v>
      </c>
      <c r="I12" s="23">
        <f t="shared" si="8"/>
        <v>14.266992370751881</v>
      </c>
      <c r="J12" s="23">
        <f t="shared" si="8"/>
        <v>17.940015822998454</v>
      </c>
      <c r="L12" s="3"/>
    </row>
    <row r="13" spans="3:12" x14ac:dyDescent="0.35">
      <c r="C13" s="1" t="s">
        <v>7</v>
      </c>
      <c r="D13" s="8">
        <v>-13</v>
      </c>
      <c r="E13" s="8">
        <v>-14</v>
      </c>
      <c r="F13" s="8">
        <v>-15</v>
      </c>
      <c r="G13" s="22">
        <f>-G35*SUM(G57:G58)</f>
        <v>-14.8</v>
      </c>
      <c r="H13" s="22">
        <f t="shared" ref="H13:J13" si="9">-H35*SUM(H57:H58)</f>
        <v>-14.8</v>
      </c>
      <c r="I13" s="22">
        <f t="shared" si="9"/>
        <v>-14.8</v>
      </c>
      <c r="J13" s="22">
        <f t="shared" si="9"/>
        <v>-14.8</v>
      </c>
    </row>
    <row r="14" spans="3:12" x14ac:dyDescent="0.35">
      <c r="C14" s="25" t="s">
        <v>8</v>
      </c>
      <c r="D14" s="26">
        <f>D10+D12+D13</f>
        <v>293</v>
      </c>
      <c r="E14" s="26">
        <f t="shared" ref="E14:F14" si="10">E10+E12+E13</f>
        <v>271</v>
      </c>
      <c r="F14" s="26">
        <f t="shared" si="10"/>
        <v>312</v>
      </c>
      <c r="G14" s="27">
        <f t="shared" ref="G14" si="11">G10+G12+G13</f>
        <v>354.34022038567508</v>
      </c>
      <c r="H14" s="27">
        <f t="shared" ref="H14" si="12">H10+H12+H13</f>
        <v>390.80130536357927</v>
      </c>
      <c r="I14" s="27">
        <f t="shared" ref="I14" si="13">I10+I12+I13</f>
        <v>431.28269154885919</v>
      </c>
      <c r="J14" s="27">
        <f t="shared" ref="J14" si="14">J10+J12+J13</f>
        <v>476.17448628628864</v>
      </c>
    </row>
    <row r="15" spans="3:12" x14ac:dyDescent="0.35">
      <c r="D15" s="8"/>
      <c r="E15" s="8"/>
      <c r="F15" s="8"/>
      <c r="G15" s="8"/>
      <c r="H15" s="8"/>
      <c r="I15" s="8"/>
      <c r="J15" s="8"/>
    </row>
    <row r="16" spans="3:12" x14ac:dyDescent="0.35">
      <c r="C16" s="1" t="s">
        <v>9</v>
      </c>
      <c r="D16" s="8">
        <v>-70</v>
      </c>
      <c r="E16" s="8">
        <v>-60</v>
      </c>
      <c r="F16" s="8">
        <v>-68</v>
      </c>
      <c r="G16" s="22">
        <f>-G25*G14</f>
        <v>-80.11145540720193</v>
      </c>
      <c r="H16" s="22">
        <f t="shared" ref="H16:J16" si="15">-H25*H14</f>
        <v>-88.354805767277682</v>
      </c>
      <c r="I16" s="22">
        <f t="shared" si="15"/>
        <v>-97.507090993814941</v>
      </c>
      <c r="J16" s="22">
        <f t="shared" si="15"/>
        <v>-107.65650899762626</v>
      </c>
    </row>
    <row r="17" spans="3:12" x14ac:dyDescent="0.35">
      <c r="C17" s="25" t="s">
        <v>10</v>
      </c>
      <c r="D17" s="26">
        <f>D14+D16</f>
        <v>223</v>
      </c>
      <c r="E17" s="26">
        <f t="shared" ref="E17:F17" si="16">E14+E16</f>
        <v>211</v>
      </c>
      <c r="F17" s="26">
        <f t="shared" si="16"/>
        <v>244</v>
      </c>
      <c r="G17" s="27">
        <f t="shared" ref="G17" si="17">G14+G16</f>
        <v>274.22876497847312</v>
      </c>
      <c r="H17" s="27">
        <f t="shared" ref="H17" si="18">H14+H16</f>
        <v>302.44649959630158</v>
      </c>
      <c r="I17" s="27">
        <f t="shared" ref="I17" si="19">I14+I16</f>
        <v>333.77560055504426</v>
      </c>
      <c r="J17" s="27">
        <f t="shared" ref="J17" si="20">J14+J16</f>
        <v>368.51797728866239</v>
      </c>
    </row>
    <row r="18" spans="3:12" x14ac:dyDescent="0.35">
      <c r="D18" s="8"/>
      <c r="E18" s="8"/>
      <c r="F18" s="8"/>
      <c r="G18" s="8"/>
      <c r="H18" s="8"/>
      <c r="I18" s="8"/>
      <c r="J18" s="8"/>
    </row>
    <row r="19" spans="3:12" x14ac:dyDescent="0.35">
      <c r="D19" s="8"/>
      <c r="E19" s="8"/>
      <c r="F19" s="8"/>
      <c r="G19" s="8"/>
      <c r="H19" s="8"/>
      <c r="I19" s="8"/>
      <c r="J19" s="8"/>
    </row>
    <row r="20" spans="3:12" ht="22.2" x14ac:dyDescent="0.35">
      <c r="C20" s="24" t="s">
        <v>11</v>
      </c>
      <c r="D20" s="28"/>
      <c r="E20" s="28"/>
      <c r="F20" s="28"/>
      <c r="G20" s="28"/>
      <c r="H20" s="28"/>
      <c r="I20" s="28"/>
      <c r="J20" s="28"/>
    </row>
    <row r="21" spans="3:12" x14ac:dyDescent="0.35">
      <c r="D21" s="8"/>
      <c r="E21" s="8"/>
      <c r="F21" s="8"/>
      <c r="G21" s="8"/>
      <c r="H21" s="8"/>
      <c r="I21" s="8"/>
      <c r="J21" s="8"/>
    </row>
    <row r="22" spans="3:12" x14ac:dyDescent="0.35">
      <c r="C22" s="30" t="s">
        <v>12</v>
      </c>
      <c r="D22" s="31">
        <v>0</v>
      </c>
      <c r="E22" s="32">
        <f>E7/D7-1</f>
        <v>0.10000000000000009</v>
      </c>
      <c r="F22" s="32">
        <f>F7/E7-1</f>
        <v>9.0909090909090828E-2</v>
      </c>
      <c r="G22" s="27">
        <f>AVERAGE($E$22:$F$22)</f>
        <v>9.5454545454545459E-2</v>
      </c>
      <c r="H22" s="27">
        <f t="shared" ref="H22:J22" si="21">AVERAGE($E$22:$F$22)</f>
        <v>9.5454545454545459E-2</v>
      </c>
      <c r="I22" s="27">
        <f t="shared" si="21"/>
        <v>9.5454545454545459E-2</v>
      </c>
      <c r="J22" s="33">
        <f t="shared" si="21"/>
        <v>9.5454545454545459E-2</v>
      </c>
    </row>
    <row r="23" spans="3:12" x14ac:dyDescent="0.35">
      <c r="C23" s="34" t="s">
        <v>13</v>
      </c>
      <c r="D23" s="10">
        <f t="shared" ref="D23:E23" si="22">1+D8/D7</f>
        <v>0.4</v>
      </c>
      <c r="E23" s="10">
        <f t="shared" si="22"/>
        <v>0.36363636363636365</v>
      </c>
      <c r="F23" s="10">
        <f>1+F8/F7</f>
        <v>0.375</v>
      </c>
      <c r="G23" s="22">
        <f>AVERAGE($D$23:$F$23)</f>
        <v>0.37954545454545457</v>
      </c>
      <c r="H23" s="22">
        <f t="shared" ref="H23:J23" si="23">AVERAGE($D$23:$F$23)</f>
        <v>0.37954545454545457</v>
      </c>
      <c r="I23" s="22">
        <f t="shared" si="23"/>
        <v>0.37954545454545457</v>
      </c>
      <c r="J23" s="35">
        <f t="shared" si="23"/>
        <v>0.37954545454545457</v>
      </c>
      <c r="L23" s="3"/>
    </row>
    <row r="24" spans="3:12" x14ac:dyDescent="0.35">
      <c r="C24" s="34" t="s">
        <v>14</v>
      </c>
      <c r="D24" s="10">
        <f>-D9/D7</f>
        <v>0.1</v>
      </c>
      <c r="E24" s="10">
        <f t="shared" ref="E24:F24" si="24">-E9/E7</f>
        <v>0.10909090909090909</v>
      </c>
      <c r="F24" s="10">
        <f t="shared" si="24"/>
        <v>0.10833333333333334</v>
      </c>
      <c r="G24" s="22">
        <f>AVERAGE($D$24:$F$24)</f>
        <v>0.10580808080808081</v>
      </c>
      <c r="H24" s="22">
        <f t="shared" ref="H24:J24" si="25">AVERAGE($D$24:$F$24)</f>
        <v>0.10580808080808081</v>
      </c>
      <c r="I24" s="22">
        <f t="shared" si="25"/>
        <v>0.10580808080808081</v>
      </c>
      <c r="J24" s="35">
        <f t="shared" si="25"/>
        <v>0.10580808080808081</v>
      </c>
    </row>
    <row r="25" spans="3:12" x14ac:dyDescent="0.35">
      <c r="C25" s="34" t="s">
        <v>15</v>
      </c>
      <c r="D25" s="10">
        <f>-D16/D14</f>
        <v>0.23890784982935154</v>
      </c>
      <c r="E25" s="10">
        <f t="shared" ref="E25:F25" si="26">-E16/E14</f>
        <v>0.22140221402214022</v>
      </c>
      <c r="F25" s="10">
        <f t="shared" si="26"/>
        <v>0.21794871794871795</v>
      </c>
      <c r="G25" s="22">
        <f>AVERAGE($D$25:$F$25)</f>
        <v>0.22608626060006989</v>
      </c>
      <c r="H25" s="22">
        <f t="shared" ref="H25:J25" si="27">AVERAGE($D$25:$F$25)</f>
        <v>0.22608626060006989</v>
      </c>
      <c r="I25" s="22">
        <f t="shared" si="27"/>
        <v>0.22608626060006989</v>
      </c>
      <c r="J25" s="35">
        <f t="shared" si="27"/>
        <v>0.22608626060006989</v>
      </c>
    </row>
    <row r="26" spans="3:12" x14ac:dyDescent="0.35">
      <c r="C26" s="36" t="s">
        <v>26</v>
      </c>
      <c r="D26" s="8">
        <v>0</v>
      </c>
      <c r="E26" s="8">
        <v>0</v>
      </c>
      <c r="F26" s="8">
        <v>0</v>
      </c>
      <c r="G26" s="23">
        <f>G8/F8-1</f>
        <v>8.7487603305784978E-2</v>
      </c>
      <c r="H26" s="23">
        <f>H8/G8-1</f>
        <v>9.5454545454545459E-2</v>
      </c>
      <c r="I26" s="23">
        <f>I8/H8-1</f>
        <v>9.5454545454545459E-2</v>
      </c>
      <c r="J26" s="37">
        <f>J8/I8-1</f>
        <v>9.5454545454545459E-2</v>
      </c>
    </row>
    <row r="27" spans="3:12" x14ac:dyDescent="0.35">
      <c r="C27" s="38"/>
      <c r="D27" s="8"/>
      <c r="E27" s="8"/>
      <c r="F27" s="8"/>
      <c r="G27" s="23"/>
      <c r="H27" s="23"/>
      <c r="I27" s="23"/>
      <c r="J27" s="37"/>
    </row>
    <row r="28" spans="3:12" x14ac:dyDescent="0.35">
      <c r="C28" s="36" t="s">
        <v>27</v>
      </c>
      <c r="D28" s="11">
        <v>-25</v>
      </c>
      <c r="E28" s="11">
        <v>-25</v>
      </c>
      <c r="F28" s="11">
        <v>-25</v>
      </c>
      <c r="G28" s="23">
        <f>F28*(1+G22)</f>
        <v>-27.386363636363637</v>
      </c>
      <c r="H28" s="23">
        <f>G28*(1+H22)</f>
        <v>-30.000516528925619</v>
      </c>
      <c r="I28" s="23">
        <f>H28*(1+I22)</f>
        <v>-32.864202197595795</v>
      </c>
      <c r="J28" s="37">
        <f>I28*(1+J22)</f>
        <v>-36.001239680093576</v>
      </c>
    </row>
    <row r="29" spans="3:12" x14ac:dyDescent="0.35">
      <c r="C29" s="36" t="s">
        <v>28</v>
      </c>
      <c r="D29" s="11">
        <v>-35</v>
      </c>
      <c r="E29" s="11">
        <v>-35</v>
      </c>
      <c r="F29" s="11">
        <v>-35</v>
      </c>
      <c r="G29" s="23">
        <f>F29*(1+G22)</f>
        <v>-38.340909090909093</v>
      </c>
      <c r="H29" s="23">
        <f>G29-(1+H22)</f>
        <v>-39.436363636363637</v>
      </c>
      <c r="I29" s="23">
        <f>H29*(1+I22)</f>
        <v>-43.200743801652891</v>
      </c>
      <c r="J29" s="37">
        <f>I29*(1+J22)</f>
        <v>-47.32445116453794</v>
      </c>
    </row>
    <row r="30" spans="3:12" x14ac:dyDescent="0.35">
      <c r="C30" s="38"/>
      <c r="D30" s="11"/>
      <c r="E30" s="11"/>
      <c r="F30" s="11"/>
      <c r="G30" s="23"/>
      <c r="H30" s="23"/>
      <c r="I30" s="23"/>
      <c r="J30" s="37"/>
    </row>
    <row r="31" spans="3:12" x14ac:dyDescent="0.35">
      <c r="C31" s="36" t="s">
        <v>29</v>
      </c>
      <c r="D31" s="11">
        <v>-10</v>
      </c>
      <c r="E31" s="11">
        <v>-15</v>
      </c>
      <c r="F31" s="11">
        <v>-19</v>
      </c>
      <c r="G31" s="23">
        <f>F31*(1+G22)</f>
        <v>-20.813636363636363</v>
      </c>
      <c r="H31" s="23">
        <f>G31*(1+H22)</f>
        <v>-22.800392561983472</v>
      </c>
      <c r="I31" s="23">
        <f>H31*(1+I22)</f>
        <v>-24.976793670172803</v>
      </c>
      <c r="J31" s="37">
        <f t="shared" ref="J31" si="28">I31*(1+J22)</f>
        <v>-27.360942156871115</v>
      </c>
    </row>
    <row r="32" spans="3:12" x14ac:dyDescent="0.35">
      <c r="C32" s="36" t="s">
        <v>30</v>
      </c>
      <c r="D32" s="11">
        <v>-16</v>
      </c>
      <c r="E32" s="11">
        <v>-18</v>
      </c>
      <c r="F32" s="11">
        <v>-20</v>
      </c>
      <c r="G32" s="22">
        <f>F32*(1+G22)</f>
        <v>-21.90909090909091</v>
      </c>
      <c r="H32" s="22">
        <f>G32*(1+H22)</f>
        <v>-24.000413223140498</v>
      </c>
      <c r="I32" s="22">
        <f>H32*(1+I22)</f>
        <v>-26.291361758076636</v>
      </c>
      <c r="J32" s="35">
        <f>I32*(1+J22)</f>
        <v>-28.80099174407486</v>
      </c>
    </row>
    <row r="33" spans="3:10" x14ac:dyDescent="0.35">
      <c r="C33" s="38"/>
      <c r="D33" s="11"/>
      <c r="E33" s="11"/>
      <c r="F33" s="11"/>
      <c r="G33" s="22"/>
      <c r="H33" s="22"/>
      <c r="I33" s="22"/>
      <c r="J33" s="35"/>
    </row>
    <row r="34" spans="3:10" x14ac:dyDescent="0.35">
      <c r="C34" s="36" t="s">
        <v>68</v>
      </c>
      <c r="D34" s="8">
        <v>0</v>
      </c>
      <c r="E34" s="8">
        <v>0</v>
      </c>
      <c r="F34" s="8">
        <v>0</v>
      </c>
      <c r="G34" s="23">
        <v>0.03</v>
      </c>
      <c r="H34" s="23">
        <v>0.03</v>
      </c>
      <c r="I34" s="23">
        <v>0.03</v>
      </c>
      <c r="J34" s="37">
        <v>0.03</v>
      </c>
    </row>
    <row r="35" spans="3:10" x14ac:dyDescent="0.35">
      <c r="C35" s="39" t="s">
        <v>69</v>
      </c>
      <c r="D35" s="40">
        <v>0</v>
      </c>
      <c r="E35" s="40">
        <v>0</v>
      </c>
      <c r="F35" s="40">
        <v>0</v>
      </c>
      <c r="G35" s="41">
        <v>0.08</v>
      </c>
      <c r="H35" s="41">
        <v>0.08</v>
      </c>
      <c r="I35" s="41">
        <v>0.08</v>
      </c>
      <c r="J35" s="42">
        <v>0.08</v>
      </c>
    </row>
    <row r="36" spans="3:10" x14ac:dyDescent="0.35">
      <c r="C36" s="29"/>
      <c r="D36" s="8"/>
      <c r="E36" s="8"/>
      <c r="F36" s="8"/>
      <c r="G36" s="8"/>
      <c r="H36" s="8"/>
      <c r="I36" s="8"/>
      <c r="J36" s="8"/>
    </row>
    <row r="37" spans="3:10" ht="22.2" x14ac:dyDescent="0.35">
      <c r="C37" s="54" t="s">
        <v>16</v>
      </c>
      <c r="D37" s="54"/>
      <c r="E37" s="54"/>
      <c r="F37" s="54"/>
      <c r="G37" s="54"/>
      <c r="H37" s="54"/>
      <c r="I37" s="54"/>
      <c r="J37" s="54"/>
    </row>
    <row r="38" spans="3:10" x14ac:dyDescent="0.35">
      <c r="D38" s="12"/>
      <c r="E38" s="12"/>
      <c r="F38" s="12"/>
      <c r="G38" s="8"/>
      <c r="H38" s="8"/>
      <c r="I38" s="8"/>
      <c r="J38" s="8"/>
    </row>
    <row r="39" spans="3:10" x14ac:dyDescent="0.35">
      <c r="C39" s="1" t="s">
        <v>17</v>
      </c>
      <c r="D39" s="12">
        <v>150</v>
      </c>
      <c r="E39" s="12">
        <v>200</v>
      </c>
      <c r="F39" s="12">
        <v>310</v>
      </c>
      <c r="G39" s="8">
        <f>F39+G96</f>
        <v>380.4233434908698</v>
      </c>
      <c r="H39" s="8">
        <f>G39+H96</f>
        <v>475.56641235839606</v>
      </c>
      <c r="I39" s="8">
        <f>H39+I96</f>
        <v>598.00052743328183</v>
      </c>
      <c r="J39" s="8">
        <f>I39+J96</f>
        <v>750.75351380958887</v>
      </c>
    </row>
    <row r="40" spans="3:10" x14ac:dyDescent="0.35">
      <c r="C40" s="1" t="s">
        <v>18</v>
      </c>
      <c r="D40" s="12">
        <v>96</v>
      </c>
      <c r="E40" s="12">
        <v>120</v>
      </c>
      <c r="F40" s="12">
        <v>150</v>
      </c>
      <c r="G40" s="22">
        <f>F40*(1+G22)</f>
        <v>164.31818181818181</v>
      </c>
      <c r="H40" s="22">
        <f>G40*(1+H22)</f>
        <v>180.00309917355372</v>
      </c>
      <c r="I40" s="22">
        <f>H40*(1+I22)</f>
        <v>197.18521318557475</v>
      </c>
      <c r="J40" s="22">
        <f>I40*(1+J22)</f>
        <v>216.00743808056143</v>
      </c>
    </row>
    <row r="41" spans="3:10" x14ac:dyDescent="0.35">
      <c r="C41" s="1" t="s">
        <v>19</v>
      </c>
      <c r="D41" s="12">
        <v>250</v>
      </c>
      <c r="E41" s="12">
        <v>300</v>
      </c>
      <c r="F41" s="12">
        <v>345</v>
      </c>
      <c r="G41" s="22">
        <f>F41*(1+G26)</f>
        <v>375.18322314049584</v>
      </c>
      <c r="H41" s="22">
        <f>G41*(1+H26)</f>
        <v>410.99616716754315</v>
      </c>
      <c r="I41" s="22">
        <f>H41*(1+I26)</f>
        <v>450.22761948808136</v>
      </c>
      <c r="J41" s="22">
        <f>I41*(1+J26)</f>
        <v>493.20389225739819</v>
      </c>
    </row>
    <row r="42" spans="3:10" x14ac:dyDescent="0.35">
      <c r="C42" s="1" t="s">
        <v>20</v>
      </c>
      <c r="D42" s="12">
        <v>20</v>
      </c>
      <c r="E42" s="12">
        <v>30</v>
      </c>
      <c r="F42" s="12">
        <v>45</v>
      </c>
      <c r="G42" s="22">
        <f>F42*(1+G22)</f>
        <v>49.295454545454547</v>
      </c>
      <c r="H42" s="22">
        <f>G42*(1+H22)</f>
        <v>54.000929752066121</v>
      </c>
      <c r="I42" s="22">
        <f>H42*(1+I22)</f>
        <v>59.155563955672434</v>
      </c>
      <c r="J42" s="22">
        <f>I42*(1+J22)</f>
        <v>64.80223142416844</v>
      </c>
    </row>
    <row r="43" spans="3:10" x14ac:dyDescent="0.35">
      <c r="C43" s="25" t="s">
        <v>21</v>
      </c>
      <c r="D43" s="43">
        <f>SUM(D39:D42)</f>
        <v>516</v>
      </c>
      <c r="E43" s="43">
        <f t="shared" ref="E43:F43" si="29">SUM(E39:E42)</f>
        <v>650</v>
      </c>
      <c r="F43" s="43">
        <f t="shared" si="29"/>
        <v>850</v>
      </c>
      <c r="G43" s="27">
        <f>SUM(G40:G42)</f>
        <v>588.79685950413216</v>
      </c>
      <c r="H43" s="27">
        <f t="shared" ref="H43:J43" si="30">SUM(H40:H42)</f>
        <v>645.00019609316303</v>
      </c>
      <c r="I43" s="27">
        <f t="shared" si="30"/>
        <v>706.5683966293285</v>
      </c>
      <c r="J43" s="27">
        <f t="shared" si="30"/>
        <v>774.01356176212812</v>
      </c>
    </row>
    <row r="44" spans="3:10" x14ac:dyDescent="0.35">
      <c r="D44" s="12"/>
      <c r="E44" s="12"/>
      <c r="F44" s="12"/>
      <c r="G44" s="8"/>
      <c r="H44" s="8"/>
      <c r="I44" s="8"/>
      <c r="J44" s="8"/>
    </row>
    <row r="45" spans="3:10" x14ac:dyDescent="0.35">
      <c r="C45" s="1" t="s">
        <v>22</v>
      </c>
      <c r="D45" s="12">
        <v>200</v>
      </c>
      <c r="E45" s="12">
        <v>250</v>
      </c>
      <c r="F45" s="12">
        <v>260</v>
      </c>
      <c r="G45" s="22">
        <f>F45-G29+G28</f>
        <v>270.9545454545455</v>
      </c>
      <c r="H45" s="22">
        <f>G45-H29+H28</f>
        <v>280.3903925619835</v>
      </c>
      <c r="I45" s="22">
        <f>H45-I29+I28</f>
        <v>290.72693416604062</v>
      </c>
      <c r="J45" s="22">
        <f>I45-J29+J28</f>
        <v>302.05014565048498</v>
      </c>
    </row>
    <row r="46" spans="3:10" x14ac:dyDescent="0.35">
      <c r="C46" s="1" t="s">
        <v>23</v>
      </c>
      <c r="D46" s="12">
        <v>50</v>
      </c>
      <c r="E46" s="12">
        <v>60</v>
      </c>
      <c r="F46" s="12">
        <v>90</v>
      </c>
      <c r="G46" s="22">
        <f>F46-G32+G31</f>
        <v>91.095454545454544</v>
      </c>
      <c r="H46" s="22">
        <f>G46-H32+H31</f>
        <v>92.29547520661157</v>
      </c>
      <c r="I46" s="22">
        <f>H46-I32+I31</f>
        <v>93.610043294515407</v>
      </c>
      <c r="J46" s="22">
        <f>I46-J32+J31</f>
        <v>95.050092881719152</v>
      </c>
    </row>
    <row r="47" spans="3:10" x14ac:dyDescent="0.35">
      <c r="C47" s="25" t="s">
        <v>24</v>
      </c>
      <c r="D47" s="43">
        <f>SUM(D45:D46)</f>
        <v>250</v>
      </c>
      <c r="E47" s="43">
        <f t="shared" ref="E47:F47" si="31">SUM(E45:E46)</f>
        <v>310</v>
      </c>
      <c r="F47" s="43">
        <f t="shared" si="31"/>
        <v>350</v>
      </c>
      <c r="G47" s="27">
        <f>SUM(G45:G46)</f>
        <v>362.05000000000007</v>
      </c>
      <c r="H47" s="27">
        <f t="shared" ref="H47:J47" si="32">SUM(H45:H46)</f>
        <v>372.68586776859507</v>
      </c>
      <c r="I47" s="27">
        <f t="shared" si="32"/>
        <v>384.336977460556</v>
      </c>
      <c r="J47" s="27">
        <f t="shared" si="32"/>
        <v>397.10023853220412</v>
      </c>
    </row>
    <row r="48" spans="3:10" x14ac:dyDescent="0.35">
      <c r="D48" s="12"/>
      <c r="E48" s="12"/>
      <c r="F48" s="12"/>
      <c r="G48" s="8"/>
      <c r="H48" s="8"/>
      <c r="I48" s="8"/>
      <c r="J48" s="8"/>
    </row>
    <row r="49" spans="3:14" ht="19.8" thickBot="1" x14ac:dyDescent="0.4">
      <c r="C49" s="44" t="s">
        <v>25</v>
      </c>
      <c r="D49" s="45">
        <f>D43+D47</f>
        <v>766</v>
      </c>
      <c r="E49" s="45">
        <f t="shared" ref="E49" si="33">E43+E47</f>
        <v>960</v>
      </c>
      <c r="F49" s="45">
        <f>F43+F47</f>
        <v>1200</v>
      </c>
      <c r="G49" s="46">
        <f>G47+G43</f>
        <v>950.84685950413223</v>
      </c>
      <c r="H49" s="46">
        <f t="shared" ref="H49:J49" si="34">H47+H43</f>
        <v>1017.6860638617582</v>
      </c>
      <c r="I49" s="46">
        <f t="shared" si="34"/>
        <v>1090.9053740898844</v>
      </c>
      <c r="J49" s="46">
        <f t="shared" si="34"/>
        <v>1171.1138002943321</v>
      </c>
    </row>
    <row r="50" spans="3:14" ht="19.8" thickTop="1" x14ac:dyDescent="0.35">
      <c r="D50" s="12"/>
      <c r="E50" s="12"/>
      <c r="F50" s="12"/>
      <c r="G50" s="8"/>
      <c r="H50" s="8"/>
      <c r="I50" s="8"/>
      <c r="J50" s="8"/>
    </row>
    <row r="51" spans="3:14" x14ac:dyDescent="0.35">
      <c r="D51" s="12"/>
      <c r="E51" s="12"/>
      <c r="F51" s="12"/>
      <c r="G51" s="8"/>
      <c r="H51" s="8"/>
      <c r="I51" s="8"/>
      <c r="J51" s="8"/>
    </row>
    <row r="52" spans="3:14" x14ac:dyDescent="0.35">
      <c r="C52" s="1" t="s">
        <v>31</v>
      </c>
      <c r="D52" s="12">
        <v>45</v>
      </c>
      <c r="E52" s="12">
        <v>47</v>
      </c>
      <c r="F52" s="12">
        <v>49</v>
      </c>
      <c r="G52" s="22">
        <f>F52*(1+G26)</f>
        <v>53.286892561983464</v>
      </c>
      <c r="H52" s="22">
        <f>G52*(1+H26)</f>
        <v>58.373368670172795</v>
      </c>
      <c r="I52" s="22">
        <f>H52*(1+I26)</f>
        <v>63.945372043234741</v>
      </c>
      <c r="J52" s="22">
        <f>I52*(1+J26)</f>
        <v>70.049248465543513</v>
      </c>
      <c r="N52" s="47"/>
    </row>
    <row r="53" spans="3:14" x14ac:dyDescent="0.35">
      <c r="C53" s="1" t="s">
        <v>32</v>
      </c>
      <c r="D53" s="12">
        <v>23</v>
      </c>
      <c r="E53" s="12">
        <v>30</v>
      </c>
      <c r="F53" s="12">
        <v>36</v>
      </c>
      <c r="G53" s="22">
        <f>F53*(1+G22)</f>
        <v>39.436363636363637</v>
      </c>
      <c r="H53" s="22">
        <f>G53*(1+H22)</f>
        <v>43.200743801652891</v>
      </c>
      <c r="I53" s="22">
        <f t="shared" ref="I53:J53" si="35">H53*(1+I22)</f>
        <v>47.32445116453794</v>
      </c>
      <c r="J53" s="22">
        <f t="shared" si="35"/>
        <v>51.841785139334746</v>
      </c>
    </row>
    <row r="54" spans="3:14" x14ac:dyDescent="0.35">
      <c r="C54" s="1" t="s">
        <v>33</v>
      </c>
      <c r="D54" s="12">
        <v>112</v>
      </c>
      <c r="E54" s="12">
        <v>120</v>
      </c>
      <c r="F54" s="12">
        <v>150</v>
      </c>
      <c r="G54" s="22">
        <f>F54*(1+G22)</f>
        <v>164.31818181818181</v>
      </c>
      <c r="H54" s="22">
        <f>G54*(1+H22)</f>
        <v>180.00309917355372</v>
      </c>
      <c r="I54" s="22">
        <f>H54*(1+I22)</f>
        <v>197.18521318557475</v>
      </c>
      <c r="J54" s="22">
        <f>I54*(1+J22)</f>
        <v>216.00743808056143</v>
      </c>
    </row>
    <row r="55" spans="3:14" x14ac:dyDescent="0.35">
      <c r="C55" s="25" t="s">
        <v>34</v>
      </c>
      <c r="D55" s="43">
        <f>SUM(D52:D54)</f>
        <v>180</v>
      </c>
      <c r="E55" s="43">
        <f t="shared" ref="E55:F55" si="36">SUM(E52:E54)</f>
        <v>197</v>
      </c>
      <c r="F55" s="43">
        <f t="shared" si="36"/>
        <v>235</v>
      </c>
      <c r="G55" s="27">
        <f>SUM(G52:G54)</f>
        <v>257.0414380165289</v>
      </c>
      <c r="H55" s="27">
        <f t="shared" ref="H55:J55" si="37">SUM(H52:H54)</f>
        <v>281.57721164537941</v>
      </c>
      <c r="I55" s="27">
        <f t="shared" si="37"/>
        <v>308.45503639334743</v>
      </c>
      <c r="J55" s="27">
        <f t="shared" si="37"/>
        <v>337.89847168543969</v>
      </c>
    </row>
    <row r="56" spans="3:14" x14ac:dyDescent="0.35">
      <c r="D56" s="12"/>
      <c r="E56" s="12"/>
      <c r="F56" s="12"/>
      <c r="G56" s="8"/>
      <c r="H56" s="8"/>
      <c r="I56" s="8"/>
      <c r="J56" s="8"/>
    </row>
    <row r="57" spans="3:14" x14ac:dyDescent="0.35">
      <c r="C57" s="1" t="s">
        <v>67</v>
      </c>
      <c r="D57" s="12">
        <v>0</v>
      </c>
      <c r="E57" s="12">
        <v>12</v>
      </c>
      <c r="F57" s="12">
        <v>5</v>
      </c>
      <c r="G57" s="8">
        <f>F57</f>
        <v>5</v>
      </c>
      <c r="H57" s="8">
        <f>G57</f>
        <v>5</v>
      </c>
      <c r="I57" s="8">
        <f>H57</f>
        <v>5</v>
      </c>
      <c r="J57" s="8">
        <f>I57</f>
        <v>5</v>
      </c>
    </row>
    <row r="58" spans="3:14" x14ac:dyDescent="0.35">
      <c r="C58" s="1" t="s">
        <v>35</v>
      </c>
      <c r="D58" s="12">
        <v>150</v>
      </c>
      <c r="E58" s="12">
        <v>165</v>
      </c>
      <c r="F58" s="12">
        <v>180</v>
      </c>
      <c r="G58" s="22">
        <v>180</v>
      </c>
      <c r="H58" s="22">
        <v>180</v>
      </c>
      <c r="I58" s="22">
        <v>180</v>
      </c>
      <c r="J58" s="22">
        <v>180</v>
      </c>
    </row>
    <row r="59" spans="3:14" x14ac:dyDescent="0.35">
      <c r="C59" s="1" t="s">
        <v>36</v>
      </c>
      <c r="D59" s="12">
        <v>45</v>
      </c>
      <c r="E59" s="12">
        <v>47</v>
      </c>
      <c r="F59" s="12">
        <v>49</v>
      </c>
      <c r="G59" s="22">
        <v>49</v>
      </c>
      <c r="H59" s="22">
        <v>49</v>
      </c>
      <c r="I59" s="22">
        <v>49</v>
      </c>
      <c r="J59" s="22">
        <v>49</v>
      </c>
    </row>
    <row r="60" spans="3:14" x14ac:dyDescent="0.35">
      <c r="C60" s="25" t="s">
        <v>37</v>
      </c>
      <c r="D60" s="43">
        <f>D59+D58+D55+D57</f>
        <v>375</v>
      </c>
      <c r="E60" s="43">
        <f t="shared" ref="E60:F60" si="38">E59+E58+E55+E57</f>
        <v>421</v>
      </c>
      <c r="F60" s="43">
        <f t="shared" si="38"/>
        <v>469</v>
      </c>
      <c r="G60" s="27">
        <f>G59+G58+G55+G57</f>
        <v>491.0414380165289</v>
      </c>
      <c r="H60" s="27">
        <f t="shared" ref="H60:J60" si="39">H59+H58+H55+H57</f>
        <v>515.57721164537941</v>
      </c>
      <c r="I60" s="27">
        <f t="shared" si="39"/>
        <v>542.45503639334743</v>
      </c>
      <c r="J60" s="27">
        <f t="shared" si="39"/>
        <v>571.89847168543974</v>
      </c>
    </row>
    <row r="61" spans="3:14" x14ac:dyDescent="0.35">
      <c r="D61" s="12"/>
      <c r="E61" s="12"/>
      <c r="F61" s="12"/>
      <c r="G61" s="22"/>
      <c r="H61" s="22"/>
      <c r="I61" s="22"/>
      <c r="J61" s="22"/>
    </row>
    <row r="62" spans="3:14" x14ac:dyDescent="0.35">
      <c r="C62" s="1" t="s">
        <v>38</v>
      </c>
      <c r="D62" s="12">
        <v>35</v>
      </c>
      <c r="E62" s="12">
        <v>38</v>
      </c>
      <c r="F62" s="12">
        <v>42</v>
      </c>
      <c r="G62" s="22">
        <v>44</v>
      </c>
      <c r="H62" s="22">
        <v>49</v>
      </c>
      <c r="I62" s="22">
        <v>54</v>
      </c>
      <c r="J62" s="22">
        <v>59</v>
      </c>
    </row>
    <row r="63" spans="3:14" x14ac:dyDescent="0.35">
      <c r="C63" s="1" t="s">
        <v>39</v>
      </c>
      <c r="D63" s="13">
        <v>-145</v>
      </c>
      <c r="E63" s="13">
        <v>-178</v>
      </c>
      <c r="F63" s="13">
        <v>-190</v>
      </c>
      <c r="G63" s="22">
        <v>-165</v>
      </c>
      <c r="H63" s="22">
        <v>-185</v>
      </c>
      <c r="I63" s="22">
        <v>-205</v>
      </c>
      <c r="J63" s="22">
        <v>-225</v>
      </c>
    </row>
    <row r="64" spans="3:14" x14ac:dyDescent="0.35">
      <c r="C64" s="1" t="s">
        <v>40</v>
      </c>
      <c r="D64" s="13">
        <v>-10</v>
      </c>
      <c r="E64" s="13">
        <v>-19</v>
      </c>
      <c r="F64" s="13">
        <v>-32</v>
      </c>
      <c r="G64" s="22">
        <f>F64</f>
        <v>-32</v>
      </c>
      <c r="H64" s="22">
        <v>-32</v>
      </c>
      <c r="I64" s="22">
        <v>-32</v>
      </c>
      <c r="J64" s="22">
        <v>-32</v>
      </c>
    </row>
    <row r="65" spans="3:10" x14ac:dyDescent="0.35">
      <c r="C65" s="1" t="s">
        <v>41</v>
      </c>
      <c r="D65" s="12">
        <v>511</v>
      </c>
      <c r="E65" s="12">
        <v>698</v>
      </c>
      <c r="F65" s="12">
        <v>911</v>
      </c>
      <c r="G65" s="22">
        <v>612.79999999999995</v>
      </c>
      <c r="H65" s="22">
        <v>670.1</v>
      </c>
      <c r="I65" s="22">
        <v>731.5</v>
      </c>
      <c r="J65" s="22">
        <v>797.2</v>
      </c>
    </row>
    <row r="66" spans="3:10" x14ac:dyDescent="0.35">
      <c r="C66" s="25" t="s">
        <v>42</v>
      </c>
      <c r="D66" s="43">
        <f>SUM(D62:D65)</f>
        <v>391</v>
      </c>
      <c r="E66" s="43">
        <f t="shared" ref="E66:F66" si="40">SUM(E62:E65)</f>
        <v>539</v>
      </c>
      <c r="F66" s="43">
        <f t="shared" si="40"/>
        <v>731</v>
      </c>
      <c r="G66" s="27">
        <f t="shared" ref="G66" si="41">SUM(G62:G65)</f>
        <v>459.79999999999995</v>
      </c>
      <c r="H66" s="27">
        <f t="shared" ref="H66" si="42">SUM(H62:H65)</f>
        <v>502.1</v>
      </c>
      <c r="I66" s="27">
        <f t="shared" ref="I66" si="43">SUM(I62:I65)</f>
        <v>548.5</v>
      </c>
      <c r="J66" s="27">
        <f t="shared" ref="J66" si="44">SUM(J62:J65)</f>
        <v>599.20000000000005</v>
      </c>
    </row>
    <row r="67" spans="3:10" x14ac:dyDescent="0.35">
      <c r="D67" s="12"/>
      <c r="E67" s="12"/>
      <c r="F67" s="12"/>
      <c r="G67" s="22"/>
      <c r="H67" s="22"/>
      <c r="I67" s="22"/>
      <c r="J67" s="22"/>
    </row>
    <row r="68" spans="3:10" x14ac:dyDescent="0.35">
      <c r="C68" s="25" t="s">
        <v>43</v>
      </c>
      <c r="D68" s="43">
        <f>D60+D66</f>
        <v>766</v>
      </c>
      <c r="E68" s="43">
        <f>E60+E66</f>
        <v>960</v>
      </c>
      <c r="F68" s="43">
        <f>F60+F66</f>
        <v>1200</v>
      </c>
      <c r="G68" s="27">
        <f t="shared" ref="G68:J68" si="45">G60+G66</f>
        <v>950.84143801652885</v>
      </c>
      <c r="H68" s="27">
        <f t="shared" si="45"/>
        <v>1017.6772116453794</v>
      </c>
      <c r="I68" s="27">
        <f t="shared" si="45"/>
        <v>1090.9550363933474</v>
      </c>
      <c r="J68" s="27">
        <f t="shared" si="45"/>
        <v>1171.0984716854398</v>
      </c>
    </row>
    <row r="69" spans="3:10" ht="19.8" thickBot="1" x14ac:dyDescent="0.4">
      <c r="C69" s="44" t="s">
        <v>44</v>
      </c>
      <c r="D69" s="48">
        <f>D49-D68</f>
        <v>0</v>
      </c>
      <c r="E69" s="48">
        <f t="shared" ref="E69:F69" si="46">E49-E68</f>
        <v>0</v>
      </c>
      <c r="F69" s="48">
        <f t="shared" si="46"/>
        <v>0</v>
      </c>
      <c r="G69" s="48">
        <f>G49-G68</f>
        <v>5.4214876033711334E-3</v>
      </c>
      <c r="H69" s="48">
        <f t="shared" ref="H69:J69" si="47">H49-H68</f>
        <v>8.8522163787274621E-3</v>
      </c>
      <c r="I69" s="48">
        <f>I68-I49</f>
        <v>4.966230346303746E-2</v>
      </c>
      <c r="J69" s="48">
        <f t="shared" si="47"/>
        <v>1.532860889233234E-2</v>
      </c>
    </row>
    <row r="70" spans="3:10" ht="19.8" thickTop="1" x14ac:dyDescent="0.35">
      <c r="C70" s="7"/>
      <c r="D70" s="8"/>
      <c r="E70" s="8"/>
      <c r="F70" s="8"/>
      <c r="G70" s="8"/>
      <c r="H70" s="8"/>
      <c r="I70" s="8"/>
      <c r="J70" s="8"/>
    </row>
    <row r="71" spans="3:10" ht="22.2" x14ac:dyDescent="0.35">
      <c r="C71" s="54" t="s">
        <v>55</v>
      </c>
      <c r="D71" s="54"/>
      <c r="E71" s="54"/>
      <c r="F71" s="54"/>
      <c r="G71" s="54"/>
      <c r="H71" s="54"/>
      <c r="I71" s="54"/>
      <c r="J71" s="54"/>
    </row>
    <row r="72" spans="3:10" x14ac:dyDescent="0.35">
      <c r="D72" s="12"/>
      <c r="E72" s="12"/>
      <c r="F72" s="12"/>
      <c r="G72" s="8"/>
      <c r="H72" s="8"/>
      <c r="I72" s="8"/>
      <c r="J72" s="8"/>
    </row>
    <row r="73" spans="3:10" x14ac:dyDescent="0.35">
      <c r="C73" s="1" t="s">
        <v>10</v>
      </c>
      <c r="D73" s="52" t="s">
        <v>87</v>
      </c>
      <c r="E73" s="52" t="s">
        <v>87</v>
      </c>
      <c r="F73" s="52" t="s">
        <v>87</v>
      </c>
      <c r="G73" s="22">
        <f>G17</f>
        <v>274.22876497847312</v>
      </c>
      <c r="H73" s="22">
        <f>H17</f>
        <v>302.44649959630158</v>
      </c>
      <c r="I73" s="22">
        <f>I17</f>
        <v>333.77560055504426</v>
      </c>
      <c r="J73" s="22">
        <f>J17</f>
        <v>368.51797728866239</v>
      </c>
    </row>
    <row r="74" spans="3:10" x14ac:dyDescent="0.35">
      <c r="C74" s="1" t="s">
        <v>56</v>
      </c>
      <c r="D74" s="52" t="s">
        <v>87</v>
      </c>
      <c r="E74" s="52" t="s">
        <v>87</v>
      </c>
      <c r="F74" s="52" t="s">
        <v>87</v>
      </c>
      <c r="G74" s="22">
        <f>-SUM(G28,G31)</f>
        <v>48.2</v>
      </c>
      <c r="H74" s="22">
        <f>-SUM(H28,H31)</f>
        <v>52.800909090909087</v>
      </c>
      <c r="I74" s="22">
        <f>-SUM(I28,I31)</f>
        <v>57.840995867768598</v>
      </c>
      <c r="J74" s="22">
        <f>-SUM(J28,J31)</f>
        <v>63.362181836964695</v>
      </c>
    </row>
    <row r="75" spans="3:10" x14ac:dyDescent="0.35">
      <c r="C75" s="1" t="s">
        <v>18</v>
      </c>
      <c r="D75" s="52" t="s">
        <v>87</v>
      </c>
      <c r="E75" s="52" t="s">
        <v>87</v>
      </c>
      <c r="F75" s="52" t="s">
        <v>87</v>
      </c>
      <c r="G75" s="22">
        <f t="shared" ref="G75:J77" si="48">F40-G40</f>
        <v>-14.318181818181813</v>
      </c>
      <c r="H75" s="22">
        <f t="shared" si="48"/>
        <v>-15.684917355371908</v>
      </c>
      <c r="I75" s="22">
        <f t="shared" si="48"/>
        <v>-17.182114012021032</v>
      </c>
      <c r="J75" s="22">
        <f t="shared" si="48"/>
        <v>-18.822224894986675</v>
      </c>
    </row>
    <row r="76" spans="3:10" x14ac:dyDescent="0.35">
      <c r="C76" s="1" t="s">
        <v>19</v>
      </c>
      <c r="D76" s="52" t="s">
        <v>87</v>
      </c>
      <c r="E76" s="52" t="s">
        <v>87</v>
      </c>
      <c r="F76" s="52" t="s">
        <v>87</v>
      </c>
      <c r="G76" s="22">
        <f t="shared" si="48"/>
        <v>-30.183223140495841</v>
      </c>
      <c r="H76" s="22">
        <f t="shared" si="48"/>
        <v>-35.812944027047308</v>
      </c>
      <c r="I76" s="22">
        <f t="shared" si="48"/>
        <v>-39.23145232053821</v>
      </c>
      <c r="J76" s="22">
        <f t="shared" si="48"/>
        <v>-42.976272769316836</v>
      </c>
    </row>
    <row r="77" spans="3:10" x14ac:dyDescent="0.35">
      <c r="C77" s="1" t="s">
        <v>20</v>
      </c>
      <c r="D77" s="52" t="s">
        <v>87</v>
      </c>
      <c r="E77" s="52" t="s">
        <v>87</v>
      </c>
      <c r="F77" s="52" t="s">
        <v>87</v>
      </c>
      <c r="G77" s="22">
        <f t="shared" si="48"/>
        <v>-4.2954545454545467</v>
      </c>
      <c r="H77" s="22">
        <f t="shared" si="48"/>
        <v>-4.7054752066115739</v>
      </c>
      <c r="I77" s="22">
        <f t="shared" si="48"/>
        <v>-5.1546342036063137</v>
      </c>
      <c r="J77" s="22">
        <f t="shared" si="48"/>
        <v>-5.6466674684960054</v>
      </c>
    </row>
    <row r="78" spans="3:10" x14ac:dyDescent="0.35">
      <c r="C78" s="1" t="s">
        <v>31</v>
      </c>
      <c r="D78" s="52" t="s">
        <v>87</v>
      </c>
      <c r="E78" s="52" t="s">
        <v>87</v>
      </c>
      <c r="F78" s="52" t="s">
        <v>87</v>
      </c>
      <c r="G78" s="22">
        <f t="shared" ref="G78:J80" si="49">G52-F52</f>
        <v>4.2868925619834641</v>
      </c>
      <c r="H78" s="22">
        <f t="shared" si="49"/>
        <v>5.0864761081893306</v>
      </c>
      <c r="I78" s="22">
        <f t="shared" si="49"/>
        <v>5.5720033730619463</v>
      </c>
      <c r="J78" s="22">
        <f t="shared" si="49"/>
        <v>6.1038764223087725</v>
      </c>
    </row>
    <row r="79" spans="3:10" x14ac:dyDescent="0.35">
      <c r="C79" s="1" t="s">
        <v>32</v>
      </c>
      <c r="D79" s="52" t="s">
        <v>87</v>
      </c>
      <c r="E79" s="52" t="s">
        <v>87</v>
      </c>
      <c r="F79" s="52" t="s">
        <v>87</v>
      </c>
      <c r="G79" s="22">
        <f t="shared" si="49"/>
        <v>3.4363636363636374</v>
      </c>
      <c r="H79" s="22">
        <f t="shared" si="49"/>
        <v>3.7643801652892535</v>
      </c>
      <c r="I79" s="22">
        <f t="shared" si="49"/>
        <v>4.1237073628850496</v>
      </c>
      <c r="J79" s="22">
        <f t="shared" si="49"/>
        <v>4.5173339747968058</v>
      </c>
    </row>
    <row r="80" spans="3:10" x14ac:dyDescent="0.35">
      <c r="C80" s="1" t="s">
        <v>33</v>
      </c>
      <c r="D80" s="52" t="s">
        <v>87</v>
      </c>
      <c r="E80" s="52" t="s">
        <v>87</v>
      </c>
      <c r="F80" s="52" t="s">
        <v>87</v>
      </c>
      <c r="G80" s="22">
        <f t="shared" si="49"/>
        <v>14.318181818181813</v>
      </c>
      <c r="H80" s="22">
        <f t="shared" si="49"/>
        <v>15.684917355371908</v>
      </c>
      <c r="I80" s="22">
        <f t="shared" si="49"/>
        <v>17.182114012021032</v>
      </c>
      <c r="J80" s="22">
        <f t="shared" si="49"/>
        <v>18.822224894986675</v>
      </c>
    </row>
    <row r="81" spans="3:10" x14ac:dyDescent="0.35">
      <c r="C81" s="25" t="s">
        <v>57</v>
      </c>
      <c r="D81" s="52" t="s">
        <v>87</v>
      </c>
      <c r="E81" s="52" t="s">
        <v>87</v>
      </c>
      <c r="F81" s="52" t="s">
        <v>87</v>
      </c>
      <c r="G81" s="27">
        <f>SUM(G73:G80)</f>
        <v>295.6733434908698</v>
      </c>
      <c r="H81" s="27">
        <f>SUM(H73:H80)</f>
        <v>323.57984572703037</v>
      </c>
      <c r="I81" s="27">
        <f>SUM(I73:I80)</f>
        <v>356.92622063461533</v>
      </c>
      <c r="J81" s="27">
        <f>SUM(J73:J80)</f>
        <v>393.87842928491983</v>
      </c>
    </row>
    <row r="82" spans="3:10" x14ac:dyDescent="0.35">
      <c r="D82" s="12"/>
      <c r="E82" s="12"/>
      <c r="F82" s="12"/>
      <c r="G82" s="22"/>
      <c r="H82" s="22"/>
      <c r="I82" s="22"/>
      <c r="J82" s="22"/>
    </row>
    <row r="83" spans="3:10" x14ac:dyDescent="0.35">
      <c r="C83" s="1" t="s">
        <v>58</v>
      </c>
      <c r="D83" s="52" t="s">
        <v>87</v>
      </c>
      <c r="E83" s="52" t="s">
        <v>87</v>
      </c>
      <c r="F83" s="52" t="s">
        <v>87</v>
      </c>
      <c r="G83" s="22">
        <f>G29</f>
        <v>-38.340909090909093</v>
      </c>
      <c r="H83" s="22">
        <f>H29</f>
        <v>-39.436363636363637</v>
      </c>
      <c r="I83" s="22">
        <f>I29</f>
        <v>-43.200743801652891</v>
      </c>
      <c r="J83" s="22">
        <f>J29</f>
        <v>-47.32445116453794</v>
      </c>
    </row>
    <row r="84" spans="3:10" x14ac:dyDescent="0.35">
      <c r="C84" s="1" t="s">
        <v>67</v>
      </c>
      <c r="D84" s="52" t="s">
        <v>87</v>
      </c>
      <c r="E84" s="52" t="s">
        <v>87</v>
      </c>
      <c r="F84" s="52" t="s">
        <v>87</v>
      </c>
      <c r="G84" s="22">
        <f>G57-F57</f>
        <v>0</v>
      </c>
      <c r="H84" s="22">
        <f>H57-G57</f>
        <v>0</v>
      </c>
      <c r="I84" s="22">
        <f>I57-H57</f>
        <v>0</v>
      </c>
      <c r="J84" s="22">
        <f>J57-I57</f>
        <v>0</v>
      </c>
    </row>
    <row r="85" spans="3:10" x14ac:dyDescent="0.35">
      <c r="C85" s="1" t="s">
        <v>59</v>
      </c>
      <c r="D85" s="52" t="s">
        <v>87</v>
      </c>
      <c r="E85" s="52" t="s">
        <v>87</v>
      </c>
      <c r="F85" s="52" t="s">
        <v>87</v>
      </c>
      <c r="G85" s="22">
        <f>G32</f>
        <v>-21.90909090909091</v>
      </c>
      <c r="H85" s="22">
        <f>H32</f>
        <v>-24.000413223140498</v>
      </c>
      <c r="I85" s="22">
        <f>I32</f>
        <v>-26.291361758076636</v>
      </c>
      <c r="J85" s="22">
        <f>J32</f>
        <v>-28.80099174407486</v>
      </c>
    </row>
    <row r="86" spans="3:10" x14ac:dyDescent="0.35">
      <c r="C86" s="25" t="s">
        <v>60</v>
      </c>
      <c r="D86" s="52" t="s">
        <v>87</v>
      </c>
      <c r="E86" s="52" t="s">
        <v>87</v>
      </c>
      <c r="F86" s="52" t="s">
        <v>87</v>
      </c>
      <c r="G86" s="27">
        <f>SUM(G83:G85)</f>
        <v>-60.25</v>
      </c>
      <c r="H86" s="27">
        <f>SUM(H83:H85)</f>
        <v>-63.436776859504135</v>
      </c>
      <c r="I86" s="27">
        <f>SUM(I83:I85)</f>
        <v>-69.492105559729524</v>
      </c>
      <c r="J86" s="27">
        <f>SUM(J83:J85)</f>
        <v>-76.125442908612797</v>
      </c>
    </row>
    <row r="87" spans="3:10" x14ac:dyDescent="0.35">
      <c r="D87" s="12"/>
      <c r="E87" s="12"/>
      <c r="F87" s="12"/>
      <c r="G87" s="22"/>
      <c r="H87" s="22"/>
      <c r="I87" s="22"/>
      <c r="J87" s="22"/>
    </row>
    <row r="88" spans="3:10" x14ac:dyDescent="0.35">
      <c r="C88" s="1" t="s">
        <v>61</v>
      </c>
      <c r="D88" s="52" t="s">
        <v>87</v>
      </c>
      <c r="E88" s="52" t="s">
        <v>87</v>
      </c>
      <c r="F88" s="52" t="s">
        <v>87</v>
      </c>
      <c r="G88" s="22">
        <f t="shared" ref="G88:J89" si="50">G58-F58</f>
        <v>0</v>
      </c>
      <c r="H88" s="22">
        <f t="shared" si="50"/>
        <v>0</v>
      </c>
      <c r="I88" s="22">
        <f t="shared" si="50"/>
        <v>0</v>
      </c>
      <c r="J88" s="22">
        <f t="shared" si="50"/>
        <v>0</v>
      </c>
    </row>
    <row r="89" spans="3:10" x14ac:dyDescent="0.35">
      <c r="C89" s="1" t="s">
        <v>36</v>
      </c>
      <c r="D89" s="52" t="s">
        <v>87</v>
      </c>
      <c r="E89" s="52" t="s">
        <v>87</v>
      </c>
      <c r="F89" s="52" t="s">
        <v>87</v>
      </c>
      <c r="G89" s="22">
        <f t="shared" si="50"/>
        <v>0</v>
      </c>
      <c r="H89" s="22">
        <f t="shared" si="50"/>
        <v>0</v>
      </c>
      <c r="I89" s="22">
        <f t="shared" si="50"/>
        <v>0</v>
      </c>
      <c r="J89" s="22">
        <f t="shared" si="50"/>
        <v>0</v>
      </c>
    </row>
    <row r="90" spans="3:10" x14ac:dyDescent="0.35">
      <c r="C90" s="1" t="s">
        <v>62</v>
      </c>
      <c r="D90" s="52" t="s">
        <v>87</v>
      </c>
      <c r="E90" s="52" t="s">
        <v>87</v>
      </c>
      <c r="F90" s="52" t="s">
        <v>87</v>
      </c>
      <c r="G90" s="22">
        <v>5</v>
      </c>
      <c r="H90" s="22">
        <v>5</v>
      </c>
      <c r="I90" s="22">
        <v>5</v>
      </c>
      <c r="J90" s="22">
        <v>5</v>
      </c>
    </row>
    <row r="91" spans="3:10" x14ac:dyDescent="0.35">
      <c r="C91" s="1" t="s">
        <v>63</v>
      </c>
      <c r="D91" s="52" t="s">
        <v>87</v>
      </c>
      <c r="E91" s="52" t="s">
        <v>87</v>
      </c>
      <c r="F91" s="52" t="s">
        <v>87</v>
      </c>
      <c r="G91" s="22">
        <f>G105</f>
        <v>-20</v>
      </c>
      <c r="H91" s="22">
        <f t="shared" ref="H91:J91" si="51">H105</f>
        <v>-20</v>
      </c>
      <c r="I91" s="22">
        <f t="shared" si="51"/>
        <v>-20</v>
      </c>
      <c r="J91" s="22">
        <f t="shared" si="51"/>
        <v>-20</v>
      </c>
    </row>
    <row r="92" spans="3:10" x14ac:dyDescent="0.35">
      <c r="C92" s="1" t="s">
        <v>40</v>
      </c>
      <c r="D92" s="52" t="s">
        <v>87</v>
      </c>
      <c r="E92" s="52" t="s">
        <v>87</v>
      </c>
      <c r="F92" s="52" t="s">
        <v>87</v>
      </c>
      <c r="G92" s="22">
        <f>G64-F64</f>
        <v>0</v>
      </c>
      <c r="H92" s="22">
        <f>H64-G64</f>
        <v>0</v>
      </c>
      <c r="I92" s="22">
        <f>I64-H64</f>
        <v>0</v>
      </c>
      <c r="J92" s="22">
        <f>J64-I64</f>
        <v>0</v>
      </c>
    </row>
    <row r="93" spans="3:10" x14ac:dyDescent="0.35">
      <c r="C93" s="1" t="s">
        <v>64</v>
      </c>
      <c r="D93" s="52" t="s">
        <v>87</v>
      </c>
      <c r="E93" s="52" t="s">
        <v>87</v>
      </c>
      <c r="F93" s="52" t="s">
        <v>87</v>
      </c>
      <c r="G93" s="22">
        <f>G111</f>
        <v>-150</v>
      </c>
      <c r="H93" s="22">
        <f t="shared" ref="H93:J93" si="52">H111</f>
        <v>-150</v>
      </c>
      <c r="I93" s="22">
        <f t="shared" si="52"/>
        <v>-150</v>
      </c>
      <c r="J93" s="22">
        <f t="shared" si="52"/>
        <v>-150</v>
      </c>
    </row>
    <row r="94" spans="3:10" x14ac:dyDescent="0.35">
      <c r="C94" s="25" t="s">
        <v>65</v>
      </c>
      <c r="D94" s="52" t="s">
        <v>87</v>
      </c>
      <c r="E94" s="52" t="s">
        <v>87</v>
      </c>
      <c r="F94" s="52" t="s">
        <v>87</v>
      </c>
      <c r="G94" s="27">
        <f>SUM(G88:G93)</f>
        <v>-165</v>
      </c>
      <c r="H94" s="27">
        <f t="shared" ref="H94:J94" si="53">SUM(H88:H93)</f>
        <v>-165</v>
      </c>
      <c r="I94" s="27">
        <f t="shared" si="53"/>
        <v>-165</v>
      </c>
      <c r="J94" s="27">
        <f t="shared" si="53"/>
        <v>-165</v>
      </c>
    </row>
    <row r="95" spans="3:10" x14ac:dyDescent="0.35">
      <c r="D95" s="12"/>
      <c r="E95" s="12"/>
      <c r="F95" s="12"/>
      <c r="G95" s="22"/>
      <c r="H95" s="22"/>
      <c r="I95" s="22"/>
      <c r="J95" s="22"/>
    </row>
    <row r="96" spans="3:10" ht="19.8" thickBot="1" x14ac:dyDescent="0.4">
      <c r="C96" s="44" t="s">
        <v>66</v>
      </c>
      <c r="D96" s="52" t="s">
        <v>87</v>
      </c>
      <c r="E96" s="52" t="s">
        <v>87</v>
      </c>
      <c r="F96" s="52" t="s">
        <v>87</v>
      </c>
      <c r="G96" s="46">
        <f>G81+G86+G94</f>
        <v>70.423343490869797</v>
      </c>
      <c r="H96" s="46">
        <f t="shared" ref="H96:J96" si="54">H81+H86+H94</f>
        <v>95.143068867526267</v>
      </c>
      <c r="I96" s="46">
        <f t="shared" si="54"/>
        <v>122.43411507488582</v>
      </c>
      <c r="J96" s="46">
        <f t="shared" si="54"/>
        <v>152.75298637630704</v>
      </c>
    </row>
    <row r="97" spans="3:10" ht="19.8" thickTop="1" x14ac:dyDescent="0.35"/>
    <row r="98" spans="3:10" ht="22.8" x14ac:dyDescent="0.4">
      <c r="C98" s="53" t="s">
        <v>48</v>
      </c>
      <c r="D98" s="53"/>
      <c r="E98" s="53"/>
      <c r="F98" s="53"/>
      <c r="G98" s="53"/>
      <c r="H98" s="53"/>
      <c r="I98" s="53"/>
      <c r="J98" s="53"/>
    </row>
    <row r="99" spans="3:10" x14ac:dyDescent="0.35">
      <c r="C99" s="1" t="s">
        <v>47</v>
      </c>
      <c r="D99" s="52" t="s">
        <v>87</v>
      </c>
      <c r="E99" s="52" t="s">
        <v>87</v>
      </c>
      <c r="F99" s="52" t="s">
        <v>87</v>
      </c>
      <c r="G99" s="49">
        <v>39</v>
      </c>
      <c r="H99" s="49">
        <f>G101</f>
        <v>44</v>
      </c>
      <c r="I99" s="49">
        <f>H101</f>
        <v>49</v>
      </c>
      <c r="J99" s="49">
        <f>I101</f>
        <v>54</v>
      </c>
    </row>
    <row r="100" spans="3:10" x14ac:dyDescent="0.35">
      <c r="C100" s="1" t="s">
        <v>45</v>
      </c>
      <c r="D100" s="52" t="s">
        <v>87</v>
      </c>
      <c r="E100" s="52" t="s">
        <v>87</v>
      </c>
      <c r="F100" s="52" t="s">
        <v>87</v>
      </c>
      <c r="G100" s="7">
        <v>5</v>
      </c>
      <c r="H100" s="7">
        <v>5</v>
      </c>
      <c r="I100" s="7">
        <v>5</v>
      </c>
      <c r="J100" s="7">
        <v>5</v>
      </c>
    </row>
    <row r="101" spans="3:10" x14ac:dyDescent="0.35">
      <c r="C101" s="1" t="s">
        <v>46</v>
      </c>
      <c r="D101" s="52" t="s">
        <v>87</v>
      </c>
      <c r="E101" s="52" t="s">
        <v>87</v>
      </c>
      <c r="F101" s="52" t="s">
        <v>87</v>
      </c>
      <c r="G101" s="51">
        <f t="shared" ref="G101:J101" si="55">SUM(G99+G100)</f>
        <v>44</v>
      </c>
      <c r="H101" s="51">
        <f t="shared" si="55"/>
        <v>49</v>
      </c>
      <c r="I101" s="51">
        <f t="shared" si="55"/>
        <v>54</v>
      </c>
      <c r="J101" s="51">
        <f t="shared" si="55"/>
        <v>59</v>
      </c>
    </row>
    <row r="102" spans="3:10" x14ac:dyDescent="0.35">
      <c r="G102" s="7"/>
      <c r="H102" s="7"/>
      <c r="I102" s="7"/>
      <c r="J102" s="7"/>
    </row>
    <row r="103" spans="3:10" x14ac:dyDescent="0.35">
      <c r="G103" s="7"/>
      <c r="H103" s="7"/>
      <c r="I103" s="7"/>
      <c r="J103" s="7"/>
    </row>
    <row r="104" spans="3:10" x14ac:dyDescent="0.35">
      <c r="C104" s="1" t="s">
        <v>49</v>
      </c>
      <c r="D104" s="52" t="s">
        <v>87</v>
      </c>
      <c r="E104" s="52" t="s">
        <v>87</v>
      </c>
      <c r="F104" s="52" t="s">
        <v>87</v>
      </c>
      <c r="G104" s="49">
        <f>D63</f>
        <v>-145</v>
      </c>
      <c r="H104" s="49">
        <f>G106</f>
        <v>-165</v>
      </c>
      <c r="I104" s="49">
        <f t="shared" ref="I104:J104" si="56">H106</f>
        <v>-185</v>
      </c>
      <c r="J104" s="49">
        <f t="shared" si="56"/>
        <v>-205</v>
      </c>
    </row>
    <row r="105" spans="3:10" x14ac:dyDescent="0.35">
      <c r="C105" s="1" t="s">
        <v>50</v>
      </c>
      <c r="D105" s="52" t="s">
        <v>87</v>
      </c>
      <c r="E105" s="52" t="s">
        <v>87</v>
      </c>
      <c r="F105" s="52" t="s">
        <v>87</v>
      </c>
      <c r="G105" s="7">
        <v>-20</v>
      </c>
      <c r="H105" s="7">
        <v>-20</v>
      </c>
      <c r="I105" s="7">
        <v>-20</v>
      </c>
      <c r="J105" s="7">
        <v>-20</v>
      </c>
    </row>
    <row r="106" spans="3:10" x14ac:dyDescent="0.35">
      <c r="C106" s="1" t="s">
        <v>51</v>
      </c>
      <c r="D106" s="52" t="s">
        <v>87</v>
      </c>
      <c r="E106" s="52" t="s">
        <v>87</v>
      </c>
      <c r="F106" s="52" t="s">
        <v>87</v>
      </c>
      <c r="G106" s="51">
        <f>SUM(G104:G105)</f>
        <v>-165</v>
      </c>
      <c r="H106" s="51">
        <f t="shared" ref="H106:J106" si="57">SUM(H104:H105)</f>
        <v>-185</v>
      </c>
      <c r="I106" s="51">
        <f t="shared" si="57"/>
        <v>-205</v>
      </c>
      <c r="J106" s="51">
        <f t="shared" si="57"/>
        <v>-225</v>
      </c>
    </row>
    <row r="107" spans="3:10" x14ac:dyDescent="0.35">
      <c r="G107" s="7"/>
      <c r="H107" s="7"/>
      <c r="I107" s="7"/>
      <c r="J107" s="7"/>
    </row>
    <row r="108" spans="3:10" x14ac:dyDescent="0.35">
      <c r="G108" s="7"/>
      <c r="H108" s="7"/>
      <c r="I108" s="7"/>
      <c r="J108" s="7"/>
    </row>
    <row r="109" spans="3:10" x14ac:dyDescent="0.35">
      <c r="C109" s="1" t="s">
        <v>52</v>
      </c>
      <c r="D109" s="52" t="s">
        <v>87</v>
      </c>
      <c r="E109" s="52" t="s">
        <v>87</v>
      </c>
      <c r="F109" s="52" t="s">
        <v>87</v>
      </c>
      <c r="G109" s="49">
        <f>F65</f>
        <v>911</v>
      </c>
      <c r="H109" s="49">
        <f>G112</f>
        <v>1035.228764978473</v>
      </c>
      <c r="I109" s="49">
        <f t="shared" ref="I109:J109" si="58">H112</f>
        <v>1187.6752645747747</v>
      </c>
      <c r="J109" s="49">
        <f t="shared" si="58"/>
        <v>1371.450865129819</v>
      </c>
    </row>
    <row r="110" spans="3:10" x14ac:dyDescent="0.35">
      <c r="C110" s="1" t="s">
        <v>10</v>
      </c>
      <c r="D110" s="52" t="s">
        <v>87</v>
      </c>
      <c r="E110" s="52" t="s">
        <v>87</v>
      </c>
      <c r="F110" s="52" t="s">
        <v>87</v>
      </c>
      <c r="G110" s="50">
        <f>G17</f>
        <v>274.22876497847312</v>
      </c>
      <c r="H110" s="50">
        <f>H17</f>
        <v>302.44649959630158</v>
      </c>
      <c r="I110" s="50">
        <f>I17</f>
        <v>333.77560055504426</v>
      </c>
      <c r="J110" s="50">
        <f>J17</f>
        <v>368.51797728866239</v>
      </c>
    </row>
    <row r="111" spans="3:10" x14ac:dyDescent="0.35">
      <c r="C111" s="1" t="s">
        <v>53</v>
      </c>
      <c r="D111" s="52" t="s">
        <v>87</v>
      </c>
      <c r="E111" s="52" t="s">
        <v>87</v>
      </c>
      <c r="F111" s="52" t="s">
        <v>87</v>
      </c>
      <c r="G111" s="7">
        <v>-150</v>
      </c>
      <c r="H111" s="7">
        <v>-150</v>
      </c>
      <c r="I111" s="7">
        <v>-150</v>
      </c>
      <c r="J111" s="7">
        <v>-150</v>
      </c>
    </row>
    <row r="112" spans="3:10" x14ac:dyDescent="0.35">
      <c r="C112" s="1" t="s">
        <v>54</v>
      </c>
      <c r="D112" s="52" t="s">
        <v>87</v>
      </c>
      <c r="E112" s="52" t="s">
        <v>87</v>
      </c>
      <c r="F112" s="52" t="s">
        <v>87</v>
      </c>
      <c r="G112" s="51">
        <f>SUM(G109:G111)</f>
        <v>1035.228764978473</v>
      </c>
      <c r="H112" s="51">
        <f t="shared" ref="H112:J112" si="59">SUM(H109:H111)</f>
        <v>1187.6752645747747</v>
      </c>
      <c r="I112" s="51">
        <f t="shared" si="59"/>
        <v>1371.450865129819</v>
      </c>
      <c r="J112" s="51">
        <f t="shared" si="59"/>
        <v>1589.9688424184815</v>
      </c>
    </row>
    <row r="113" spans="7:10" x14ac:dyDescent="0.35">
      <c r="G113" s="2"/>
      <c r="H113" s="2"/>
      <c r="I113" s="2"/>
      <c r="J113" s="2"/>
    </row>
  </sheetData>
  <mergeCells count="4">
    <mergeCell ref="C98:J98"/>
    <mergeCell ref="C5:J5"/>
    <mergeCell ref="C37:J37"/>
    <mergeCell ref="C71:J71"/>
  </mergeCells>
  <pageMargins left="0.7" right="0.7" top="0.75" bottom="0.75" header="0.3" footer="0.3"/>
  <pageSetup orientation="landscape" r:id="rId1"/>
  <ignoredErrors>
    <ignoredError sqref="H29 I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C5770-3F45-4035-8A26-4F962E133198}">
  <dimension ref="B2:D24"/>
  <sheetViews>
    <sheetView showGridLines="0" workbookViewId="0">
      <selection activeCell="F14" sqref="F14"/>
    </sheetView>
  </sheetViews>
  <sheetFormatPr defaultRowHeight="14.4" x14ac:dyDescent="0.3"/>
  <cols>
    <col min="1" max="1" width="2.33203125" customWidth="1"/>
    <col min="2" max="2" width="5.6640625" customWidth="1"/>
    <col min="3" max="3" width="84.44140625" bestFit="1" customWidth="1"/>
  </cols>
  <sheetData>
    <row r="2" spans="2:4" ht="20.399999999999999" x14ac:dyDescent="0.35">
      <c r="B2" s="55" t="s">
        <v>70</v>
      </c>
      <c r="C2" s="55"/>
      <c r="D2" s="6"/>
    </row>
    <row r="4" spans="2:4" ht="18" x14ac:dyDescent="0.35">
      <c r="B4" s="4">
        <v>1</v>
      </c>
      <c r="C4" s="5" t="s">
        <v>71</v>
      </c>
    </row>
    <row r="5" spans="2:4" ht="18" x14ac:dyDescent="0.35">
      <c r="B5" s="4">
        <v>2</v>
      </c>
      <c r="C5" s="5" t="s">
        <v>72</v>
      </c>
    </row>
    <row r="6" spans="2:4" ht="18" x14ac:dyDescent="0.35">
      <c r="B6" s="4">
        <v>3</v>
      </c>
      <c r="C6" s="5" t="s">
        <v>73</v>
      </c>
    </row>
    <row r="7" spans="2:4" ht="18" x14ac:dyDescent="0.35">
      <c r="B7" s="4">
        <v>4</v>
      </c>
      <c r="C7" s="5" t="s">
        <v>74</v>
      </c>
    </row>
    <row r="8" spans="2:4" ht="18" x14ac:dyDescent="0.35">
      <c r="B8" s="4">
        <v>5</v>
      </c>
      <c r="C8" s="5" t="s">
        <v>75</v>
      </c>
    </row>
    <row r="9" spans="2:4" ht="18" x14ac:dyDescent="0.35">
      <c r="B9" s="4">
        <v>6</v>
      </c>
      <c r="C9" s="5" t="s">
        <v>76</v>
      </c>
    </row>
    <row r="10" spans="2:4" ht="18" x14ac:dyDescent="0.35">
      <c r="B10" s="4">
        <v>7</v>
      </c>
      <c r="C10" s="5" t="s">
        <v>77</v>
      </c>
    </row>
    <row r="11" spans="2:4" ht="18" x14ac:dyDescent="0.35">
      <c r="B11" s="4">
        <v>8</v>
      </c>
      <c r="C11" s="5" t="s">
        <v>78</v>
      </c>
    </row>
    <row r="12" spans="2:4" ht="18" x14ac:dyDescent="0.35">
      <c r="B12" s="4">
        <v>9</v>
      </c>
      <c r="C12" s="5" t="s">
        <v>79</v>
      </c>
    </row>
    <row r="13" spans="2:4" ht="18" x14ac:dyDescent="0.35">
      <c r="B13" s="4">
        <v>10</v>
      </c>
      <c r="C13" s="5" t="s">
        <v>80</v>
      </c>
    </row>
    <row r="14" spans="2:4" ht="18" x14ac:dyDescent="0.35">
      <c r="B14" s="4">
        <v>11</v>
      </c>
      <c r="C14" s="5" t="s">
        <v>81</v>
      </c>
    </row>
    <row r="15" spans="2:4" ht="18" x14ac:dyDescent="0.35">
      <c r="B15" s="4">
        <v>12</v>
      </c>
      <c r="C15" s="5" t="s">
        <v>82</v>
      </c>
    </row>
    <row r="16" spans="2:4" ht="18" x14ac:dyDescent="0.35">
      <c r="B16" s="4">
        <v>13</v>
      </c>
      <c r="C16" s="5" t="s">
        <v>83</v>
      </c>
    </row>
    <row r="17" spans="2:3" ht="18" x14ac:dyDescent="0.35">
      <c r="B17" s="4"/>
      <c r="C17" s="5"/>
    </row>
    <row r="18" spans="2:3" ht="18" x14ac:dyDescent="0.35">
      <c r="B18" s="4"/>
      <c r="C18" s="5"/>
    </row>
    <row r="19" spans="2:3" ht="18" x14ac:dyDescent="0.35">
      <c r="B19" s="4"/>
      <c r="C19" s="5"/>
    </row>
    <row r="20" spans="2:3" ht="18" x14ac:dyDescent="0.35">
      <c r="B20" s="4"/>
      <c r="C20" s="5"/>
    </row>
    <row r="21" spans="2:3" ht="18" x14ac:dyDescent="0.35">
      <c r="B21" s="4"/>
      <c r="C21" s="5"/>
    </row>
    <row r="22" spans="2:3" x14ac:dyDescent="0.3">
      <c r="B22" s="4"/>
      <c r="C22" s="4"/>
    </row>
    <row r="23" spans="2:3" x14ac:dyDescent="0.3">
      <c r="B23" s="4"/>
      <c r="C23" s="4"/>
    </row>
    <row r="24" spans="2:3" x14ac:dyDescent="0.3">
      <c r="B24" s="4"/>
      <c r="C24" s="4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SHARODINDU</dc:creator>
  <cp:lastModifiedBy>SHARODINDU</cp:lastModifiedBy>
  <cp:lastPrinted>2024-08-20T09:40:12Z</cp:lastPrinted>
  <dcterms:created xsi:type="dcterms:W3CDTF">2024-08-19T16:18:40Z</dcterms:created>
  <dcterms:modified xsi:type="dcterms:W3CDTF">2024-08-20T11:17:16Z</dcterms:modified>
</cp:coreProperties>
</file>