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eferences" sheetId="2" r:id="rId5"/>
    <sheet state="visible" name="Reconcile" sheetId="3" r:id="rId6"/>
    <sheet state="visible" name="Reconcile Recycle" sheetId="4" r:id="rId7"/>
    <sheet state="visible" name="Production - Application" sheetId="5" r:id="rId8"/>
    <sheet state="visible" name="Production - Consumer" sheetId="6" r:id="rId9"/>
  </sheets>
  <definedNames/>
  <calcPr/>
  <extLst>
    <ext uri="GoogleSheetsCustomDataVersion2">
      <go:sheetsCustomData xmlns:go="http://customooxmlschemas.google.com/" r:id="rId10" roundtripDataChecksum="LCqnXmo0qgi2nb6TZeLK6V7UyzO9i5y3fmUf+P+YZPs="/>
    </ext>
  </extLst>
</workbook>
</file>

<file path=xl/sharedStrings.xml><?xml version="1.0" encoding="utf-8"?>
<sst xmlns="http://schemas.openxmlformats.org/spreadsheetml/2006/main" count="117" uniqueCount="87">
  <si>
    <t>Element</t>
  </si>
  <si>
    <t>Units</t>
  </si>
  <si>
    <t>Year</t>
  </si>
  <si>
    <t>Silicon</t>
  </si>
  <si>
    <t>thousand metric tons</t>
  </si>
  <si>
    <t>https://en.wikipedia.org/wiki/List_of_countries_by_silicon_production</t>
  </si>
  <si>
    <t>https://pubs.usgs.gov/periodicals/mcs2023/mcs2023-silicon.pdf</t>
  </si>
  <si>
    <t>https://www.aranca.com/knowledge-library/articles/business-research/exploring-the-factors-behind-volatility-in-the-silicon-market#:~:text=Increase%20in%20Demand%20from%20Various,Industries</t>
  </si>
  <si>
    <t>https://www.globalgrowthinsights.com/market-reports/silicon-metal-market-109151#:~:text=America%2C%20Europe%2C%20Asia,aluminum%2C%20photovoltaic%2C%20and%20semiconductor%20industries</t>
  </si>
  <si>
    <t>https://www.intersolar.de/news/recycling-of-photovoltaic-modules</t>
  </si>
  <si>
    <t>https://en.wikipedia.org/wiki/Solar_panel#Waste_and_recycling</t>
  </si>
  <si>
    <t>Category</t>
  </si>
  <si>
    <t>Source 1: Wiki (thousand metric tons)</t>
  </si>
  <si>
    <t>Source 2: USGS</t>
  </si>
  <si>
    <t>Source 3: aranca 2021</t>
  </si>
  <si>
    <t>Source 4: GlobalGrowth 2024</t>
  </si>
  <si>
    <t>Source 5: InterSolar</t>
  </si>
  <si>
    <t>Source 6: (Wiki Recycling)</t>
  </si>
  <si>
    <t>Reconciled Value (Final, Mt)</t>
  </si>
  <si>
    <t>Questions/Comments</t>
  </si>
  <si>
    <t>Production 2022</t>
  </si>
  <si>
    <t>Not provided</t>
  </si>
  <si>
    <t xml:space="preserve">Average (8500+8800)/2 and Adjusted country-wise </t>
  </si>
  <si>
    <t>Recycling Contribution (2024)</t>
  </si>
  <si>
    <t>Insignificant</t>
  </si>
  <si>
    <t>80-85% on PV cells (Solar) in EU</t>
  </si>
  <si>
    <t>US has 90% of Solar panels go to landfill</t>
  </si>
  <si>
    <t>Pls see "Reconcile-Recycle" sheet</t>
  </si>
  <si>
    <t>Total Material Flow (Primary + Recycling)</t>
  </si>
  <si>
    <t>-</t>
  </si>
  <si>
    <t>Applications 2024</t>
  </si>
  <si>
    <t>Al Alloy: 45% Silicone: 35% Solar Panel: 15% Semi: 5%</t>
  </si>
  <si>
    <t>Al Alloy: 50% Silicone: 15% Solar Panel: 20% Semi: 30%</t>
  </si>
  <si>
    <t>Al Alloy: 43.5% Silicone: 13% Solar Panel: 17.5% Semi: 26%</t>
  </si>
  <si>
    <t xml:space="preserve">Adjusted Source4 to 100% (its currently 115%). Using 2024 numbers for 2022 to match with Production </t>
  </si>
  <si>
    <t>Country-wise Consumption (2024)</t>
  </si>
  <si>
    <t>N. America: 25% Europe: 30% Asia-Pacific: 40% MiddleEast/Af: 5%</t>
  </si>
  <si>
    <t>N. America: 25% Europe: 30% Asia-Pacific: 40% Others: 5%</t>
  </si>
  <si>
    <t xml:space="preserve">Europe is 30%...looks high! Using 2024 numbers for 2022 to match with Production </t>
  </si>
  <si>
    <t>Data Validated</t>
  </si>
  <si>
    <t>References</t>
  </si>
  <si>
    <t>Data Approximated</t>
  </si>
  <si>
    <t>Source #</t>
  </si>
  <si>
    <t>Description</t>
  </si>
  <si>
    <t>Link</t>
  </si>
  <si>
    <t>Source 1 (wiki, 2021)</t>
  </si>
  <si>
    <t>Source 2 (USGS, 2022)</t>
  </si>
  <si>
    <t>Source 3 (Aranca, 2021)</t>
  </si>
  <si>
    <t>Source 4 (GlobalGrowthInsights, 2024)</t>
  </si>
  <si>
    <t>Source 5 (interSolar, 2024)</t>
  </si>
  <si>
    <t>Source 6 (Wiki Recycling)</t>
  </si>
  <si>
    <t>Parameter</t>
  </si>
  <si>
    <t>Value (Metric Tons)</t>
  </si>
  <si>
    <t>Formula</t>
  </si>
  <si>
    <t>Total EU Silicon Consumption</t>
  </si>
  <si>
    <t>% Silicon for PV Cells</t>
  </si>
  <si>
    <t>Silicon Used in PV</t>
  </si>
  <si>
    <t>Average Recycling Rate</t>
  </si>
  <si>
    <t>Recycled Silicon from PV (EU)</t>
  </si>
  <si>
    <t>Global Recycled (GUESS of 2x of EU)</t>
  </si>
  <si>
    <t>Producer</t>
  </si>
  <si>
    <t>Producer Mass Flow</t>
  </si>
  <si>
    <t>Application Mass Flow</t>
  </si>
  <si>
    <t>Application</t>
  </si>
  <si>
    <t>China</t>
  </si>
  <si>
    <t>Solar Panels</t>
  </si>
  <si>
    <t>Russia</t>
  </si>
  <si>
    <t>Silicones e.g. Construction,
 Steel Production, Batteries</t>
  </si>
  <si>
    <t>Brazil</t>
  </si>
  <si>
    <t>Aluminum Alloys</t>
  </si>
  <si>
    <t>Norway</t>
  </si>
  <si>
    <t>Semiconductors</t>
  </si>
  <si>
    <t>United States</t>
  </si>
  <si>
    <t>France</t>
  </si>
  <si>
    <t>Iceland</t>
  </si>
  <si>
    <t>Malaysia</t>
  </si>
  <si>
    <t>Bhutan</t>
  </si>
  <si>
    <t>Kazakhstan</t>
  </si>
  <si>
    <t>India</t>
  </si>
  <si>
    <t>Other Producers</t>
  </si>
  <si>
    <t>Recycling Contribution</t>
  </si>
  <si>
    <t>Consumer Mass Flow</t>
  </si>
  <si>
    <t>Consumer</t>
  </si>
  <si>
    <t>Asia-Pacific</t>
  </si>
  <si>
    <t>N. America</t>
  </si>
  <si>
    <t>Europe (Germany, France)</t>
  </si>
  <si>
    <t>Other Consumers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</si>
</sst>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1.0"/>
      <color rgb="FFFF0000"/>
      <name val="Calibri"/>
    </font>
    <font>
      <b/>
      <sz val="11.0"/>
      <color rgb="FF00B050"/>
      <name val="Calibri"/>
    </font>
    <font>
      <u/>
      <sz val="11.0"/>
      <color theme="10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color rgb="FFFF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1" fillId="0" fontId="1" numFmtId="0" xfId="0" applyAlignment="1" applyBorder="1" applyFont="1">
      <alignment horizontal="center" vertical="top"/>
    </xf>
    <xf borderId="0" fillId="0" fontId="3" numFmtId="0" xfId="0" applyAlignment="1" applyFont="1">
      <alignment shrinkToFit="0" vertical="center" wrapText="1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center"/>
    </xf>
    <xf borderId="0" fillId="0" fontId="1" numFmtId="0" xfId="0" applyFont="1"/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7" numFmtId="0" xfId="0" applyFont="1"/>
    <xf borderId="0" fillId="0" fontId="8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2" fontId="1" numFmtId="0" xfId="0" applyAlignment="1" applyFill="1" applyFont="1">
      <alignment horizontal="right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wrapText="1"/>
    </xf>
    <xf borderId="0" fillId="3" fontId="3" numFmtId="0" xfId="0" applyAlignment="1" applyFill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4" fontId="3" numFmtId="0" xfId="0" applyAlignment="1" applyFill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5" fontId="1" numFmtId="0" xfId="0" applyAlignment="1" applyFill="1" applyFont="1">
      <alignment shrinkToFit="0" vertical="bottom" wrapText="1"/>
    </xf>
    <xf borderId="0" fillId="5" fontId="1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0" fontId="4" numFmtId="3" xfId="0" applyFont="1" applyNumberFormat="1"/>
    <xf borderId="0" fillId="0" fontId="4" numFmtId="9" xfId="0" applyFont="1" applyNumberFormat="1"/>
    <xf borderId="0" fillId="0" fontId="4" numFmtId="10" xfId="0" applyFont="1" applyNumberFormat="1"/>
    <xf borderId="0" fillId="3" fontId="4" numFmtId="0" xfId="0" applyFont="1"/>
    <xf borderId="1" fillId="0" fontId="1" numFmtId="0" xfId="0" applyAlignment="1" applyBorder="1" applyFont="1">
      <alignment horizontal="center" readingOrder="0" vertical="top"/>
    </xf>
    <xf borderId="0" fillId="0" fontId="11" numFmtId="0" xfId="0" applyAlignment="1" applyFont="1">
      <alignment shrinkToFit="0" vertical="bottom" wrapText="0"/>
    </xf>
    <xf borderId="0" fillId="0" fontId="4" numFmtId="3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1" numFmtId="0" xfId="0" applyAlignment="1" applyFont="1">
      <alignment horizontal="right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ist_of_countries_by_silicon_production" TargetMode="External"/><Relationship Id="rId2" Type="http://schemas.openxmlformats.org/officeDocument/2006/relationships/hyperlink" Target="https://pubs.usgs.gov/periodicals/mcs2023/mcs2023-silicon.pdf" TargetMode="External"/><Relationship Id="rId3" Type="http://schemas.openxmlformats.org/officeDocument/2006/relationships/hyperlink" Target="https://www.aranca.com/knowledge-library/articles/business-research/exploring-the-factors-behind-volatility-in-the-silicon-market" TargetMode="External"/><Relationship Id="rId4" Type="http://schemas.openxmlformats.org/officeDocument/2006/relationships/hyperlink" Target="https://www.globalgrowthinsights.com/market-reports/silicon-metal-market-109151" TargetMode="External"/><Relationship Id="rId5" Type="http://schemas.openxmlformats.org/officeDocument/2006/relationships/hyperlink" Target="https://www.intersolar.de/news/recycling-of-photovoltaic-modules" TargetMode="External"/><Relationship Id="rId6" Type="http://schemas.openxmlformats.org/officeDocument/2006/relationships/hyperlink" Target="https://en.wikipedia.org/wiki/Solar_panel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ist_of_countries_by_silicon_production" TargetMode="External"/><Relationship Id="rId2" Type="http://schemas.openxmlformats.org/officeDocument/2006/relationships/hyperlink" Target="https://pubs.usgs.gov/periodicals/mcs2023/mcs2023-silicon.pdf" TargetMode="External"/><Relationship Id="rId3" Type="http://schemas.openxmlformats.org/officeDocument/2006/relationships/hyperlink" Target="https://www.aranca.com/knowledge-library/articles/business-research/exploring-the-factors-behind-volatility-in-the-silicon-market" TargetMode="External"/><Relationship Id="rId4" Type="http://schemas.openxmlformats.org/officeDocument/2006/relationships/hyperlink" Target="https://www.globalgrowthinsights.com/market-reports/silicon-metal-market-109151" TargetMode="External"/><Relationship Id="rId5" Type="http://schemas.openxmlformats.org/officeDocument/2006/relationships/hyperlink" Target="https://www.intersolar.de/news/recycling-of-photovoltaic-modules" TargetMode="External"/><Relationship Id="rId6" Type="http://schemas.openxmlformats.org/officeDocument/2006/relationships/hyperlink" Target="https://en.wikipedia.org/wiki/Solar_panel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9.71"/>
    <col customWidth="1" min="3" max="3" width="14.29"/>
    <col customWidth="1" min="4" max="4" width="19.71"/>
    <col customWidth="1" min="5" max="5" width="12.14"/>
    <col customWidth="1" min="6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3"/>
    </row>
    <row r="2" ht="14.25" customHeight="1">
      <c r="A2" s="4" t="s">
        <v>3</v>
      </c>
      <c r="B2" s="4" t="s">
        <v>4</v>
      </c>
      <c r="C2" s="5">
        <v>2022.0</v>
      </c>
      <c r="D2" s="6"/>
    </row>
    <row r="3" ht="14.25" customHeight="1">
      <c r="B3" s="7"/>
      <c r="D3" s="6"/>
    </row>
    <row r="4" ht="14.25" customHeight="1">
      <c r="B4" s="7"/>
      <c r="D4" s="6"/>
    </row>
    <row r="5" ht="14.25" customHeight="1">
      <c r="B5" s="7"/>
      <c r="D5" s="6"/>
    </row>
    <row r="6" ht="14.25" customHeight="1">
      <c r="B6" s="7"/>
      <c r="D6" s="6"/>
    </row>
    <row r="7" ht="14.25" customHeight="1">
      <c r="B7" s="7"/>
      <c r="D7" s="6"/>
    </row>
    <row r="8" ht="14.25" customHeight="1">
      <c r="B8" s="7"/>
      <c r="D8" s="8"/>
    </row>
    <row r="9" ht="14.25" customHeight="1">
      <c r="B9" s="7"/>
    </row>
    <row r="10" ht="14.25" customHeight="1">
      <c r="B10" s="7"/>
    </row>
    <row r="11" ht="14.25" customHeight="1">
      <c r="B11" s="7"/>
    </row>
    <row r="12" ht="14.25" customHeight="1">
      <c r="A12" s="9"/>
      <c r="B12" s="10"/>
      <c r="C12" s="9"/>
      <c r="D12" s="9"/>
    </row>
    <row r="13" ht="14.25" customHeight="1">
      <c r="A13" s="9"/>
      <c r="B13" s="11"/>
      <c r="C13" s="9"/>
    </row>
    <row r="14" ht="14.25" customHeight="1">
      <c r="A14" s="9"/>
      <c r="B14" s="12"/>
      <c r="C14" s="9"/>
      <c r="D14" s="10"/>
    </row>
    <row r="15" ht="14.25" customHeight="1"/>
    <row r="16" ht="14.25" customHeight="1"/>
    <row r="17" ht="14.25" customHeight="1">
      <c r="A17" s="13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 ht="14.25" customHeight="1"/>
    <row r="2" ht="14.25" customHeight="1">
      <c r="A2" s="14" t="s">
        <v>5</v>
      </c>
      <c r="B2" s="15"/>
      <c r="C2" s="15"/>
      <c r="D2" s="15"/>
      <c r="E2" s="15"/>
      <c r="F2" s="15"/>
      <c r="G2" s="15"/>
      <c r="H2" s="15"/>
    </row>
    <row r="3" ht="15.0" customHeight="1">
      <c r="A3" s="16" t="s">
        <v>6</v>
      </c>
      <c r="B3" s="15"/>
      <c r="C3" s="15"/>
      <c r="D3" s="15"/>
      <c r="E3" s="15"/>
      <c r="F3" s="15"/>
      <c r="G3" s="15"/>
      <c r="H3" s="15"/>
    </row>
    <row r="4" ht="14.25" customHeight="1">
      <c r="A4" s="16" t="s">
        <v>7</v>
      </c>
      <c r="B4" s="15"/>
      <c r="C4" s="15"/>
      <c r="D4" s="15"/>
      <c r="E4" s="15"/>
      <c r="F4" s="15"/>
      <c r="G4" s="15"/>
      <c r="H4" s="15"/>
    </row>
    <row r="5" ht="14.25" customHeight="1">
      <c r="A5" s="16" t="s">
        <v>8</v>
      </c>
      <c r="B5" s="15"/>
      <c r="C5" s="15"/>
      <c r="D5" s="15"/>
      <c r="E5" s="15"/>
      <c r="F5" s="15"/>
      <c r="G5" s="15"/>
      <c r="H5" s="15"/>
    </row>
    <row r="6" ht="14.25" customHeight="1">
      <c r="A6" s="16" t="s">
        <v>9</v>
      </c>
      <c r="B6" s="15"/>
      <c r="C6" s="15"/>
      <c r="D6" s="15"/>
      <c r="E6" s="15"/>
      <c r="F6" s="15"/>
      <c r="G6" s="15"/>
      <c r="H6" s="15"/>
    </row>
    <row r="7" ht="14.25" customHeight="1">
      <c r="A7" s="16" t="s">
        <v>10</v>
      </c>
      <c r="B7" s="15"/>
      <c r="C7" s="15"/>
      <c r="D7" s="15"/>
      <c r="E7" s="15"/>
      <c r="F7" s="15"/>
      <c r="G7" s="15"/>
      <c r="H7" s="15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location=":~:text=Increase%20in%20Demand%20from%20Various,Industries" ref="A4"/>
    <hyperlink r:id="rId4" location=":~:text=America%2C%20Europe%2C%20Asia,aluminum%2C%20photovoltaic%2C%20and%20semiconductor%20industries" ref="A5"/>
    <hyperlink r:id="rId5" ref="A6"/>
    <hyperlink r:id="rId6" location="Waste_and_recycling" ref="A7"/>
  </hyperlinks>
  <printOptions/>
  <pageMargins bottom="0.75" footer="0.0" header="0.0" left="0.7" right="0.7" top="0.75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6.29"/>
    <col customWidth="1" min="5" max="5" width="17.57"/>
    <col customWidth="1" min="9" max="9" width="19.57"/>
    <col customWidth="1" min="10" max="10" width="22.43"/>
    <col customWidth="1" min="11" max="11" width="23.43"/>
  </cols>
  <sheetData>
    <row r="1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/>
      <c r="I1" s="17" t="s">
        <v>18</v>
      </c>
      <c r="J1" s="17" t="s">
        <v>19</v>
      </c>
      <c r="K1" s="18"/>
    </row>
    <row r="2">
      <c r="A2" s="19" t="s">
        <v>20</v>
      </c>
      <c r="B2" s="20">
        <v>8500.0</v>
      </c>
      <c r="C2" s="21">
        <v>8800.0</v>
      </c>
      <c r="D2" s="20" t="s">
        <v>21</v>
      </c>
      <c r="E2" s="21"/>
      <c r="F2" s="21"/>
      <c r="G2" s="21"/>
      <c r="H2" s="21"/>
      <c r="I2" s="22">
        <f>(8500+8800)/2</f>
        <v>8650</v>
      </c>
      <c r="J2" s="23" t="s">
        <v>22</v>
      </c>
      <c r="K2" s="18"/>
    </row>
    <row r="3">
      <c r="A3" s="19" t="s">
        <v>23</v>
      </c>
      <c r="B3" s="21" t="s">
        <v>21</v>
      </c>
      <c r="C3" s="21" t="s">
        <v>24</v>
      </c>
      <c r="D3" s="23" t="s">
        <v>21</v>
      </c>
      <c r="E3" s="21" t="s">
        <v>21</v>
      </c>
      <c r="F3" s="21" t="s">
        <v>25</v>
      </c>
      <c r="G3" s="24" t="s">
        <v>26</v>
      </c>
      <c r="H3" s="21"/>
      <c r="I3" s="5">
        <f>675.72</f>
        <v>675.72</v>
      </c>
      <c r="J3" s="25" t="s">
        <v>27</v>
      </c>
    </row>
    <row r="4">
      <c r="A4" s="19" t="s">
        <v>28</v>
      </c>
      <c r="B4" s="21" t="s">
        <v>29</v>
      </c>
      <c r="C4" s="21" t="s">
        <v>29</v>
      </c>
      <c r="D4" s="21" t="s">
        <v>29</v>
      </c>
      <c r="E4" s="21"/>
      <c r="F4" s="21"/>
      <c r="G4" s="21"/>
      <c r="H4" s="21"/>
      <c r="I4" s="22">
        <f>I2+I3</f>
        <v>9325.72</v>
      </c>
      <c r="J4" s="21"/>
      <c r="K4" s="18"/>
    </row>
    <row r="5">
      <c r="A5" s="26" t="s">
        <v>30</v>
      </c>
      <c r="B5" s="21" t="s">
        <v>21</v>
      </c>
      <c r="C5" s="21" t="s">
        <v>21</v>
      </c>
      <c r="D5" s="21" t="s">
        <v>31</v>
      </c>
      <c r="E5" s="21" t="s">
        <v>32</v>
      </c>
      <c r="F5" s="21"/>
      <c r="G5" s="21"/>
      <c r="H5" s="21"/>
      <c r="I5" s="27" t="s">
        <v>33</v>
      </c>
      <c r="J5" s="23" t="s">
        <v>34</v>
      </c>
      <c r="K5" s="18"/>
    </row>
    <row r="6">
      <c r="A6" s="19" t="s">
        <v>35</v>
      </c>
      <c r="B6" s="21"/>
      <c r="C6" s="21"/>
      <c r="D6" s="21"/>
      <c r="E6" s="21" t="s">
        <v>36</v>
      </c>
      <c r="F6" s="21"/>
      <c r="G6" s="21"/>
      <c r="H6" s="28"/>
      <c r="I6" s="29" t="s">
        <v>37</v>
      </c>
      <c r="J6" s="23" t="s">
        <v>38</v>
      </c>
      <c r="K6" s="18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18"/>
    </row>
    <row r="8">
      <c r="A8" s="21"/>
      <c r="B8" s="21"/>
      <c r="C8" s="21"/>
      <c r="D8" s="21"/>
      <c r="E8" s="21"/>
      <c r="F8" s="21"/>
      <c r="G8" s="21"/>
      <c r="H8" s="21"/>
      <c r="I8" s="27" t="s">
        <v>39</v>
      </c>
      <c r="J8" s="21"/>
      <c r="K8" s="18"/>
    </row>
    <row r="9">
      <c r="A9" s="30" t="s">
        <v>40</v>
      </c>
      <c r="B9" s="21"/>
      <c r="C9" s="21"/>
      <c r="D9" s="21"/>
      <c r="E9" s="21"/>
      <c r="F9" s="21"/>
      <c r="G9" s="21"/>
      <c r="H9" s="21"/>
      <c r="I9" s="29" t="s">
        <v>41</v>
      </c>
      <c r="J9" s="21"/>
      <c r="K9" s="18"/>
    </row>
    <row r="10">
      <c r="A10" s="31" t="s">
        <v>42</v>
      </c>
      <c r="B10" s="31" t="s">
        <v>43</v>
      </c>
      <c r="C10" s="31" t="s">
        <v>44</v>
      </c>
      <c r="D10" s="15"/>
      <c r="E10" s="15"/>
      <c r="F10" s="15"/>
      <c r="G10" s="15"/>
      <c r="H10" s="15"/>
      <c r="I10" s="15"/>
      <c r="J10" s="15"/>
    </row>
    <row r="11">
      <c r="A11" s="32" t="s">
        <v>45</v>
      </c>
      <c r="B11" s="21"/>
      <c r="C11" s="14" t="s">
        <v>5</v>
      </c>
      <c r="D11" s="15"/>
      <c r="E11" s="15"/>
      <c r="F11" s="15"/>
      <c r="G11" s="15"/>
      <c r="H11" s="15"/>
      <c r="I11" s="15"/>
      <c r="J11" s="15"/>
    </row>
    <row r="12">
      <c r="A12" s="32" t="s">
        <v>46</v>
      </c>
      <c r="B12" s="21"/>
      <c r="C12" s="16" t="s">
        <v>6</v>
      </c>
      <c r="D12" s="15"/>
      <c r="E12" s="15"/>
      <c r="F12" s="15"/>
      <c r="G12" s="15"/>
      <c r="H12" s="15"/>
      <c r="I12" s="15"/>
      <c r="J12" s="15"/>
    </row>
    <row r="13">
      <c r="A13" s="15" t="s">
        <v>47</v>
      </c>
      <c r="B13" s="21"/>
      <c r="C13" s="16" t="s">
        <v>7</v>
      </c>
      <c r="D13" s="15"/>
      <c r="E13" s="15"/>
      <c r="F13" s="15"/>
      <c r="G13" s="15"/>
      <c r="H13" s="15"/>
      <c r="I13" s="15"/>
      <c r="J13" s="15"/>
    </row>
    <row r="14">
      <c r="A14" s="15" t="s">
        <v>48</v>
      </c>
      <c r="B14" s="21"/>
      <c r="C14" s="16" t="s">
        <v>8</v>
      </c>
      <c r="D14" s="15"/>
      <c r="E14" s="15"/>
      <c r="F14" s="15"/>
      <c r="G14" s="15"/>
      <c r="H14" s="15"/>
      <c r="I14" s="15"/>
      <c r="J14" s="15"/>
    </row>
    <row r="15">
      <c r="A15" s="15" t="s">
        <v>49</v>
      </c>
      <c r="B15" s="21"/>
      <c r="C15" s="16" t="s">
        <v>9</v>
      </c>
      <c r="D15" s="15"/>
      <c r="E15" s="15"/>
      <c r="F15" s="15"/>
      <c r="G15" s="15"/>
      <c r="H15" s="15"/>
      <c r="I15" s="15"/>
      <c r="J15" s="15"/>
    </row>
    <row r="16">
      <c r="A16" s="15" t="s">
        <v>50</v>
      </c>
      <c r="B16" s="21"/>
      <c r="C16" s="16" t="s">
        <v>10</v>
      </c>
      <c r="D16" s="15"/>
      <c r="E16" s="15"/>
      <c r="F16" s="15"/>
      <c r="G16" s="15"/>
      <c r="H16" s="15"/>
      <c r="I16" s="15"/>
      <c r="J16" s="15"/>
    </row>
  </sheetData>
  <hyperlinks>
    <hyperlink r:id="rId1" ref="C11"/>
    <hyperlink r:id="rId2" ref="C12"/>
    <hyperlink r:id="rId3" location=":~:text=Increase%20in%20Demand%20from%20Various,Industries" ref="C13"/>
    <hyperlink r:id="rId4" location=":~:text=America%2C%20Europe%2C%20Asia,aluminum%2C%20photovoltaic%2C%20and%20semiconductor%20industries" ref="C14"/>
    <hyperlink r:id="rId5" ref="C15"/>
    <hyperlink r:id="rId6" location="Waste_and_recycling" ref="C16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24.43"/>
    <col customWidth="1" min="3" max="3" width="23.29"/>
  </cols>
  <sheetData>
    <row r="1">
      <c r="A1" s="33" t="s">
        <v>51</v>
      </c>
      <c r="B1" s="33" t="s">
        <v>52</v>
      </c>
      <c r="C1" s="33" t="s">
        <v>53</v>
      </c>
    </row>
    <row r="2">
      <c r="A2" s="5" t="s">
        <v>54</v>
      </c>
      <c r="B2" s="34">
        <v>2730.0</v>
      </c>
      <c r="C2" s="5" t="s">
        <v>29</v>
      </c>
    </row>
    <row r="3">
      <c r="A3" s="5" t="s">
        <v>55</v>
      </c>
      <c r="B3" s="35">
        <v>0.15</v>
      </c>
      <c r="C3" s="5" t="s">
        <v>29</v>
      </c>
    </row>
    <row r="4">
      <c r="A4" s="5" t="s">
        <v>56</v>
      </c>
      <c r="B4" s="5">
        <v>409.5</v>
      </c>
      <c r="C4" s="5">
        <f>15% * 2730</f>
        <v>409.5</v>
      </c>
    </row>
    <row r="5">
      <c r="A5" s="5" t="s">
        <v>57</v>
      </c>
      <c r="B5" s="36">
        <v>0.825</v>
      </c>
      <c r="C5" s="5">
        <f>(80% + 85%) / 2</f>
        <v>0.825</v>
      </c>
    </row>
    <row r="6">
      <c r="A6" s="5" t="s">
        <v>58</v>
      </c>
      <c r="B6" s="5">
        <v>337.86</v>
      </c>
      <c r="C6" s="5">
        <f> 82.5% * 15% * 2730</f>
        <v>337.8375</v>
      </c>
    </row>
    <row r="7">
      <c r="A7" s="37" t="s">
        <v>59</v>
      </c>
      <c r="B7" s="5">
        <f>2*B6</f>
        <v>675.72</v>
      </c>
      <c r="C7" s="5">
        <f>B7</f>
        <v>675.72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24.29"/>
    <col customWidth="1" min="3" max="3" width="19.71"/>
    <col customWidth="1" min="4" max="4" width="15.29"/>
    <col customWidth="1" min="5" max="9" width="8.71"/>
    <col customWidth="1" min="10" max="10" width="19.0"/>
    <col customWidth="1" min="11" max="11" width="18.71"/>
    <col customWidth="1" min="12" max="25" width="8.71"/>
  </cols>
  <sheetData>
    <row r="1" ht="14.25" customHeight="1">
      <c r="A1" s="3" t="s">
        <v>60</v>
      </c>
      <c r="B1" s="3" t="s">
        <v>61</v>
      </c>
      <c r="C1" s="38" t="s">
        <v>62</v>
      </c>
      <c r="D1" s="3" t="s">
        <v>63</v>
      </c>
    </row>
    <row r="2" ht="14.25" customHeight="1">
      <c r="A2" s="39" t="s">
        <v>64</v>
      </c>
      <c r="B2" s="40">
        <v>6079.0</v>
      </c>
      <c r="C2" s="5">
        <f>17.5/100*B17</f>
        <v>1631.875</v>
      </c>
      <c r="D2" s="5" t="s">
        <v>65</v>
      </c>
      <c r="F2" s="41">
        <v>337.0</v>
      </c>
      <c r="G2" s="6"/>
    </row>
    <row r="3" ht="14.25" customHeight="1">
      <c r="A3" s="39" t="s">
        <v>66</v>
      </c>
      <c r="B3" s="5">
        <v>588.0</v>
      </c>
      <c r="C3" s="5">
        <f>13/100*B17</f>
        <v>1212.25</v>
      </c>
      <c r="D3" s="42" t="s">
        <v>67</v>
      </c>
      <c r="G3" s="6"/>
    </row>
    <row r="4" ht="14.25" customHeight="1">
      <c r="A4" s="39" t="s">
        <v>68</v>
      </c>
      <c r="B4" s="5">
        <v>395.0</v>
      </c>
      <c r="C4" s="5">
        <f>43.5/100*B17</f>
        <v>4056.375</v>
      </c>
      <c r="D4" s="5" t="s">
        <v>69</v>
      </c>
      <c r="G4" s="6"/>
      <c r="J4" s="39"/>
      <c r="K4" s="43"/>
    </row>
    <row r="5" ht="14.25" customHeight="1">
      <c r="A5" s="39" t="s">
        <v>70</v>
      </c>
      <c r="B5" s="5">
        <v>355.0</v>
      </c>
      <c r="C5" s="5">
        <f>26/100*B17</f>
        <v>2424.5</v>
      </c>
      <c r="D5" s="5" t="s">
        <v>71</v>
      </c>
      <c r="G5" s="6"/>
      <c r="J5" s="39"/>
      <c r="K5" s="43"/>
    </row>
    <row r="6" ht="14.25" customHeight="1">
      <c r="A6" s="39" t="s">
        <v>72</v>
      </c>
      <c r="B6" s="5">
        <v>314.0</v>
      </c>
      <c r="G6" s="6"/>
      <c r="J6" s="39"/>
      <c r="K6" s="43"/>
    </row>
    <row r="7" ht="14.25" customHeight="1">
      <c r="A7" s="39" t="s">
        <v>73</v>
      </c>
      <c r="B7" s="5">
        <v>122.0</v>
      </c>
      <c r="G7" s="6"/>
      <c r="J7" s="39"/>
      <c r="K7" s="43"/>
    </row>
    <row r="8" ht="14.25" customHeight="1">
      <c r="A8" s="39" t="s">
        <v>74</v>
      </c>
      <c r="B8" s="5">
        <v>112.0</v>
      </c>
      <c r="G8" s="8"/>
      <c r="J8" s="39"/>
      <c r="K8" s="43"/>
    </row>
    <row r="9" ht="14.25" customHeight="1">
      <c r="A9" s="39" t="s">
        <v>75</v>
      </c>
      <c r="B9" s="5">
        <v>81.0</v>
      </c>
      <c r="J9" s="39"/>
      <c r="K9" s="43"/>
    </row>
    <row r="10" ht="14.25" customHeight="1">
      <c r="A10" s="39" t="s">
        <v>76</v>
      </c>
      <c r="B10" s="5">
        <v>71.0</v>
      </c>
      <c r="J10" s="39"/>
      <c r="K10" s="43"/>
    </row>
    <row r="11" ht="14.25" customHeight="1">
      <c r="A11" s="39" t="s">
        <v>77</v>
      </c>
      <c r="B11" s="5">
        <v>68.0</v>
      </c>
      <c r="C11" s="9"/>
      <c r="J11" s="39"/>
      <c r="K11" s="43"/>
    </row>
    <row r="12" ht="14.25" customHeight="1">
      <c r="A12" s="39" t="s">
        <v>78</v>
      </c>
      <c r="B12" s="5">
        <v>61.0</v>
      </c>
      <c r="F12" s="5"/>
      <c r="G12" s="34"/>
      <c r="H12" s="5"/>
      <c r="I12" s="40"/>
      <c r="J12" s="39"/>
      <c r="K12" s="43"/>
    </row>
    <row r="13" ht="14.25" customHeight="1">
      <c r="A13" s="39" t="s">
        <v>79</v>
      </c>
      <c r="B13" s="5">
        <v>404.0</v>
      </c>
      <c r="E13" s="43"/>
      <c r="F13" s="5"/>
      <c r="G13" s="5"/>
      <c r="H13" s="5"/>
      <c r="I13" s="5"/>
      <c r="J13" s="39"/>
      <c r="K13" s="43"/>
    </row>
    <row r="14" ht="14.25" customHeight="1">
      <c r="A14" s="39"/>
      <c r="B14" s="5"/>
      <c r="E14" s="43"/>
      <c r="F14" s="5"/>
      <c r="G14" s="5"/>
      <c r="H14" s="5"/>
      <c r="I14" s="5"/>
      <c r="J14" s="39"/>
      <c r="K14" s="43"/>
    </row>
    <row r="15" ht="14.25" customHeight="1">
      <c r="A15" s="9"/>
      <c r="B15" s="10"/>
      <c r="E15" s="43"/>
      <c r="F15" s="5"/>
      <c r="G15" s="5"/>
      <c r="H15" s="5"/>
      <c r="I15" s="5"/>
      <c r="J15" s="39"/>
      <c r="K15" s="43"/>
    </row>
    <row r="16" ht="14.25" customHeight="1">
      <c r="A16" s="9" t="s">
        <v>80</v>
      </c>
      <c r="B16" s="11">
        <v>675.0</v>
      </c>
      <c r="E16" s="43"/>
      <c r="F16" s="5"/>
      <c r="G16" s="5"/>
      <c r="H16" s="5"/>
      <c r="I16" s="5"/>
      <c r="J16" s="39"/>
      <c r="K16" s="43"/>
    </row>
    <row r="17" ht="14.25" customHeight="1">
      <c r="A17" s="9"/>
      <c r="B17" s="12">
        <f>SUM(B2:B16)</f>
        <v>9325</v>
      </c>
      <c r="C17" s="10">
        <f>SUM(C2:C11)</f>
        <v>9325</v>
      </c>
      <c r="E17" s="43"/>
      <c r="F17" s="5"/>
      <c r="G17" s="5"/>
      <c r="H17" s="5"/>
      <c r="I17" s="5"/>
      <c r="J17" s="9"/>
      <c r="K17" s="10"/>
    </row>
    <row r="18" ht="14.25" customHeight="1">
      <c r="B18" s="43"/>
      <c r="E18" s="43"/>
      <c r="F18" s="5"/>
      <c r="G18" s="5"/>
      <c r="H18" s="5"/>
      <c r="I18" s="5"/>
      <c r="J18" s="9"/>
      <c r="K18" s="11"/>
    </row>
    <row r="19" ht="14.25" customHeight="1">
      <c r="E19" s="43"/>
      <c r="F19" s="5"/>
      <c r="G19" s="5"/>
      <c r="H19" s="5"/>
      <c r="I19" s="5"/>
      <c r="J19" s="9"/>
      <c r="K19" s="12"/>
    </row>
    <row r="20" ht="14.25" customHeight="1">
      <c r="B20" s="5"/>
      <c r="E20" s="43"/>
      <c r="F20" s="5"/>
      <c r="G20" s="5"/>
      <c r="H20" s="5"/>
      <c r="I20" s="5"/>
    </row>
    <row r="21" ht="14.25" customHeight="1">
      <c r="E21" s="43"/>
      <c r="F21" s="5"/>
      <c r="G21" s="5"/>
      <c r="H21" s="5"/>
      <c r="I21" s="5"/>
    </row>
    <row r="22" ht="14.25" customHeight="1">
      <c r="E22" s="43"/>
      <c r="F22" s="5"/>
      <c r="G22" s="5"/>
      <c r="H22" s="5"/>
      <c r="I22" s="5"/>
    </row>
    <row r="23" ht="14.25" customHeight="1">
      <c r="E23" s="43"/>
      <c r="F23" s="5"/>
      <c r="G23" s="5"/>
      <c r="H23" s="5"/>
      <c r="I23" s="5"/>
    </row>
    <row r="24" ht="14.25" customHeight="1">
      <c r="E24" s="43"/>
    </row>
    <row r="25" ht="14.25" customHeight="1">
      <c r="E25" s="5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30.43"/>
    <col customWidth="1" min="3" max="3" width="32.43"/>
    <col customWidth="1" min="4" max="4" width="38.14"/>
    <col customWidth="1" min="5" max="26" width="8.71"/>
  </cols>
  <sheetData>
    <row r="1" ht="14.25" customHeight="1">
      <c r="A1" s="44" t="s">
        <v>60</v>
      </c>
      <c r="B1" s="44" t="s">
        <v>61</v>
      </c>
      <c r="C1" s="45" t="s">
        <v>81</v>
      </c>
      <c r="D1" s="9" t="s">
        <v>82</v>
      </c>
    </row>
    <row r="2" ht="14.25" customHeight="1">
      <c r="A2" s="39" t="s">
        <v>64</v>
      </c>
      <c r="B2" s="40">
        <v>6079.0</v>
      </c>
      <c r="C2" s="5">
        <f>40/100*B18</f>
        <v>3730</v>
      </c>
      <c r="D2" s="5" t="s">
        <v>83</v>
      </c>
      <c r="E2" s="7"/>
    </row>
    <row r="3" ht="14.25" customHeight="1">
      <c r="A3" s="39" t="s">
        <v>66</v>
      </c>
      <c r="B3" s="5">
        <v>588.0</v>
      </c>
      <c r="C3" s="5">
        <f>25/100*B18</f>
        <v>2331.25</v>
      </c>
      <c r="D3" s="5" t="s">
        <v>84</v>
      </c>
      <c r="E3" s="7"/>
    </row>
    <row r="4" ht="14.25" customHeight="1">
      <c r="A4" s="39" t="s">
        <v>68</v>
      </c>
      <c r="B4" s="5">
        <v>395.0</v>
      </c>
      <c r="C4" s="5">
        <f>30/100*B18</f>
        <v>2797.5</v>
      </c>
      <c r="D4" s="5" t="s">
        <v>85</v>
      </c>
      <c r="E4" s="7"/>
    </row>
    <row r="5" ht="14.25" customHeight="1">
      <c r="A5" s="39" t="s">
        <v>70</v>
      </c>
      <c r="B5" s="5">
        <v>355.0</v>
      </c>
      <c r="C5" s="5">
        <f>5/100*B18</f>
        <v>466.25</v>
      </c>
      <c r="D5" s="5" t="s">
        <v>86</v>
      </c>
      <c r="E5" s="7"/>
    </row>
    <row r="6" ht="14.25" customHeight="1">
      <c r="A6" s="39" t="s">
        <v>72</v>
      </c>
      <c r="B6" s="5">
        <v>314.0</v>
      </c>
      <c r="E6" s="7"/>
    </row>
    <row r="7" ht="14.25" customHeight="1">
      <c r="A7" s="39" t="s">
        <v>73</v>
      </c>
      <c r="B7" s="5">
        <v>122.0</v>
      </c>
      <c r="E7" s="7"/>
    </row>
    <row r="8" ht="14.25" customHeight="1">
      <c r="A8" s="39" t="s">
        <v>74</v>
      </c>
      <c r="B8" s="5">
        <v>112.0</v>
      </c>
      <c r="E8" s="7"/>
    </row>
    <row r="9" ht="14.25" customHeight="1">
      <c r="A9" s="39" t="s">
        <v>75</v>
      </c>
      <c r="B9" s="5">
        <v>81.0</v>
      </c>
    </row>
    <row r="10" ht="14.25" customHeight="1">
      <c r="A10" s="39" t="s">
        <v>76</v>
      </c>
      <c r="B10" s="5">
        <v>71.0</v>
      </c>
      <c r="C10" s="7"/>
    </row>
    <row r="11" ht="14.25" customHeight="1">
      <c r="A11" s="39" t="s">
        <v>77</v>
      </c>
      <c r="B11" s="5">
        <v>68.0</v>
      </c>
    </row>
    <row r="12" ht="14.25" customHeight="1">
      <c r="A12" s="39" t="s">
        <v>78</v>
      </c>
      <c r="B12" s="5">
        <v>61.0</v>
      </c>
    </row>
    <row r="13" ht="14.25" customHeight="1">
      <c r="A13" s="39" t="s">
        <v>79</v>
      </c>
      <c r="B13" s="5">
        <v>404.0</v>
      </c>
    </row>
    <row r="14" ht="14.25" customHeight="1">
      <c r="A14" s="39"/>
      <c r="B14" s="5"/>
    </row>
    <row r="15" ht="14.25" customHeight="1">
      <c r="A15" s="9"/>
      <c r="B15" s="10"/>
      <c r="D15" s="21"/>
    </row>
    <row r="16" ht="14.25" customHeight="1">
      <c r="A16" s="9" t="s">
        <v>80</v>
      </c>
      <c r="B16" s="11">
        <v>675.0</v>
      </c>
    </row>
    <row r="17" ht="14.25" customHeight="1">
      <c r="A17" s="9"/>
      <c r="B17" s="11"/>
    </row>
    <row r="18" ht="14.25" customHeight="1">
      <c r="A18" s="9"/>
      <c r="B18" s="12">
        <f>SUM(B2:B17)</f>
        <v>9325</v>
      </c>
      <c r="C18" s="45">
        <f>SUM(C2:C10)</f>
        <v>9325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2025-01-05T07:47:38Z</dcterms:created>
  <dc:creator>openpyxl</dc:creator>
</cp:coreProperties>
</file>