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econcile" sheetId="2" r:id="rId5"/>
    <sheet state="visible" name="References" sheetId="3" r:id="rId6"/>
    <sheet state="visible" name="Production - Application" sheetId="4" r:id="rId7"/>
    <sheet state="visible" name="Production - Consumer" sheetId="5" r:id="rId8"/>
  </sheets>
  <definedNames/>
  <calcPr/>
  <extLst>
    <ext uri="GoogleSheetsCustomDataVersion2">
      <go:sheetsCustomData xmlns:go="http://customooxmlschemas.google.com/" r:id="rId9" roundtripDataChecksum="bp5Wc/ra9cTVIUQAVntf5Kn7AuIsT5HjBpitzLQH0j4="/>
    </ext>
  </extLst>
</workbook>
</file>

<file path=xl/sharedStrings.xml><?xml version="1.0" encoding="utf-8"?>
<sst xmlns="http://schemas.openxmlformats.org/spreadsheetml/2006/main" count="153" uniqueCount="96">
  <si>
    <t>Element</t>
  </si>
  <si>
    <t>Units</t>
  </si>
  <si>
    <t>Yeat</t>
  </si>
  <si>
    <t>Tantalum</t>
  </si>
  <si>
    <t>Metric Tons</t>
  </si>
  <si>
    <t>Category</t>
  </si>
  <si>
    <t>Source 1: Nasdaq (Mt)</t>
  </si>
  <si>
    <t>Source 2: Global Advanced Metals</t>
  </si>
  <si>
    <t>Source 3: USGS (Mt)</t>
  </si>
  <si>
    <t>Source 4: Wikipedia</t>
  </si>
  <si>
    <t>Source 5: Resource Capital Funds</t>
  </si>
  <si>
    <t>Source 6: SCRREEN (Mt)</t>
  </si>
  <si>
    <t>Source 7: Precision Business Insights</t>
  </si>
  <si>
    <t>Reconciled Value (Final, Mt)</t>
  </si>
  <si>
    <t>Questions/Comments</t>
  </si>
  <si>
    <t>Production 2024</t>
  </si>
  <si>
    <t>Not provided</t>
  </si>
  <si>
    <t>-</t>
  </si>
  <si>
    <t>Recycling Contribution (2023)</t>
  </si>
  <si>
    <t>25 to 30%</t>
  </si>
  <si>
    <t>30% in US</t>
  </si>
  <si>
    <t>Average (25+30)/2</t>
  </si>
  <si>
    <t>Total Material Flow (Primary + Recycling)</t>
  </si>
  <si>
    <t>Done</t>
  </si>
  <si>
    <t>Applications (2022)</t>
  </si>
  <si>
    <t>Categories provided, some with %</t>
  </si>
  <si>
    <t>Categories provided</t>
  </si>
  <si>
    <t>% shown in Prod-App sheet</t>
  </si>
  <si>
    <t>Applied 2022 data to 2023</t>
  </si>
  <si>
    <t>Country-wise Consumption (2023)</t>
  </si>
  <si>
    <t>US consumption only (1200)</t>
  </si>
  <si>
    <t>Europe consumption yearly from 2012-16=395</t>
  </si>
  <si>
    <t>Asia=46% (China, Korea, Japan)</t>
  </si>
  <si>
    <t>US= 22.5% (1200), Asia = 46% (China: 30%, Korea: 9%, Japan: 7%), Europe: 6.5%, Others: 8.5%</t>
  </si>
  <si>
    <t>Europe consumption was high (395Mt) in 2016… perhaps reduce for 2023 &amp; allocate more towards Asia?</t>
  </si>
  <si>
    <t>Data Validated</t>
  </si>
  <si>
    <t>References</t>
  </si>
  <si>
    <t>Data Approximated</t>
  </si>
  <si>
    <t>Source #</t>
  </si>
  <si>
    <t>Description</t>
  </si>
  <si>
    <t>Link</t>
  </si>
  <si>
    <t>Source 1 (Nasdaq, 2024)</t>
  </si>
  <si>
    <t>Global tantalum production by country</t>
  </si>
  <si>
    <r>
      <rPr>
        <color rgb="FF1155CC"/>
        <u/>
      </rPr>
      <t>Nasdaq</t>
    </r>
  </si>
  <si>
    <t>Source 2 (Global Advanced Metals, 2023)</t>
  </si>
  <si>
    <t>Tantalum recycling and process materials</t>
  </si>
  <si>
    <r>
      <rPr>
        <color rgb="FF1155CC"/>
        <u/>
      </rPr>
      <t>Global Advanced Metals</t>
    </r>
  </si>
  <si>
    <t>Source 3 (USGS, 2023)</t>
  </si>
  <si>
    <t>United States Geological Survey: Tantalum statistics and information</t>
  </si>
  <si>
    <t>USGS</t>
  </si>
  <si>
    <t>Source 4 (Wikipedia, 2023)</t>
  </si>
  <si>
    <t>General background on tantalum (chemistry, sources, applications)</t>
  </si>
  <si>
    <t>Wikipedia</t>
  </si>
  <si>
    <t>Source 5 (Resource Capital Funds, 2023)</t>
  </si>
  <si>
    <t>Tantalum industry insights and market trends</t>
  </si>
  <si>
    <t>Resource Capital Funds</t>
  </si>
  <si>
    <t>Source 6 (SCRREEN EU, 2020)</t>
  </si>
  <si>
    <t>Critical Raw Materials (CRM) report on tantalum</t>
  </si>
  <si>
    <t>SCRREEN EU</t>
  </si>
  <si>
    <t>Source 7 (Precision Business Insights, 2023)</t>
  </si>
  <si>
    <t>Global tantalum market report &amp; Asia-Pacific consumption trends</t>
  </si>
  <si>
    <t>Precision Business Insights</t>
  </si>
  <si>
    <r>
      <rPr>
        <color rgb="FF1155CC"/>
        <u/>
      </rPr>
      <t>Nasdaq</t>
    </r>
  </si>
  <si>
    <r>
      <rPr>
        <color rgb="FF1155CC"/>
        <u/>
      </rPr>
      <t>Global Advanced Metals</t>
    </r>
  </si>
  <si>
    <r>
      <rPr>
        <color rgb="FF1155CC"/>
        <u/>
      </rPr>
      <t>USGS</t>
    </r>
  </si>
  <si>
    <r>
      <rPr>
        <color rgb="FF1155CC"/>
        <u/>
      </rPr>
      <t>Wikipedia</t>
    </r>
  </si>
  <si>
    <r>
      <rPr>
        <color rgb="FF1155CC"/>
        <u/>
      </rPr>
      <t>Resource Capital Funds</t>
    </r>
  </si>
  <si>
    <r>
      <rPr>
        <color rgb="FF1155CC"/>
        <u/>
      </rPr>
      <t>SCRREEN EU</t>
    </r>
  </si>
  <si>
    <r>
      <rPr>
        <color rgb="FF1155CC"/>
        <u/>
      </rPr>
      <t>Precision Business Insights</t>
    </r>
  </si>
  <si>
    <t>Producer</t>
  </si>
  <si>
    <t>Producer Mass Flow</t>
  </si>
  <si>
    <t>Application Mass Flow</t>
  </si>
  <si>
    <t>Application</t>
  </si>
  <si>
    <t>Congo</t>
  </si>
  <si>
    <t>Consumer Electronics e.g. Capacitors, Microchips</t>
  </si>
  <si>
    <t>Rwanda</t>
  </si>
  <si>
    <t>Optical Glass e.g. Oxides, Chemicals</t>
  </si>
  <si>
    <t>Brazil</t>
  </si>
  <si>
    <t>Data Centers e.g. Thin Films Semiconductors</t>
  </si>
  <si>
    <t>Nigeria</t>
  </si>
  <si>
    <t>Industrial Products  e.g. Chemical Processing Equipment</t>
  </si>
  <si>
    <t>China</t>
  </si>
  <si>
    <t>Superalloys e.g. Jet Engine Components</t>
  </si>
  <si>
    <t>Australia</t>
  </si>
  <si>
    <t>Carbides e.g. Cutting Tools</t>
  </si>
  <si>
    <t>Burundi</t>
  </si>
  <si>
    <t>Russia</t>
  </si>
  <si>
    <t>Other Producers</t>
  </si>
  <si>
    <t>Recycling Contribution</t>
  </si>
  <si>
    <t>Consumer Mass Flow</t>
  </si>
  <si>
    <t>Consumer</t>
  </si>
  <si>
    <t>United States</t>
  </si>
  <si>
    <t>Japan</t>
  </si>
  <si>
    <t>Europe (Germany, France)</t>
  </si>
  <si>
    <t>South Korea</t>
  </si>
  <si>
    <t>Other Consumers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</si>
</sst>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u/>
      <sz val="11.0"/>
      <color theme="10"/>
      <name val="Calibri"/>
    </font>
    <font>
      <b/>
      <color theme="1"/>
      <name val="Calibri"/>
      <scheme val="minor"/>
    </font>
    <font>
      <u/>
      <color rgb="FF0000FF"/>
    </font>
    <font>
      <u/>
      <color rgb="FF0000FF"/>
    </font>
    <font>
      <sz val="11.0"/>
      <color rgb="FF434343"/>
      <name val="Calibri"/>
    </font>
    <font>
      <color rgb="FF434343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1" fillId="0" fontId="1" numFmtId="0" xfId="0" applyAlignment="1" applyBorder="1" applyFont="1">
      <alignment horizontal="center" vertical="top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1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6" numFmtId="0" xfId="0" applyFont="1"/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7" numFmtId="0" xfId="0" applyAlignment="1" applyFill="1" applyFont="1">
      <alignment readingOrder="0" shrinkToFit="0" wrapText="1"/>
    </xf>
    <xf borderId="0" fillId="3" fontId="3" numFmtId="0" xfId="0" applyAlignment="1" applyFill="1" applyFont="1">
      <alignment shrinkToFit="0" wrapText="1"/>
    </xf>
    <xf borderId="0" fillId="4" fontId="7" numFmtId="0" xfId="0" applyAlignment="1" applyFill="1" applyFont="1">
      <alignment readingOrder="0" shrinkToFit="0" wrapText="1"/>
    </xf>
    <xf borderId="0" fillId="2" fontId="7" numFmtId="0" xfId="0" applyAlignment="1" applyFont="1">
      <alignment readingOrder="0"/>
    </xf>
    <xf borderId="0" fillId="5" fontId="7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5" fontId="7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1" fillId="0" fontId="1" numFmtId="0" xfId="0" applyAlignment="1" applyBorder="1" applyFont="1">
      <alignment horizontal="center" vertical="center"/>
    </xf>
    <xf borderId="0" fillId="0" fontId="3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shrinkToFit="0" vertical="center" wrapText="1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sdaq.com/articles/top-5-tantalum-mining-countries-updated-2024" TargetMode="External"/><Relationship Id="rId2" Type="http://schemas.openxmlformats.org/officeDocument/2006/relationships/hyperlink" Target="https://globaladvancedmetals.com/recycling-tantalum-and-process-materials-use-less-by-recycling-more/" TargetMode="External"/><Relationship Id="rId3" Type="http://schemas.openxmlformats.org/officeDocument/2006/relationships/hyperlink" Target="https://pubs.usgs.gov/periodicals/mcs2023/mcs2023-tantalum.pdf" TargetMode="External"/><Relationship Id="rId4" Type="http://schemas.openxmlformats.org/officeDocument/2006/relationships/hyperlink" Target="https://fr.wikipedia.org/wiki/Tantale_%28chimie%29" TargetMode="External"/><Relationship Id="rId5" Type="http://schemas.openxmlformats.org/officeDocument/2006/relationships/hyperlink" Target="https://resourcecapitalfunds.com/insights/mining-and-minerals-101/tantalum/" TargetMode="External"/><Relationship Id="rId6" Type="http://schemas.openxmlformats.org/officeDocument/2006/relationships/hyperlink" Target="https://scrreen.eu/wp-content/uploads/2023/01/TANTALUM_CRM_2020_Factsheets_critical_Final.pdf" TargetMode="External"/><Relationship Id="rId7" Type="http://schemas.openxmlformats.org/officeDocument/2006/relationships/hyperlink" Target="https://www.precisionbusinessinsights.com/market-reports/global-tantalum-market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sdaq.com/articles/top-5-tantalum-mining-countries-updated-2024" TargetMode="External"/><Relationship Id="rId2" Type="http://schemas.openxmlformats.org/officeDocument/2006/relationships/hyperlink" Target="https://globaladvancedmetals.com/recycling-tantalum-and-process-materials-use-less-by-recycling-more/" TargetMode="External"/><Relationship Id="rId3" Type="http://schemas.openxmlformats.org/officeDocument/2006/relationships/hyperlink" Target="https://pubs.usgs.gov/periodicals/mcs2023/mcs2023-tantalum.pdf" TargetMode="External"/><Relationship Id="rId4" Type="http://schemas.openxmlformats.org/officeDocument/2006/relationships/hyperlink" Target="https://fr.wikipedia.org/wiki/Tantale_%28chimie%29" TargetMode="External"/><Relationship Id="rId5" Type="http://schemas.openxmlformats.org/officeDocument/2006/relationships/hyperlink" Target="https://resourcecapitalfunds.com/insights/mining-and-minerals-101/tantalum/" TargetMode="External"/><Relationship Id="rId6" Type="http://schemas.openxmlformats.org/officeDocument/2006/relationships/hyperlink" Target="https://scrreen.eu/wp-content/uploads/2023/01/TANTALUM_CRM_2020_Factsheets_critical_Final.pdf" TargetMode="External"/><Relationship Id="rId7" Type="http://schemas.openxmlformats.org/officeDocument/2006/relationships/hyperlink" Target="https://www.precisionbusinessinsights.com/market-reports/global-tantalum-market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9.71"/>
    <col customWidth="1" min="3" max="3" width="8.71"/>
    <col customWidth="1" min="4" max="4" width="19.71"/>
    <col customWidth="1" min="5" max="5" width="12.14"/>
    <col customWidth="1" min="6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3"/>
      <c r="E1" s="3"/>
    </row>
    <row r="2" ht="14.25" customHeight="1">
      <c r="A2" s="4" t="s">
        <v>3</v>
      </c>
      <c r="B2" s="4" t="s">
        <v>4</v>
      </c>
      <c r="C2" s="2">
        <v>2023.0</v>
      </c>
      <c r="D2" s="5"/>
    </row>
    <row r="3" ht="14.25" customHeight="1">
      <c r="B3" s="6"/>
      <c r="D3" s="5"/>
    </row>
    <row r="4" ht="14.25" customHeight="1">
      <c r="B4" s="6"/>
      <c r="D4" s="5"/>
    </row>
    <row r="5" ht="14.25" customHeight="1">
      <c r="B5" s="6"/>
      <c r="D5" s="5"/>
    </row>
    <row r="6" ht="14.25" customHeight="1">
      <c r="B6" s="6"/>
      <c r="D6" s="5"/>
    </row>
    <row r="7" ht="14.25" customHeight="1">
      <c r="B7" s="6"/>
      <c r="D7" s="5"/>
    </row>
    <row r="8" ht="14.25" customHeight="1">
      <c r="B8" s="6"/>
      <c r="D8" s="7"/>
    </row>
    <row r="9" ht="14.25" customHeight="1">
      <c r="B9" s="6"/>
    </row>
    <row r="10" ht="14.25" customHeight="1">
      <c r="B10" s="6"/>
    </row>
    <row r="11" ht="14.25" customHeight="1">
      <c r="B11" s="6"/>
    </row>
    <row r="12" ht="14.25" customHeight="1">
      <c r="A12" s="8"/>
      <c r="B12" s="9"/>
      <c r="C12" s="8"/>
      <c r="D12" s="8"/>
    </row>
    <row r="13" ht="14.25" customHeight="1">
      <c r="A13" s="8"/>
      <c r="B13" s="10"/>
      <c r="C13" s="8"/>
    </row>
    <row r="14" ht="14.25" customHeight="1">
      <c r="A14" s="8"/>
      <c r="B14" s="11"/>
      <c r="C14" s="8"/>
      <c r="D14" s="9"/>
    </row>
    <row r="15" ht="14.25" customHeight="1"/>
    <row r="16" ht="14.25" customHeight="1"/>
    <row r="17" ht="14.25" customHeight="1">
      <c r="A17" s="12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21.71"/>
    <col customWidth="1" min="3" max="3" width="19.71"/>
    <col customWidth="1" min="8" max="8" width="19.0"/>
    <col customWidth="1" min="9" max="9" width="30.14"/>
    <col customWidth="1" min="10" max="10" width="28.0"/>
  </cols>
  <sheetData>
    <row r="1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3" t="s">
        <v>13</v>
      </c>
      <c r="J1" s="13" t="s">
        <v>14</v>
      </c>
    </row>
    <row r="2">
      <c r="A2" s="14" t="s">
        <v>15</v>
      </c>
      <c r="B2" s="15">
        <v>2408.0</v>
      </c>
      <c r="C2" s="15" t="s">
        <v>16</v>
      </c>
      <c r="D2" s="15">
        <v>2400.0</v>
      </c>
      <c r="E2" s="15" t="s">
        <v>17</v>
      </c>
      <c r="F2" s="15" t="s">
        <v>17</v>
      </c>
      <c r="G2" s="15" t="s">
        <v>17</v>
      </c>
      <c r="H2" s="15" t="s">
        <v>17</v>
      </c>
      <c r="I2" s="16">
        <v>2408.0</v>
      </c>
      <c r="J2" s="15" t="s">
        <v>17</v>
      </c>
    </row>
    <row r="3">
      <c r="A3" s="14" t="s">
        <v>18</v>
      </c>
      <c r="B3" s="15" t="s">
        <v>16</v>
      </c>
      <c r="C3" s="15" t="s">
        <v>19</v>
      </c>
      <c r="D3" s="15" t="s">
        <v>20</v>
      </c>
      <c r="E3" s="15" t="s">
        <v>17</v>
      </c>
      <c r="F3" s="15" t="s">
        <v>17</v>
      </c>
      <c r="G3" s="15" t="s">
        <v>17</v>
      </c>
      <c r="H3" s="15" t="s">
        <v>17</v>
      </c>
      <c r="I3" s="16">
        <v>1324.4</v>
      </c>
      <c r="J3" s="15" t="s">
        <v>21</v>
      </c>
    </row>
    <row r="4">
      <c r="A4" s="14" t="s">
        <v>22</v>
      </c>
      <c r="B4" s="15" t="s">
        <v>17</v>
      </c>
      <c r="C4" s="15" t="s">
        <v>17</v>
      </c>
      <c r="D4" s="15" t="s">
        <v>17</v>
      </c>
      <c r="E4" s="15" t="s">
        <v>17</v>
      </c>
      <c r="F4" s="15" t="s">
        <v>17</v>
      </c>
      <c r="G4" s="15" t="s">
        <v>17</v>
      </c>
      <c r="H4" s="15" t="s">
        <v>17</v>
      </c>
      <c r="I4" s="16">
        <v>3732.4</v>
      </c>
      <c r="J4" s="15" t="s">
        <v>23</v>
      </c>
    </row>
    <row r="5">
      <c r="A5" s="14" t="s">
        <v>24</v>
      </c>
      <c r="B5" s="15" t="s">
        <v>16</v>
      </c>
      <c r="C5" s="15" t="s">
        <v>16</v>
      </c>
      <c r="D5" s="15" t="s">
        <v>17</v>
      </c>
      <c r="E5" s="15" t="s">
        <v>25</v>
      </c>
      <c r="F5" s="15" t="s">
        <v>26</v>
      </c>
      <c r="G5" s="15" t="s">
        <v>17</v>
      </c>
      <c r="H5" s="15" t="s">
        <v>17</v>
      </c>
      <c r="I5" s="16" t="s">
        <v>27</v>
      </c>
      <c r="J5" s="15" t="s">
        <v>28</v>
      </c>
    </row>
    <row r="6">
      <c r="A6" s="14" t="s">
        <v>29</v>
      </c>
      <c r="B6" s="15" t="s">
        <v>16</v>
      </c>
      <c r="C6" s="15" t="s">
        <v>16</v>
      </c>
      <c r="D6" s="15" t="s">
        <v>30</v>
      </c>
      <c r="E6" s="15" t="s">
        <v>17</v>
      </c>
      <c r="F6" s="15" t="s">
        <v>17</v>
      </c>
      <c r="G6" s="15" t="s">
        <v>31</v>
      </c>
      <c r="H6" s="17" t="s">
        <v>32</v>
      </c>
      <c r="I6" s="18" t="s">
        <v>33</v>
      </c>
      <c r="J6" s="15" t="s">
        <v>34</v>
      </c>
    </row>
    <row r="8">
      <c r="I8" s="19" t="s">
        <v>35</v>
      </c>
    </row>
    <row r="9">
      <c r="A9" s="20" t="s">
        <v>36</v>
      </c>
      <c r="I9" s="21" t="s">
        <v>37</v>
      </c>
    </row>
    <row r="10">
      <c r="A10" s="22" t="s">
        <v>38</v>
      </c>
      <c r="B10" s="22" t="s">
        <v>39</v>
      </c>
      <c r="C10" s="22" t="s">
        <v>40</v>
      </c>
    </row>
    <row r="11">
      <c r="A11" s="23" t="s">
        <v>41</v>
      </c>
      <c r="B11" s="15" t="s">
        <v>42</v>
      </c>
      <c r="C11" s="24" t="s">
        <v>43</v>
      </c>
    </row>
    <row r="12">
      <c r="A12" s="23" t="s">
        <v>44</v>
      </c>
      <c r="B12" s="15" t="s">
        <v>45</v>
      </c>
      <c r="C12" s="24" t="s">
        <v>46</v>
      </c>
    </row>
    <row r="13">
      <c r="A13" s="23" t="s">
        <v>47</v>
      </c>
      <c r="B13" s="15" t="s">
        <v>48</v>
      </c>
      <c r="C13" s="25" t="s">
        <v>49</v>
      </c>
    </row>
    <row r="14">
      <c r="A14" s="23" t="s">
        <v>50</v>
      </c>
      <c r="B14" s="15" t="s">
        <v>51</v>
      </c>
      <c r="C14" s="25" t="s">
        <v>52</v>
      </c>
    </row>
    <row r="15">
      <c r="A15" s="23" t="s">
        <v>53</v>
      </c>
      <c r="B15" s="15" t="s">
        <v>54</v>
      </c>
      <c r="C15" s="25" t="s">
        <v>55</v>
      </c>
    </row>
    <row r="16">
      <c r="A16" s="23" t="s">
        <v>56</v>
      </c>
      <c r="B16" s="15" t="s">
        <v>57</v>
      </c>
      <c r="C16" s="25" t="s">
        <v>58</v>
      </c>
    </row>
    <row r="17">
      <c r="A17" s="23" t="s">
        <v>59</v>
      </c>
      <c r="B17" s="15" t="s">
        <v>60</v>
      </c>
      <c r="C17" s="25" t="s">
        <v>61</v>
      </c>
    </row>
  </sheetData>
  <hyperlinks>
    <hyperlink r:id="rId1" ref="C11"/>
    <hyperlink r:id="rId2" ref="C12"/>
    <hyperlink r:id="rId3" ref="C13"/>
    <hyperlink r:id="rId4" ref="C14"/>
    <hyperlink r:id="rId5" location="tantalum-uses" ref="C15"/>
    <hyperlink r:id="rId6" ref="C16"/>
    <hyperlink r:id="rId7" location=":~:text=Asia%20Pacific%20is%20anticipated%20to,and%20growth%20in%20this%20region" ref="C17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39.29"/>
    <col customWidth="1" min="3" max="3" width="64.29"/>
    <col customWidth="1" min="4" max="4" width="57.43"/>
    <col customWidth="1" min="5" max="26" width="8.71"/>
  </cols>
  <sheetData>
    <row r="1" ht="14.25" customHeight="1">
      <c r="A1" s="26" t="s">
        <v>36</v>
      </c>
    </row>
    <row r="2" ht="14.25" customHeight="1">
      <c r="A2" s="27" t="s">
        <v>38</v>
      </c>
      <c r="B2" s="27" t="s">
        <v>39</v>
      </c>
      <c r="C2" s="27" t="s">
        <v>40</v>
      </c>
    </row>
    <row r="3" ht="14.25" customHeight="1">
      <c r="A3" s="23" t="s">
        <v>41</v>
      </c>
      <c r="B3" s="15" t="s">
        <v>42</v>
      </c>
      <c r="C3" s="24" t="s">
        <v>62</v>
      </c>
    </row>
    <row r="4" ht="14.25" customHeight="1">
      <c r="A4" s="23" t="s">
        <v>44</v>
      </c>
      <c r="B4" s="15" t="s">
        <v>45</v>
      </c>
      <c r="C4" s="24" t="s">
        <v>63</v>
      </c>
    </row>
    <row r="5" ht="14.25" customHeight="1">
      <c r="A5" s="23" t="s">
        <v>47</v>
      </c>
      <c r="B5" s="15" t="s">
        <v>48</v>
      </c>
      <c r="C5" s="24" t="s">
        <v>64</v>
      </c>
    </row>
    <row r="6" ht="14.25" customHeight="1">
      <c r="A6" s="23" t="s">
        <v>50</v>
      </c>
      <c r="B6" s="15" t="s">
        <v>51</v>
      </c>
      <c r="C6" s="24" t="s">
        <v>65</v>
      </c>
    </row>
    <row r="7" ht="14.25" customHeight="1">
      <c r="A7" s="23" t="s">
        <v>53</v>
      </c>
      <c r="B7" s="15" t="s">
        <v>54</v>
      </c>
      <c r="C7" s="24" t="s">
        <v>66</v>
      </c>
    </row>
    <row r="8" ht="14.25" customHeight="1">
      <c r="A8" s="23" t="s">
        <v>56</v>
      </c>
      <c r="B8" s="15" t="s">
        <v>57</v>
      </c>
      <c r="C8" s="24" t="s">
        <v>67</v>
      </c>
    </row>
    <row r="9" ht="14.25" customHeight="1">
      <c r="A9" s="23" t="s">
        <v>59</v>
      </c>
      <c r="B9" s="15" t="s">
        <v>60</v>
      </c>
      <c r="C9" s="24" t="s">
        <v>68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hyperlinks>
    <hyperlink r:id="rId1" ref="C3"/>
    <hyperlink r:id="rId2" ref="C4"/>
    <hyperlink r:id="rId3" ref="C5"/>
    <hyperlink r:id="rId4" ref="C6"/>
    <hyperlink r:id="rId5" location="tantalum-uses" ref="C7"/>
    <hyperlink r:id="rId6" ref="C8"/>
    <hyperlink r:id="rId7" location=":~:text=Asia%20Pacific%20is%20anticipated%20to,and%20growth%20in%20this%20region" ref="C9"/>
  </hyperlinks>
  <printOptions/>
  <pageMargins bottom="0.75" footer="0.0" header="0.0" left="0.7" right="0.7" top="0.75"/>
  <pageSetup orientation="landscape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9.71"/>
    <col customWidth="1" min="3" max="3" width="13.57"/>
    <col customWidth="1" min="4" max="4" width="19.71"/>
    <col customWidth="1" min="5" max="5" width="63.29"/>
    <col customWidth="1" min="6" max="26" width="8.71"/>
  </cols>
  <sheetData>
    <row r="1" ht="14.25" customHeight="1">
      <c r="A1" s="28" t="s">
        <v>69</v>
      </c>
      <c r="B1" s="28" t="s">
        <v>70</v>
      </c>
      <c r="D1" s="3" t="s">
        <v>71</v>
      </c>
      <c r="E1" s="3" t="s">
        <v>72</v>
      </c>
    </row>
    <row r="2" ht="14.25" customHeight="1">
      <c r="A2" s="29" t="s">
        <v>73</v>
      </c>
      <c r="B2" s="30">
        <v>980.0</v>
      </c>
      <c r="D2" s="5">
        <f>35*B15/100</f>
        <v>1074.57</v>
      </c>
      <c r="E2" s="23" t="s">
        <v>74</v>
      </c>
    </row>
    <row r="3" ht="14.25" customHeight="1">
      <c r="A3" s="4" t="s">
        <v>75</v>
      </c>
      <c r="B3" s="30">
        <v>520.0</v>
      </c>
      <c r="D3" s="5">
        <f>18/100*B15</f>
        <v>552.636</v>
      </c>
      <c r="E3" s="23" t="s">
        <v>76</v>
      </c>
    </row>
    <row r="4" ht="14.25" customHeight="1">
      <c r="A4" s="4" t="s">
        <v>77</v>
      </c>
      <c r="B4" s="30">
        <v>360.0</v>
      </c>
      <c r="D4" s="5">
        <f>16/100*B15</f>
        <v>491.232</v>
      </c>
      <c r="E4" s="23" t="s">
        <v>78</v>
      </c>
    </row>
    <row r="5" ht="14.25" customHeight="1">
      <c r="A5" s="4" t="s">
        <v>79</v>
      </c>
      <c r="B5" s="30">
        <v>110.0</v>
      </c>
      <c r="D5" s="5">
        <f>15*B15/100</f>
        <v>460.53</v>
      </c>
      <c r="E5" s="23" t="s">
        <v>80</v>
      </c>
    </row>
    <row r="6" ht="14.25" customHeight="1">
      <c r="A6" s="4" t="s">
        <v>81</v>
      </c>
      <c r="B6" s="30">
        <v>79.0</v>
      </c>
      <c r="D6" s="5">
        <f>12/100*B15</f>
        <v>368.424</v>
      </c>
      <c r="E6" s="23" t="s">
        <v>82</v>
      </c>
    </row>
    <row r="7" ht="14.25" customHeight="1">
      <c r="A7" s="4" t="s">
        <v>83</v>
      </c>
      <c r="B7" s="30">
        <v>43.0</v>
      </c>
      <c r="D7" s="5">
        <f>4/100*B15</f>
        <v>122.808</v>
      </c>
      <c r="E7" s="23" t="s">
        <v>84</v>
      </c>
    </row>
    <row r="8" ht="14.25" customHeight="1">
      <c r="A8" s="4" t="s">
        <v>85</v>
      </c>
      <c r="B8" s="30">
        <v>36.0</v>
      </c>
      <c r="D8" s="7"/>
    </row>
    <row r="9" ht="14.25" customHeight="1">
      <c r="A9" s="4" t="s">
        <v>86</v>
      </c>
      <c r="B9" s="30">
        <v>20.0</v>
      </c>
      <c r="D9" s="2">
        <f>SUM(D2:D8)</f>
        <v>3070.2</v>
      </c>
    </row>
    <row r="10" ht="14.25" customHeight="1">
      <c r="A10" s="4" t="s">
        <v>87</v>
      </c>
      <c r="B10" s="30">
        <v>260.0</v>
      </c>
    </row>
    <row r="11" ht="14.25" customHeight="1">
      <c r="B11" s="6"/>
    </row>
    <row r="12" ht="14.25" customHeight="1">
      <c r="A12" s="8"/>
      <c r="B12" s="9"/>
      <c r="C12" s="8"/>
      <c r="D12" s="8"/>
    </row>
    <row r="13" ht="14.25" customHeight="1">
      <c r="A13" s="4"/>
      <c r="B13" s="30"/>
      <c r="C13" s="8"/>
    </row>
    <row r="14" ht="14.25" customHeight="1">
      <c r="A14" s="4" t="s">
        <v>88</v>
      </c>
      <c r="B14" s="30">
        <f>27.5/100*SUM(B2:B10)</f>
        <v>662.2</v>
      </c>
      <c r="C14" s="8"/>
      <c r="D14" s="9"/>
    </row>
    <row r="15" ht="14.25" customHeight="1">
      <c r="B15" s="6">
        <f>SUM(B2:B14)</f>
        <v>3070.2</v>
      </c>
    </row>
    <row r="16" ht="14.25" customHeight="1">
      <c r="B16" s="6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30.43"/>
    <col customWidth="1" min="3" max="3" width="32.43"/>
    <col customWidth="1" min="4" max="4" width="38.14"/>
    <col customWidth="1" min="5" max="26" width="8.71"/>
  </cols>
  <sheetData>
    <row r="1" ht="14.25" customHeight="1">
      <c r="A1" s="28" t="s">
        <v>69</v>
      </c>
      <c r="B1" s="28" t="s">
        <v>70</v>
      </c>
      <c r="C1" s="31" t="s">
        <v>89</v>
      </c>
      <c r="D1" s="8" t="s">
        <v>90</v>
      </c>
    </row>
    <row r="2" ht="14.25" customHeight="1">
      <c r="A2" s="29" t="s">
        <v>73</v>
      </c>
      <c r="B2" s="30">
        <v>980.0</v>
      </c>
      <c r="C2" s="4">
        <f>32.5/100*B15</f>
        <v>997.815</v>
      </c>
      <c r="D2" s="32" t="s">
        <v>81</v>
      </c>
    </row>
    <row r="3" ht="14.25" customHeight="1">
      <c r="A3" s="4" t="s">
        <v>75</v>
      </c>
      <c r="B3" s="30">
        <v>520.0</v>
      </c>
      <c r="C3" s="2">
        <f>22.5/100*B15</f>
        <v>690.795</v>
      </c>
      <c r="D3" s="32" t="s">
        <v>91</v>
      </c>
      <c r="E3" s="4"/>
    </row>
    <row r="4" ht="14.25" customHeight="1">
      <c r="A4" s="4" t="s">
        <v>77</v>
      </c>
      <c r="B4" s="30">
        <v>360.0</v>
      </c>
      <c r="C4" s="4">
        <f>17.5/100*B15</f>
        <v>537.285</v>
      </c>
      <c r="D4" s="32" t="s">
        <v>92</v>
      </c>
    </row>
    <row r="5" ht="14.25" customHeight="1">
      <c r="A5" s="4" t="s">
        <v>79</v>
      </c>
      <c r="B5" s="30">
        <v>110.0</v>
      </c>
      <c r="C5" s="4">
        <f>6.5/100*B15</f>
        <v>199.563</v>
      </c>
      <c r="D5" s="32" t="s">
        <v>93</v>
      </c>
    </row>
    <row r="6" ht="14.25" customHeight="1">
      <c r="A6" s="4" t="s">
        <v>81</v>
      </c>
      <c r="B6" s="30">
        <v>79.0</v>
      </c>
      <c r="C6" s="4">
        <f>12.5/100*B15</f>
        <v>383.775</v>
      </c>
      <c r="D6" s="32" t="s">
        <v>94</v>
      </c>
    </row>
    <row r="7" ht="14.25" customHeight="1">
      <c r="A7" s="4" t="s">
        <v>83</v>
      </c>
      <c r="B7" s="30">
        <v>43.0</v>
      </c>
      <c r="C7" s="4">
        <f>8.5/100*B15</f>
        <v>260.967</v>
      </c>
      <c r="D7" s="32" t="s">
        <v>95</v>
      </c>
    </row>
    <row r="8" ht="14.25" customHeight="1">
      <c r="A8" s="4" t="s">
        <v>85</v>
      </c>
      <c r="B8" s="30">
        <v>36.0</v>
      </c>
      <c r="C8" s="4"/>
      <c r="D8" s="32" t="s">
        <v>17</v>
      </c>
    </row>
    <row r="9" ht="14.25" customHeight="1">
      <c r="A9" s="4" t="s">
        <v>86</v>
      </c>
      <c r="B9" s="30">
        <v>20.0</v>
      </c>
      <c r="C9" s="30">
        <f>SUM(C2:C8)</f>
        <v>3070.2</v>
      </c>
      <c r="D9" s="32"/>
    </row>
    <row r="10" ht="14.25" customHeight="1">
      <c r="A10" s="4" t="s">
        <v>87</v>
      </c>
      <c r="B10" s="30">
        <v>260.0</v>
      </c>
      <c r="C10" s="6"/>
      <c r="D10" s="33"/>
    </row>
    <row r="11" ht="14.25" customHeight="1">
      <c r="B11" s="6"/>
      <c r="C11" s="6"/>
    </row>
    <row r="12" ht="14.25" customHeight="1">
      <c r="A12" s="8"/>
      <c r="B12" s="9"/>
      <c r="C12" s="6"/>
    </row>
    <row r="13" ht="14.25" customHeight="1">
      <c r="A13" s="4"/>
      <c r="B13" s="30"/>
      <c r="C13" s="6"/>
    </row>
    <row r="14" ht="14.25" customHeight="1">
      <c r="A14" s="4" t="s">
        <v>88</v>
      </c>
      <c r="B14" s="30">
        <f>27.5/100*SUM(B2:B10)</f>
        <v>662.2</v>
      </c>
      <c r="C14" s="6"/>
    </row>
    <row r="15" ht="14.25" customHeight="1">
      <c r="B15" s="6">
        <f>SUM(B2:B14)</f>
        <v>3070.2</v>
      </c>
      <c r="C15" s="6"/>
    </row>
    <row r="16" ht="14.25" customHeight="1">
      <c r="B16" s="6"/>
      <c r="C16" s="6"/>
    </row>
    <row r="17" ht="14.25" customHeight="1"/>
    <row r="18" ht="14.25" customHeight="1">
      <c r="A18" s="31"/>
      <c r="B18" s="31"/>
      <c r="C18" s="31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2025-01-05T07:47:38Z</dcterms:created>
  <dc:creator>openpyxl</dc:creator>
</cp:coreProperties>
</file>