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wati\Documents\Start Ups Model &amp; Reports\Model\Excel Format\"/>
    </mc:Choice>
  </mc:AlternateContent>
  <xr:revisionPtr revIDLastSave="0" documentId="13_ncr:1_{8926D724-B2FE-473D-89E8-47381537A01F}" xr6:coauthVersionLast="47" xr6:coauthVersionMax="47" xr10:uidLastSave="{00000000-0000-0000-0000-000000000000}"/>
  <bookViews>
    <workbookView xWindow="-108" yWindow="-108" windowWidth="23256" windowHeight="13896" firstSheet="1" activeTab="5" xr2:uid="{54EB3A07-D925-4AAD-AE66-928C4B7F2265}"/>
  </bookViews>
  <sheets>
    <sheet name="NOTES" sheetId="6" state="hidden" r:id="rId1"/>
    <sheet name="ABOUT CH" sheetId="5" r:id="rId2"/>
    <sheet name="REVENUE ASSUMPTION" sheetId="1" r:id="rId3"/>
    <sheet name="COST ASSUMPTION" sheetId="2" r:id="rId4"/>
    <sheet name="INCOME STATEMENT" sheetId="3" r:id="rId5"/>
    <sheet name="CONCLUSION" sheetId="4" r:id="rId6"/>
  </sheets>
  <definedNames>
    <definedName name="_xlnm.Print_Area" localSheetId="5">CONCLUSION!$B$1:$AB$146</definedName>
    <definedName name="_xlnm.Print_Area" localSheetId="3">'COST ASSUMPTION'!$B$1:$AB$146</definedName>
    <definedName name="_xlnm.Print_Area" localSheetId="4">'INCOME STATEMENT'!$A$1:$AB$146</definedName>
    <definedName name="_xlnm.Print_Area" localSheetId="2">'REVENUE ASSUMPTION'!$B$1:$AB$146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35" i="3" l="1"/>
  <c r="AA135" i="3"/>
  <c r="Z135" i="3"/>
  <c r="Y135" i="3"/>
  <c r="X135" i="3"/>
  <c r="W135" i="3"/>
  <c r="V135" i="3"/>
  <c r="U135" i="3"/>
  <c r="T135" i="3"/>
  <c r="S135" i="3"/>
  <c r="R135" i="3"/>
  <c r="Q135" i="3"/>
  <c r="P135" i="3"/>
  <c r="O135" i="3"/>
  <c r="N135" i="3"/>
  <c r="M135" i="3"/>
  <c r="L135" i="3"/>
  <c r="K135" i="3"/>
  <c r="J135" i="3"/>
  <c r="I135" i="3"/>
  <c r="H135" i="3"/>
  <c r="G135" i="3"/>
  <c r="F135" i="3"/>
  <c r="E135" i="3"/>
  <c r="D135" i="3"/>
  <c r="AB32" i="3"/>
  <c r="AA32" i="3"/>
  <c r="Z32" i="3"/>
  <c r="Y32" i="3"/>
  <c r="X32" i="3"/>
  <c r="W32" i="3"/>
  <c r="V32" i="3"/>
  <c r="U32" i="3"/>
  <c r="T32" i="3"/>
  <c r="S32" i="3"/>
  <c r="R32" i="3"/>
  <c r="Q32" i="3"/>
  <c r="P32" i="3"/>
  <c r="O32" i="3"/>
  <c r="O34" i="3" s="1"/>
  <c r="N32" i="3"/>
  <c r="N34" i="3" s="1"/>
  <c r="M32" i="3"/>
  <c r="M34" i="3" s="1"/>
  <c r="L32" i="3"/>
  <c r="L34" i="3" s="1"/>
  <c r="K32" i="3"/>
  <c r="K34" i="3" s="1"/>
  <c r="J32" i="3"/>
  <c r="J34" i="3" s="1"/>
  <c r="I32" i="3"/>
  <c r="I34" i="3" s="1"/>
  <c r="H32" i="3"/>
  <c r="G32" i="3"/>
  <c r="F32" i="3"/>
  <c r="E32" i="3"/>
  <c r="D32" i="3"/>
  <c r="AB21" i="3"/>
  <c r="AA21" i="3"/>
  <c r="Z21" i="3"/>
  <c r="Y21" i="3"/>
  <c r="X21" i="3"/>
  <c r="W21" i="3"/>
  <c r="V21" i="3"/>
  <c r="U21" i="3"/>
  <c r="T21" i="3"/>
  <c r="S21" i="3"/>
  <c r="R21" i="3"/>
  <c r="Q21" i="3"/>
  <c r="P21" i="3"/>
  <c r="O21" i="3"/>
  <c r="N21" i="3"/>
  <c r="M21" i="3"/>
  <c r="L21" i="3"/>
  <c r="K21" i="3"/>
  <c r="J21" i="3"/>
  <c r="I21" i="3"/>
  <c r="H21" i="3"/>
  <c r="G21" i="3"/>
  <c r="F21" i="3"/>
  <c r="E21" i="3"/>
  <c r="D21" i="3"/>
  <c r="AB20" i="3"/>
  <c r="AA20" i="3"/>
  <c r="Z20" i="3"/>
  <c r="Y20" i="3"/>
  <c r="X20" i="3"/>
  <c r="W20" i="3"/>
  <c r="V20" i="3"/>
  <c r="U20" i="3"/>
  <c r="T20" i="3"/>
  <c r="S20" i="3"/>
  <c r="R20" i="3"/>
  <c r="Q20" i="3"/>
  <c r="P20" i="3"/>
  <c r="O20" i="3"/>
  <c r="N20" i="3"/>
  <c r="M20" i="3"/>
  <c r="L20" i="3"/>
  <c r="K20" i="3"/>
  <c r="J20" i="3"/>
  <c r="I20" i="3"/>
  <c r="H20" i="3"/>
  <c r="G20" i="3"/>
  <c r="F20" i="3"/>
  <c r="E20" i="3"/>
  <c r="D20" i="3"/>
  <c r="D52" i="2"/>
  <c r="Q70" i="2"/>
  <c r="Q71" i="2"/>
  <c r="F14" i="1"/>
  <c r="G14" i="1" s="1"/>
  <c r="H14" i="1" s="1"/>
  <c r="I14" i="1" s="1"/>
  <c r="J14" i="1" s="1"/>
  <c r="K14" i="1" s="1"/>
  <c r="L14" i="1" s="1"/>
  <c r="M14" i="1" s="1"/>
  <c r="N14" i="1" s="1"/>
  <c r="O14" i="1" s="1"/>
  <c r="P14" i="1" s="1"/>
  <c r="Q14" i="1" s="1"/>
  <c r="R14" i="1" s="1"/>
  <c r="S14" i="1" s="1"/>
  <c r="T14" i="1" s="1"/>
  <c r="U14" i="1" s="1"/>
  <c r="V14" i="1" s="1"/>
  <c r="W14" i="1" s="1"/>
  <c r="X14" i="1" s="1"/>
  <c r="Y14" i="1" s="1"/>
  <c r="Z14" i="1" s="1"/>
  <c r="AA14" i="1" s="1"/>
  <c r="AB14" i="1" s="1"/>
  <c r="E14" i="1"/>
  <c r="AB73" i="2"/>
  <c r="AA73" i="2"/>
  <c r="Z73" i="2"/>
  <c r="Y73" i="2"/>
  <c r="X73" i="2"/>
  <c r="W73" i="2"/>
  <c r="V73" i="2"/>
  <c r="U73" i="2"/>
  <c r="T73" i="2"/>
  <c r="S73" i="2"/>
  <c r="R73" i="2"/>
  <c r="Q73" i="2"/>
  <c r="P73" i="2"/>
  <c r="O73" i="2"/>
  <c r="N73" i="2"/>
  <c r="M73" i="2"/>
  <c r="L73" i="2"/>
  <c r="K73" i="2"/>
  <c r="J73" i="2"/>
  <c r="I73" i="2"/>
  <c r="H73" i="2"/>
  <c r="G73" i="2"/>
  <c r="F73" i="2"/>
  <c r="E73" i="2"/>
  <c r="AB72" i="2"/>
  <c r="AA72" i="2"/>
  <c r="Z72" i="2"/>
  <c r="Y72" i="2"/>
  <c r="X72" i="2"/>
  <c r="W72" i="2"/>
  <c r="V72" i="2"/>
  <c r="U72" i="2"/>
  <c r="T72" i="2"/>
  <c r="S72" i="2"/>
  <c r="R72" i="2"/>
  <c r="Q72" i="2"/>
  <c r="P72" i="2"/>
  <c r="O72" i="2"/>
  <c r="N72" i="2"/>
  <c r="M72" i="2"/>
  <c r="L72" i="2"/>
  <c r="K72" i="2"/>
  <c r="J72" i="2"/>
  <c r="I72" i="2"/>
  <c r="H72" i="2"/>
  <c r="G72" i="2"/>
  <c r="F72" i="2"/>
  <c r="E72" i="2"/>
  <c r="AB71" i="2"/>
  <c r="AA71" i="2"/>
  <c r="Z71" i="2"/>
  <c r="Y71" i="2"/>
  <c r="X71" i="2"/>
  <c r="W71" i="2"/>
  <c r="V71" i="2"/>
  <c r="U71" i="2"/>
  <c r="T71" i="2"/>
  <c r="S71" i="2"/>
  <c r="R71" i="2"/>
  <c r="P71" i="2"/>
  <c r="O71" i="2"/>
  <c r="N71" i="2"/>
  <c r="M71" i="2"/>
  <c r="L71" i="2"/>
  <c r="K71" i="2"/>
  <c r="J71" i="2"/>
  <c r="I71" i="2"/>
  <c r="H71" i="2"/>
  <c r="G71" i="2"/>
  <c r="F71" i="2"/>
  <c r="E71" i="2"/>
  <c r="AB70" i="2"/>
  <c r="AA70" i="2"/>
  <c r="Z70" i="2"/>
  <c r="Y70" i="2"/>
  <c r="X70" i="2"/>
  <c r="W70" i="2"/>
  <c r="V70" i="2"/>
  <c r="U70" i="2"/>
  <c r="T70" i="2"/>
  <c r="S70" i="2"/>
  <c r="R70" i="2"/>
  <c r="P70" i="2"/>
  <c r="O70" i="2"/>
  <c r="N70" i="2"/>
  <c r="M70" i="2"/>
  <c r="L70" i="2"/>
  <c r="K70" i="2"/>
  <c r="J70" i="2"/>
  <c r="I70" i="2"/>
  <c r="H70" i="2"/>
  <c r="G70" i="2"/>
  <c r="F70" i="2"/>
  <c r="E70" i="2"/>
  <c r="D73" i="2"/>
  <c r="D72" i="2"/>
  <c r="D71" i="2"/>
  <c r="D70" i="2"/>
  <c r="S44" i="3"/>
  <c r="R44" i="3"/>
  <c r="Q44" i="3"/>
  <c r="P27" i="2"/>
  <c r="P44" i="3" s="1"/>
  <c r="O27" i="2"/>
  <c r="O44" i="3" s="1"/>
  <c r="N27" i="2"/>
  <c r="N44" i="3" s="1"/>
  <c r="M27" i="2"/>
  <c r="M44" i="3" s="1"/>
  <c r="L27" i="2"/>
  <c r="L44" i="3" s="1"/>
  <c r="K27" i="2"/>
  <c r="K44" i="3" s="1"/>
  <c r="J27" i="2"/>
  <c r="J44" i="3" s="1"/>
  <c r="I27" i="2"/>
  <c r="I44" i="3" s="1"/>
  <c r="H27" i="2"/>
  <c r="G27" i="2"/>
  <c r="F27" i="2"/>
  <c r="E27" i="2"/>
  <c r="W43" i="3"/>
  <c r="V43" i="3"/>
  <c r="U43" i="3"/>
  <c r="T43" i="3"/>
  <c r="S43" i="3"/>
  <c r="R43" i="3"/>
  <c r="Q43" i="3"/>
  <c r="P26" i="2"/>
  <c r="P43" i="3" s="1"/>
  <c r="O26" i="2"/>
  <c r="O43" i="3" s="1"/>
  <c r="N26" i="2"/>
  <c r="N43" i="3" s="1"/>
  <c r="M26" i="2"/>
  <c r="M43" i="3" s="1"/>
  <c r="L26" i="2"/>
  <c r="K26" i="2"/>
  <c r="J26" i="2"/>
  <c r="I26" i="2"/>
  <c r="H26" i="2"/>
  <c r="G26" i="2"/>
  <c r="F26" i="2"/>
  <c r="E26" i="2"/>
  <c r="AA42" i="3"/>
  <c r="Z42" i="3"/>
  <c r="Y42" i="3"/>
  <c r="X42" i="3"/>
  <c r="W42" i="3"/>
  <c r="V42" i="3"/>
  <c r="U42" i="3"/>
  <c r="T42" i="3"/>
  <c r="S42" i="3"/>
  <c r="R42" i="3"/>
  <c r="Q42" i="3"/>
  <c r="P25" i="2"/>
  <c r="O25" i="2"/>
  <c r="N25" i="2"/>
  <c r="M25" i="2"/>
  <c r="L25" i="2"/>
  <c r="K25" i="2"/>
  <c r="J25" i="2"/>
  <c r="I25" i="2"/>
  <c r="H25" i="2"/>
  <c r="G25" i="2"/>
  <c r="G42" i="3" s="1"/>
  <c r="F25" i="2"/>
  <c r="F42" i="3" s="1"/>
  <c r="E25" i="2"/>
  <c r="E42" i="3" s="1"/>
  <c r="AB41" i="3"/>
  <c r="AA41" i="3"/>
  <c r="Z41" i="3"/>
  <c r="Y41" i="3"/>
  <c r="X41" i="3"/>
  <c r="W41" i="3"/>
  <c r="V41" i="3"/>
  <c r="U41" i="3"/>
  <c r="P24" i="2"/>
  <c r="O24" i="2"/>
  <c r="N24" i="2"/>
  <c r="M24" i="2"/>
  <c r="L24" i="2"/>
  <c r="K24" i="2"/>
  <c r="K41" i="3" s="1"/>
  <c r="J24" i="2"/>
  <c r="J41" i="3" s="1"/>
  <c r="I24" i="2"/>
  <c r="I41" i="3" s="1"/>
  <c r="H24" i="2"/>
  <c r="H41" i="3" s="1"/>
  <c r="G24" i="2"/>
  <c r="G41" i="3" s="1"/>
  <c r="F24" i="2"/>
  <c r="F41" i="3" s="1"/>
  <c r="E24" i="2"/>
  <c r="E41" i="3" s="1"/>
  <c r="D27" i="2"/>
  <c r="D26" i="2"/>
  <c r="D25" i="2"/>
  <c r="D42" i="3" s="1"/>
  <c r="D24" i="2"/>
  <c r="P50" i="2"/>
  <c r="O50" i="2"/>
  <c r="N50" i="2"/>
  <c r="M50" i="2"/>
  <c r="L50" i="2"/>
  <c r="K50" i="2"/>
  <c r="J50" i="2"/>
  <c r="I50" i="2"/>
  <c r="H50" i="2"/>
  <c r="G50" i="2"/>
  <c r="F50" i="2"/>
  <c r="E50" i="2"/>
  <c r="P49" i="2"/>
  <c r="O49" i="2"/>
  <c r="N49" i="2"/>
  <c r="M49" i="2"/>
  <c r="L49" i="2"/>
  <c r="K49" i="2"/>
  <c r="J49" i="2"/>
  <c r="I49" i="2"/>
  <c r="H49" i="2"/>
  <c r="G49" i="2"/>
  <c r="F49" i="2"/>
  <c r="E49" i="2"/>
  <c r="P48" i="2"/>
  <c r="O48" i="2"/>
  <c r="N48" i="2"/>
  <c r="M48" i="2"/>
  <c r="L48" i="2"/>
  <c r="K48" i="2"/>
  <c r="J48" i="2"/>
  <c r="I48" i="2"/>
  <c r="H48" i="2"/>
  <c r="G48" i="2"/>
  <c r="F48" i="2"/>
  <c r="E48" i="2"/>
  <c r="P47" i="2"/>
  <c r="O47" i="2"/>
  <c r="N47" i="2"/>
  <c r="M47" i="2"/>
  <c r="L47" i="2"/>
  <c r="K47" i="2"/>
  <c r="J47" i="2"/>
  <c r="I47" i="2"/>
  <c r="H47" i="2"/>
  <c r="G47" i="2"/>
  <c r="F47" i="2"/>
  <c r="E47" i="2"/>
  <c r="D50" i="2"/>
  <c r="D49" i="2"/>
  <c r="D48" i="2"/>
  <c r="D47" i="2"/>
  <c r="F66" i="1"/>
  <c r="G66" i="1" s="1"/>
  <c r="H66" i="1" s="1"/>
  <c r="I66" i="1" s="1"/>
  <c r="J66" i="1" s="1"/>
  <c r="K66" i="1" s="1"/>
  <c r="L66" i="1" s="1"/>
  <c r="M66" i="1" s="1"/>
  <c r="N66" i="1" s="1"/>
  <c r="O66" i="1" s="1"/>
  <c r="P66" i="1" s="1"/>
  <c r="Q66" i="1" s="1"/>
  <c r="R66" i="1" s="1"/>
  <c r="S66" i="1" s="1"/>
  <c r="T66" i="1" s="1"/>
  <c r="U66" i="1" s="1"/>
  <c r="V66" i="1" s="1"/>
  <c r="W66" i="1" s="1"/>
  <c r="X66" i="1" s="1"/>
  <c r="Y66" i="1" s="1"/>
  <c r="Z66" i="1" s="1"/>
  <c r="AA66" i="1" s="1"/>
  <c r="AB66" i="1" s="1"/>
  <c r="E66" i="1"/>
  <c r="F40" i="1"/>
  <c r="G40" i="1" s="1"/>
  <c r="H40" i="1" s="1"/>
  <c r="I40" i="1" s="1"/>
  <c r="J40" i="1" s="1"/>
  <c r="K40" i="1" s="1"/>
  <c r="L40" i="1" s="1"/>
  <c r="M40" i="1" s="1"/>
  <c r="N40" i="1" s="1"/>
  <c r="O40" i="1" s="1"/>
  <c r="P40" i="1" s="1"/>
  <c r="Q40" i="1" s="1"/>
  <c r="R40" i="1" s="1"/>
  <c r="S40" i="1" s="1"/>
  <c r="T40" i="1" s="1"/>
  <c r="U40" i="1" s="1"/>
  <c r="V40" i="1" s="1"/>
  <c r="W40" i="1" s="1"/>
  <c r="X40" i="1" s="1"/>
  <c r="Y40" i="1" s="1"/>
  <c r="Z40" i="1" s="1"/>
  <c r="AA40" i="1" s="1"/>
  <c r="AB40" i="1" s="1"/>
  <c r="E40" i="1"/>
  <c r="B115" i="3"/>
  <c r="B97" i="3"/>
  <c r="B79" i="3"/>
  <c r="B61" i="3"/>
  <c r="AB44" i="3"/>
  <c r="AA44" i="3"/>
  <c r="Z44" i="3"/>
  <c r="Y44" i="3"/>
  <c r="X44" i="3"/>
  <c r="W44" i="3"/>
  <c r="V44" i="3"/>
  <c r="U44" i="3"/>
  <c r="T44" i="3"/>
  <c r="H44" i="3"/>
  <c r="G44" i="3"/>
  <c r="F44" i="3"/>
  <c r="E44" i="3"/>
  <c r="AB43" i="3"/>
  <c r="AA43" i="3"/>
  <c r="Z43" i="3"/>
  <c r="Y43" i="3"/>
  <c r="X43" i="3"/>
  <c r="L43" i="3"/>
  <c r="K43" i="3"/>
  <c r="J43" i="3"/>
  <c r="I43" i="3"/>
  <c r="H43" i="3"/>
  <c r="G43" i="3"/>
  <c r="F43" i="3"/>
  <c r="E43" i="3"/>
  <c r="AB42" i="3"/>
  <c r="P42" i="3"/>
  <c r="O42" i="3"/>
  <c r="N42" i="3"/>
  <c r="M42" i="3"/>
  <c r="L42" i="3"/>
  <c r="K42" i="3"/>
  <c r="J42" i="3"/>
  <c r="I42" i="3"/>
  <c r="H42" i="3"/>
  <c r="T41" i="3"/>
  <c r="S41" i="3"/>
  <c r="R41" i="3"/>
  <c r="Q41" i="3"/>
  <c r="P41" i="3"/>
  <c r="O41" i="3"/>
  <c r="N41" i="3"/>
  <c r="M41" i="3"/>
  <c r="L41" i="3"/>
  <c r="AB34" i="3"/>
  <c r="AA34" i="3"/>
  <c r="Z34" i="3"/>
  <c r="Y34" i="3"/>
  <c r="X34" i="3"/>
  <c r="W34" i="3"/>
  <c r="V34" i="3"/>
  <c r="U34" i="3"/>
  <c r="T34" i="3"/>
  <c r="S34" i="3"/>
  <c r="R34" i="3"/>
  <c r="Q34" i="3"/>
  <c r="P34" i="3"/>
  <c r="H34" i="3"/>
  <c r="G34" i="3"/>
  <c r="F34" i="3"/>
  <c r="E34" i="3"/>
  <c r="D44" i="3"/>
  <c r="D43" i="3"/>
  <c r="D41" i="3"/>
  <c r="D34" i="3"/>
  <c r="U23" i="3" l="1"/>
  <c r="I23" i="3"/>
  <c r="J23" i="3"/>
  <c r="L23" i="3"/>
  <c r="D23" i="3"/>
  <c r="K23" i="3"/>
  <c r="H23" i="3"/>
  <c r="AB23" i="3"/>
  <c r="T23" i="3"/>
  <c r="M23" i="3"/>
  <c r="N23" i="3"/>
  <c r="E23" i="3"/>
  <c r="V23" i="3"/>
  <c r="W23" i="3"/>
  <c r="X23" i="3"/>
  <c r="Y23" i="3"/>
  <c r="S23" i="3"/>
  <c r="F23" i="3"/>
  <c r="Z23" i="3"/>
  <c r="AA46" i="3"/>
  <c r="AA48" i="3" s="1"/>
  <c r="AB46" i="3"/>
  <c r="AB48" i="3" s="1"/>
  <c r="M46" i="3"/>
  <c r="M48" i="3" s="1"/>
  <c r="I46" i="3"/>
  <c r="I48" i="3" s="1"/>
  <c r="N46" i="3"/>
  <c r="N48" i="3" s="1"/>
  <c r="J46" i="3"/>
  <c r="J48" i="3" s="1"/>
  <c r="O46" i="3"/>
  <c r="O48" i="3" s="1"/>
  <c r="K46" i="3"/>
  <c r="K48" i="3" s="1"/>
  <c r="G46" i="3"/>
  <c r="G48" i="3" s="1"/>
  <c r="P46" i="3"/>
  <c r="P48" i="3" s="1"/>
  <c r="Q46" i="3"/>
  <c r="Q48" i="3" s="1"/>
  <c r="R46" i="3"/>
  <c r="R48" i="3" s="1"/>
  <c r="D46" i="3"/>
  <c r="D48" i="3" s="1"/>
  <c r="AA23" i="3"/>
  <c r="O23" i="3"/>
  <c r="P23" i="3"/>
  <c r="Q23" i="3"/>
  <c r="R23" i="3"/>
  <c r="S46" i="3"/>
  <c r="S48" i="3" s="1"/>
  <c r="T46" i="3"/>
  <c r="T48" i="3" s="1"/>
  <c r="G23" i="3"/>
  <c r="L46" i="3"/>
  <c r="L48" i="3" s="1"/>
  <c r="H46" i="3"/>
  <c r="H48" i="3" s="1"/>
  <c r="W46" i="3"/>
  <c r="W48" i="3" s="1"/>
  <c r="X46" i="3"/>
  <c r="X48" i="3" s="1"/>
  <c r="E46" i="3"/>
  <c r="E48" i="3" s="1"/>
  <c r="Y46" i="3"/>
  <c r="U46" i="3"/>
  <c r="U48" i="3" s="1"/>
  <c r="F46" i="3"/>
  <c r="F48" i="3" s="1"/>
  <c r="Z46" i="3"/>
  <c r="Z48" i="3" s="1"/>
  <c r="V46" i="3"/>
  <c r="V48" i="3" s="1"/>
  <c r="U50" i="3" l="1"/>
  <c r="L50" i="3"/>
  <c r="D50" i="3"/>
  <c r="I50" i="3"/>
  <c r="J50" i="3"/>
  <c r="K50" i="3"/>
  <c r="R50" i="3"/>
  <c r="N50" i="3"/>
  <c r="H50" i="3"/>
  <c r="T50" i="3"/>
  <c r="V50" i="3"/>
  <c r="M50" i="3"/>
  <c r="Z50" i="3"/>
  <c r="AB50" i="3"/>
  <c r="E50" i="3"/>
  <c r="W50" i="3"/>
  <c r="X50" i="3"/>
  <c r="Q50" i="3"/>
  <c r="P50" i="3"/>
  <c r="O50" i="3"/>
  <c r="S50" i="3"/>
  <c r="AA50" i="3"/>
  <c r="F50" i="3"/>
  <c r="G50" i="3"/>
  <c r="Y48" i="3"/>
  <c r="Y50" i="3" s="1"/>
  <c r="E4" i="3" l="1"/>
  <c r="F4" i="3" s="1"/>
  <c r="G4" i="3" s="1"/>
  <c r="H4" i="3" s="1"/>
  <c r="I4" i="3" s="1"/>
  <c r="J4" i="3" s="1"/>
  <c r="K4" i="3" s="1"/>
  <c r="L4" i="3" s="1"/>
  <c r="M4" i="3" s="1"/>
  <c r="N4" i="3" s="1"/>
  <c r="O4" i="3" s="1"/>
  <c r="P4" i="3" s="1"/>
  <c r="Q4" i="3" s="1"/>
  <c r="R4" i="3" s="1"/>
  <c r="S4" i="3" s="1"/>
  <c r="T4" i="3" s="1"/>
  <c r="U4" i="3" s="1"/>
  <c r="V4" i="3" s="1"/>
  <c r="W4" i="3" s="1"/>
  <c r="X4" i="3" s="1"/>
  <c r="Y4" i="3" s="1"/>
  <c r="Z4" i="3" s="1"/>
  <c r="AA4" i="3" s="1"/>
  <c r="AB4" i="3" s="1"/>
  <c r="AB75" i="2"/>
  <c r="AA75" i="2"/>
  <c r="Z75" i="2"/>
  <c r="Y75" i="2"/>
  <c r="X75" i="2"/>
  <c r="W75" i="2"/>
  <c r="V75" i="2"/>
  <c r="U75" i="2"/>
  <c r="T75" i="2"/>
  <c r="S75" i="2"/>
  <c r="R75" i="2"/>
  <c r="Q75" i="2"/>
  <c r="P75" i="2"/>
  <c r="O75" i="2"/>
  <c r="N75" i="2"/>
  <c r="M75" i="2"/>
  <c r="L75" i="2"/>
  <c r="K75" i="2"/>
  <c r="J75" i="2"/>
  <c r="I75" i="2"/>
  <c r="H75" i="2"/>
  <c r="G75" i="2"/>
  <c r="F75" i="2"/>
  <c r="E75" i="2"/>
  <c r="D75" i="2"/>
  <c r="AB64" i="2"/>
  <c r="AA64" i="2"/>
  <c r="Z64" i="2"/>
  <c r="Y64" i="2"/>
  <c r="X64" i="2"/>
  <c r="W64" i="2"/>
  <c r="V64" i="2"/>
  <c r="U64" i="2"/>
  <c r="T64" i="2"/>
  <c r="S64" i="2"/>
  <c r="R64" i="2"/>
  <c r="Q64" i="2"/>
  <c r="P64" i="2"/>
  <c r="O64" i="2"/>
  <c r="N64" i="2"/>
  <c r="M64" i="2"/>
  <c r="L64" i="2"/>
  <c r="K64" i="2"/>
  <c r="J64" i="2"/>
  <c r="I64" i="2"/>
  <c r="H64" i="2"/>
  <c r="G64" i="2"/>
  <c r="F64" i="2"/>
  <c r="E64" i="2"/>
  <c r="D64" i="2"/>
  <c r="AB52" i="2"/>
  <c r="AA52" i="2"/>
  <c r="Z52" i="2"/>
  <c r="Y52" i="2"/>
  <c r="X52" i="2"/>
  <c r="W52" i="2"/>
  <c r="V52" i="2"/>
  <c r="U52" i="2"/>
  <c r="T52" i="2"/>
  <c r="S52" i="2"/>
  <c r="R52" i="2"/>
  <c r="Q52" i="2"/>
  <c r="P52" i="2"/>
  <c r="O52" i="2"/>
  <c r="N52" i="2"/>
  <c r="M52" i="2"/>
  <c r="L52" i="2"/>
  <c r="K52" i="2"/>
  <c r="J52" i="2"/>
  <c r="I52" i="2"/>
  <c r="H52" i="2"/>
  <c r="G52" i="2"/>
  <c r="F52" i="2"/>
  <c r="E52" i="2"/>
  <c r="AB41" i="2"/>
  <c r="AA41" i="2"/>
  <c r="Z41" i="2"/>
  <c r="Y41" i="2"/>
  <c r="X41" i="2"/>
  <c r="W41" i="2"/>
  <c r="V41" i="2"/>
  <c r="U41" i="2"/>
  <c r="T41" i="2"/>
  <c r="S41" i="2"/>
  <c r="R41" i="2"/>
  <c r="Q41" i="2"/>
  <c r="P41" i="2"/>
  <c r="O41" i="2"/>
  <c r="N41" i="2"/>
  <c r="M41" i="2"/>
  <c r="L41" i="2"/>
  <c r="K41" i="2"/>
  <c r="J41" i="2"/>
  <c r="I41" i="2"/>
  <c r="H41" i="2"/>
  <c r="G41" i="2"/>
  <c r="F41" i="2"/>
  <c r="E41" i="2"/>
  <c r="D41" i="2"/>
  <c r="AB29" i="2"/>
  <c r="AA29" i="2"/>
  <c r="Z29" i="2"/>
  <c r="Y29" i="2"/>
  <c r="X29" i="2"/>
  <c r="W29" i="2"/>
  <c r="V29" i="2"/>
  <c r="U29" i="2"/>
  <c r="T29" i="2"/>
  <c r="S29" i="2"/>
  <c r="R29" i="2"/>
  <c r="Q29" i="2"/>
  <c r="P29" i="2"/>
  <c r="O29" i="2"/>
  <c r="N29" i="2"/>
  <c r="M29" i="2"/>
  <c r="L29" i="2"/>
  <c r="K29" i="2"/>
  <c r="J29" i="2"/>
  <c r="I29" i="2"/>
  <c r="H29" i="2"/>
  <c r="G29" i="2"/>
  <c r="F29" i="2"/>
  <c r="E29" i="2"/>
  <c r="D29" i="2"/>
  <c r="AB18" i="2"/>
  <c r="AA18" i="2"/>
  <c r="Z18" i="2"/>
  <c r="Y18" i="2"/>
  <c r="X18" i="2"/>
  <c r="W18" i="2"/>
  <c r="V18" i="2"/>
  <c r="U18" i="2"/>
  <c r="T18" i="2"/>
  <c r="S18" i="2"/>
  <c r="R18" i="2"/>
  <c r="Q18" i="2"/>
  <c r="P18" i="2"/>
  <c r="O18" i="2"/>
  <c r="N18" i="2"/>
  <c r="M18" i="2"/>
  <c r="L18" i="2"/>
  <c r="K18" i="2"/>
  <c r="J18" i="2"/>
  <c r="I18" i="2"/>
  <c r="H18" i="2"/>
  <c r="G18" i="2"/>
  <c r="F18" i="2"/>
  <c r="E18" i="2"/>
  <c r="D18" i="2"/>
  <c r="E4" i="2"/>
  <c r="F4" i="2" s="1"/>
  <c r="G4" i="2" s="1"/>
  <c r="H4" i="2" s="1"/>
  <c r="I4" i="2" s="1"/>
  <c r="J4" i="2" s="1"/>
  <c r="K4" i="2" s="1"/>
  <c r="L4" i="2" s="1"/>
  <c r="M4" i="2" s="1"/>
  <c r="N4" i="2" s="1"/>
  <c r="O4" i="2" s="1"/>
  <c r="P4" i="2" s="1"/>
  <c r="Q4" i="2" s="1"/>
  <c r="R4" i="2" s="1"/>
  <c r="S4" i="2" s="1"/>
  <c r="T4" i="2" s="1"/>
  <c r="U4" i="2" s="1"/>
  <c r="V4" i="2" s="1"/>
  <c r="W4" i="2" s="1"/>
  <c r="X4" i="2" s="1"/>
  <c r="Y4" i="2" s="1"/>
  <c r="Z4" i="2" s="1"/>
  <c r="AA4" i="2" s="1"/>
  <c r="AB4" i="2" s="1"/>
  <c r="AB82" i="1"/>
  <c r="AA82" i="1"/>
  <c r="Z82" i="1"/>
  <c r="Y82" i="1"/>
  <c r="X82" i="1"/>
  <c r="W82" i="1"/>
  <c r="V82" i="1"/>
  <c r="AB77" i="1"/>
  <c r="AA77" i="1"/>
  <c r="Z77" i="1"/>
  <c r="Y77" i="1"/>
  <c r="X77" i="1"/>
  <c r="W77" i="1"/>
  <c r="V77" i="1"/>
  <c r="U77" i="1"/>
  <c r="U82" i="1" s="1"/>
  <c r="T77" i="1"/>
  <c r="T82" i="1" s="1"/>
  <c r="S77" i="1"/>
  <c r="S82" i="1" s="1"/>
  <c r="R77" i="1"/>
  <c r="R82" i="1" s="1"/>
  <c r="Q77" i="1"/>
  <c r="Q82" i="1" s="1"/>
  <c r="P77" i="1"/>
  <c r="P82" i="1" s="1"/>
  <c r="O77" i="1"/>
  <c r="O82" i="1" s="1"/>
  <c r="N77" i="1"/>
  <c r="N82" i="1" s="1"/>
  <c r="M77" i="1"/>
  <c r="M82" i="1" s="1"/>
  <c r="L77" i="1"/>
  <c r="L82" i="1" s="1"/>
  <c r="K77" i="1"/>
  <c r="K82" i="1" s="1"/>
  <c r="J77" i="1"/>
  <c r="J82" i="1" s="1"/>
  <c r="I77" i="1"/>
  <c r="I82" i="1" s="1"/>
  <c r="H77" i="1"/>
  <c r="H82" i="1" s="1"/>
  <c r="G77" i="1"/>
  <c r="G82" i="1" s="1"/>
  <c r="F77" i="1"/>
  <c r="F82" i="1" s="1"/>
  <c r="E77" i="1"/>
  <c r="E82" i="1" s="1"/>
  <c r="D77" i="1"/>
  <c r="D82" i="1" s="1"/>
  <c r="D68" i="1"/>
  <c r="D70" i="1" s="1"/>
  <c r="E65" i="1" s="1"/>
  <c r="AB51" i="1"/>
  <c r="AB56" i="1" s="1"/>
  <c r="AA51" i="1"/>
  <c r="AA56" i="1" s="1"/>
  <c r="Z51" i="1"/>
  <c r="Z56" i="1" s="1"/>
  <c r="Y51" i="1"/>
  <c r="Y56" i="1" s="1"/>
  <c r="X51" i="1"/>
  <c r="X56" i="1" s="1"/>
  <c r="W51" i="1"/>
  <c r="W56" i="1" s="1"/>
  <c r="V51" i="1"/>
  <c r="V56" i="1" s="1"/>
  <c r="U51" i="1"/>
  <c r="U56" i="1" s="1"/>
  <c r="T51" i="1"/>
  <c r="T56" i="1" s="1"/>
  <c r="S51" i="1"/>
  <c r="S56" i="1" s="1"/>
  <c r="R51" i="1"/>
  <c r="R56" i="1" s="1"/>
  <c r="Q51" i="1"/>
  <c r="Q56" i="1" s="1"/>
  <c r="P51" i="1"/>
  <c r="P56" i="1" s="1"/>
  <c r="O51" i="1"/>
  <c r="O56" i="1" s="1"/>
  <c r="N51" i="1"/>
  <c r="N56" i="1" s="1"/>
  <c r="M51" i="1"/>
  <c r="M56" i="1" s="1"/>
  <c r="L51" i="1"/>
  <c r="L56" i="1" s="1"/>
  <c r="K51" i="1"/>
  <c r="K56" i="1" s="1"/>
  <c r="J51" i="1"/>
  <c r="J56" i="1" s="1"/>
  <c r="I51" i="1"/>
  <c r="I56" i="1" s="1"/>
  <c r="H51" i="1"/>
  <c r="H56" i="1" s="1"/>
  <c r="G51" i="1"/>
  <c r="G56" i="1" s="1"/>
  <c r="F51" i="1"/>
  <c r="F56" i="1" s="1"/>
  <c r="E51" i="1"/>
  <c r="E56" i="1" s="1"/>
  <c r="D51" i="1"/>
  <c r="D56" i="1" s="1"/>
  <c r="D42" i="1"/>
  <c r="D44" i="1" s="1"/>
  <c r="AB30" i="1"/>
  <c r="AA30" i="1"/>
  <c r="Z30" i="1"/>
  <c r="Y30" i="1"/>
  <c r="X30" i="1"/>
  <c r="Q30" i="1"/>
  <c r="P30" i="1"/>
  <c r="O30" i="1"/>
  <c r="N30" i="1"/>
  <c r="M30" i="1"/>
  <c r="L30" i="1"/>
  <c r="K30" i="1"/>
  <c r="AB25" i="1"/>
  <c r="AA25" i="1"/>
  <c r="Z25" i="1"/>
  <c r="Y25" i="1"/>
  <c r="X25" i="1"/>
  <c r="W25" i="1"/>
  <c r="W30" i="1" s="1"/>
  <c r="V25" i="1"/>
  <c r="V30" i="1" s="1"/>
  <c r="U25" i="1"/>
  <c r="U30" i="1" s="1"/>
  <c r="T25" i="1"/>
  <c r="T30" i="1" s="1"/>
  <c r="S25" i="1"/>
  <c r="S30" i="1" s="1"/>
  <c r="R25" i="1"/>
  <c r="R30" i="1" s="1"/>
  <c r="Q25" i="1"/>
  <c r="P25" i="1"/>
  <c r="O25" i="1"/>
  <c r="N25" i="1"/>
  <c r="M25" i="1"/>
  <c r="L25" i="1"/>
  <c r="K25" i="1"/>
  <c r="J25" i="1"/>
  <c r="I25" i="1"/>
  <c r="I30" i="1" s="1"/>
  <c r="H25" i="1"/>
  <c r="H30" i="1" s="1"/>
  <c r="G25" i="1"/>
  <c r="G30" i="1" s="1"/>
  <c r="F25" i="1"/>
  <c r="F30" i="1" s="1"/>
  <c r="E25" i="1"/>
  <c r="E30" i="1" s="1"/>
  <c r="D25" i="1"/>
  <c r="D30" i="1" s="1"/>
  <c r="J30" i="1"/>
  <c r="D16" i="1"/>
  <c r="D18" i="1" s="1"/>
  <c r="E13" i="1" s="1"/>
  <c r="E4" i="1"/>
  <c r="F4" i="1"/>
  <c r="G4" i="1"/>
  <c r="H4" i="1"/>
  <c r="I4" i="1"/>
  <c r="J4" i="1"/>
  <c r="K4" i="1" s="1"/>
  <c r="L4" i="1" s="1"/>
  <c r="M4" i="1" s="1"/>
  <c r="N4" i="1" s="1"/>
  <c r="O4" i="1" s="1"/>
  <c r="P4" i="1" s="1"/>
  <c r="Q4" i="1" s="1"/>
  <c r="R4" i="1" s="1"/>
  <c r="S4" i="1" s="1"/>
  <c r="T4" i="1" s="1"/>
  <c r="U4" i="1" s="1"/>
  <c r="V4" i="1" s="1"/>
  <c r="W4" i="1" s="1"/>
  <c r="X4" i="1" s="1"/>
  <c r="Y4" i="1" s="1"/>
  <c r="Z4" i="1" s="1"/>
  <c r="AA4" i="1" s="1"/>
  <c r="AB4" i="1" s="1"/>
  <c r="D13" i="2" l="1"/>
  <c r="D20" i="2" s="1"/>
  <c r="E39" i="1"/>
  <c r="E42" i="1" s="1"/>
  <c r="E44" i="1" s="1"/>
  <c r="D14" i="3"/>
  <c r="D13" i="3"/>
  <c r="D36" i="2"/>
  <c r="D43" i="2" s="1"/>
  <c r="D81" i="1"/>
  <c r="D84" i="1" s="1"/>
  <c r="D134" i="3" s="1"/>
  <c r="D137" i="3" s="1"/>
  <c r="D139" i="3" s="1"/>
  <c r="D59" i="2"/>
  <c r="D66" i="2" s="1"/>
  <c r="E68" i="1"/>
  <c r="E70" i="1" s="1"/>
  <c r="D55" i="1"/>
  <c r="D58" i="1"/>
  <c r="E16" i="1"/>
  <c r="E18" i="1" s="1"/>
  <c r="E13" i="2" s="1"/>
  <c r="E20" i="2" s="1"/>
  <c r="D29" i="1"/>
  <c r="D32" i="1" s="1"/>
  <c r="E133" i="3" l="1"/>
  <c r="D142" i="3"/>
  <c r="D16" i="3"/>
  <c r="F65" i="1"/>
  <c r="F68" i="1" s="1"/>
  <c r="F70" i="1" s="1"/>
  <c r="E59" i="2"/>
  <c r="E66" i="2" s="1"/>
  <c r="E81" i="1"/>
  <c r="E84" i="1" s="1"/>
  <c r="E134" i="3" s="1"/>
  <c r="E137" i="3" s="1"/>
  <c r="E13" i="3"/>
  <c r="E14" i="3"/>
  <c r="E36" i="2"/>
  <c r="E43" i="2" s="1"/>
  <c r="F39" i="1"/>
  <c r="F42" i="1" s="1"/>
  <c r="F44" i="1" s="1"/>
  <c r="E55" i="1"/>
  <c r="E58" i="1" s="1"/>
  <c r="F13" i="1"/>
  <c r="E29" i="1"/>
  <c r="E32" i="1" s="1"/>
  <c r="D25" i="3" l="1"/>
  <c r="D26" i="3" s="1"/>
  <c r="G65" i="1"/>
  <c r="G68" i="1" s="1"/>
  <c r="G70" i="1" s="1"/>
  <c r="F59" i="2"/>
  <c r="F66" i="2" s="1"/>
  <c r="F81" i="1"/>
  <c r="F84" i="1" s="1"/>
  <c r="F134" i="3" s="1"/>
  <c r="F137" i="3" s="1"/>
  <c r="F36" i="2"/>
  <c r="F43" i="2" s="1"/>
  <c r="E16" i="3"/>
  <c r="E25" i="3" s="1"/>
  <c r="G39" i="1"/>
  <c r="G42" i="1" s="1"/>
  <c r="G44" i="1" s="1"/>
  <c r="F55" i="1"/>
  <c r="F58" i="1" s="1"/>
  <c r="F16" i="1"/>
  <c r="F18" i="1" s="1"/>
  <c r="F13" i="2" s="1"/>
  <c r="F20" i="2" s="1"/>
  <c r="F13" i="3" l="1"/>
  <c r="F14" i="3"/>
  <c r="D36" i="3"/>
  <c r="D37" i="3" s="1"/>
  <c r="H65" i="1"/>
  <c r="H68" i="1" s="1"/>
  <c r="H70" i="1" s="1"/>
  <c r="G81" i="1"/>
  <c r="G84" i="1" s="1"/>
  <c r="G134" i="3" s="1"/>
  <c r="G137" i="3" s="1"/>
  <c r="G59" i="2"/>
  <c r="G66" i="2" s="1"/>
  <c r="G36" i="2"/>
  <c r="G43" i="2" s="1"/>
  <c r="E36" i="3"/>
  <c r="E26" i="3"/>
  <c r="H39" i="1"/>
  <c r="G55" i="1"/>
  <c r="G58" i="1" s="1"/>
  <c r="H42" i="1"/>
  <c r="H44" i="1" s="1"/>
  <c r="G13" i="1"/>
  <c r="G16" i="1" s="1"/>
  <c r="G18" i="1" s="1"/>
  <c r="G13" i="2" s="1"/>
  <c r="G20" i="2" s="1"/>
  <c r="F29" i="1"/>
  <c r="F32" i="1" s="1"/>
  <c r="D52" i="3" l="1"/>
  <c r="D56" i="3" s="1"/>
  <c r="F16" i="3"/>
  <c r="F25" i="3" s="1"/>
  <c r="F26" i="3" s="1"/>
  <c r="G13" i="3"/>
  <c r="G14" i="3"/>
  <c r="I65" i="1"/>
  <c r="I68" i="1" s="1"/>
  <c r="I70" i="1" s="1"/>
  <c r="H81" i="1"/>
  <c r="H84" i="1" s="1"/>
  <c r="H134" i="3" s="1"/>
  <c r="H137" i="3" s="1"/>
  <c r="H59" i="2"/>
  <c r="H66" i="2" s="1"/>
  <c r="H36" i="2"/>
  <c r="H43" i="2" s="1"/>
  <c r="E52" i="3"/>
  <c r="E56" i="3" s="1"/>
  <c r="E37" i="3"/>
  <c r="I39" i="1"/>
  <c r="H55" i="1"/>
  <c r="H58" i="1" s="1"/>
  <c r="I42" i="1"/>
  <c r="I44" i="1" s="1"/>
  <c r="H13" i="1"/>
  <c r="H16" i="1" s="1"/>
  <c r="H18" i="1" s="1"/>
  <c r="H13" i="2" s="1"/>
  <c r="H20" i="2" s="1"/>
  <c r="G29" i="1"/>
  <c r="G32" i="1" s="1"/>
  <c r="H13" i="3" l="1"/>
  <c r="H14" i="3"/>
  <c r="G16" i="3"/>
  <c r="G25" i="3" s="1"/>
  <c r="F36" i="3"/>
  <c r="F37" i="3" s="1"/>
  <c r="J65" i="1"/>
  <c r="J68" i="1" s="1"/>
  <c r="J70" i="1" s="1"/>
  <c r="I59" i="2"/>
  <c r="I66" i="2" s="1"/>
  <c r="I81" i="1"/>
  <c r="I84" i="1" s="1"/>
  <c r="I134" i="3" s="1"/>
  <c r="I137" i="3" s="1"/>
  <c r="I36" i="2"/>
  <c r="I43" i="2" s="1"/>
  <c r="J39" i="1"/>
  <c r="I55" i="1"/>
  <c r="I58" i="1" s="1"/>
  <c r="J42" i="1"/>
  <c r="J44" i="1"/>
  <c r="I13" i="1"/>
  <c r="I16" i="1" s="1"/>
  <c r="I18" i="1" s="1"/>
  <c r="I13" i="2" s="1"/>
  <c r="I20" i="2" s="1"/>
  <c r="H29" i="1"/>
  <c r="H32" i="1" s="1"/>
  <c r="H16" i="3" l="1"/>
  <c r="H25" i="3" s="1"/>
  <c r="I13" i="3"/>
  <c r="I14" i="3"/>
  <c r="G26" i="3"/>
  <c r="G36" i="3"/>
  <c r="F52" i="3"/>
  <c r="F56" i="3" s="1"/>
  <c r="K65" i="1"/>
  <c r="K68" i="1" s="1"/>
  <c r="K70" i="1" s="1"/>
  <c r="J59" i="2"/>
  <c r="J66" i="2" s="1"/>
  <c r="J81" i="1"/>
  <c r="J84" i="1" s="1"/>
  <c r="J134" i="3" s="1"/>
  <c r="J137" i="3" s="1"/>
  <c r="J36" i="2"/>
  <c r="J43" i="2" s="1"/>
  <c r="K39" i="1"/>
  <c r="J55" i="1"/>
  <c r="J58" i="1" s="1"/>
  <c r="K42" i="1"/>
  <c r="K44" i="1"/>
  <c r="J13" i="1"/>
  <c r="J16" i="1" s="1"/>
  <c r="J18" i="1" s="1"/>
  <c r="J13" i="2" s="1"/>
  <c r="J20" i="2" s="1"/>
  <c r="I29" i="1"/>
  <c r="I32" i="1" s="1"/>
  <c r="I16" i="3" l="1"/>
  <c r="I25" i="3" s="1"/>
  <c r="I26" i="3" s="1"/>
  <c r="G52" i="3"/>
  <c r="G56" i="3" s="1"/>
  <c r="G37" i="3"/>
  <c r="J13" i="3"/>
  <c r="J14" i="3"/>
  <c r="H26" i="3"/>
  <c r="H36" i="3"/>
  <c r="L65" i="1"/>
  <c r="L68" i="1" s="1"/>
  <c r="L70" i="1" s="1"/>
  <c r="K59" i="2"/>
  <c r="K66" i="2" s="1"/>
  <c r="K81" i="1"/>
  <c r="K84" i="1" s="1"/>
  <c r="K134" i="3" s="1"/>
  <c r="K137" i="3" s="1"/>
  <c r="K36" i="2"/>
  <c r="K43" i="2" s="1"/>
  <c r="L39" i="1"/>
  <c r="L42" i="1" s="1"/>
  <c r="L44" i="1" s="1"/>
  <c r="K55" i="1"/>
  <c r="K58" i="1" s="1"/>
  <c r="K13" i="1"/>
  <c r="K16" i="1" s="1"/>
  <c r="K18" i="1" s="1"/>
  <c r="K13" i="2" s="1"/>
  <c r="K20" i="2" s="1"/>
  <c r="J29" i="1"/>
  <c r="J32" i="1" s="1"/>
  <c r="J16" i="3" l="1"/>
  <c r="J25" i="3" s="1"/>
  <c r="J26" i="3" s="1"/>
  <c r="I36" i="3"/>
  <c r="I37" i="3" s="1"/>
  <c r="K13" i="3"/>
  <c r="K14" i="3"/>
  <c r="H37" i="3"/>
  <c r="H52" i="3"/>
  <c r="H56" i="3" s="1"/>
  <c r="M65" i="1"/>
  <c r="M68" i="1" s="1"/>
  <c r="M70" i="1" s="1"/>
  <c r="L81" i="1"/>
  <c r="L84" i="1" s="1"/>
  <c r="L134" i="3" s="1"/>
  <c r="L137" i="3" s="1"/>
  <c r="L59" i="2"/>
  <c r="L66" i="2" s="1"/>
  <c r="L36" i="2"/>
  <c r="L43" i="2" s="1"/>
  <c r="M39" i="1"/>
  <c r="M42" i="1" s="1"/>
  <c r="M44" i="1" s="1"/>
  <c r="M14" i="3" s="1"/>
  <c r="L55" i="1"/>
  <c r="L58" i="1" s="1"/>
  <c r="L13" i="1"/>
  <c r="L16" i="1" s="1"/>
  <c r="L18" i="1" s="1"/>
  <c r="L13" i="2" s="1"/>
  <c r="L20" i="2" s="1"/>
  <c r="K29" i="1"/>
  <c r="K32" i="1" s="1"/>
  <c r="K16" i="3" l="1"/>
  <c r="K25" i="3" s="1"/>
  <c r="I52" i="3"/>
  <c r="I56" i="3" s="1"/>
  <c r="J36" i="3"/>
  <c r="J52" i="3" s="1"/>
  <c r="J56" i="3" s="1"/>
  <c r="L13" i="3"/>
  <c r="L14" i="3"/>
  <c r="N65" i="1"/>
  <c r="N68" i="1" s="1"/>
  <c r="N70" i="1" s="1"/>
  <c r="M59" i="2"/>
  <c r="M66" i="2" s="1"/>
  <c r="M81" i="1"/>
  <c r="M84" i="1" s="1"/>
  <c r="M134" i="3" s="1"/>
  <c r="M137" i="3" s="1"/>
  <c r="M36" i="2"/>
  <c r="M43" i="2" s="1"/>
  <c r="N39" i="1"/>
  <c r="M55" i="1"/>
  <c r="M58" i="1" s="1"/>
  <c r="N42" i="1"/>
  <c r="N44" i="1"/>
  <c r="M13" i="1"/>
  <c r="M16" i="1" s="1"/>
  <c r="M18" i="1" s="1"/>
  <c r="M13" i="2" s="1"/>
  <c r="M20" i="2" s="1"/>
  <c r="L29" i="1"/>
  <c r="L32" i="1" s="1"/>
  <c r="J37" i="3" l="1"/>
  <c r="L16" i="3"/>
  <c r="L25" i="3" s="1"/>
  <c r="L26" i="3" s="1"/>
  <c r="M13" i="3"/>
  <c r="K26" i="3"/>
  <c r="K36" i="3"/>
  <c r="O65" i="1"/>
  <c r="O68" i="1" s="1"/>
  <c r="O70" i="1" s="1"/>
  <c r="N59" i="2"/>
  <c r="N66" i="2" s="1"/>
  <c r="N81" i="1"/>
  <c r="N84" i="1" s="1"/>
  <c r="N134" i="3" s="1"/>
  <c r="N137" i="3" s="1"/>
  <c r="N36" i="2"/>
  <c r="N43" i="2" s="1"/>
  <c r="O39" i="1"/>
  <c r="N55" i="1"/>
  <c r="N58" i="1" s="1"/>
  <c r="O42" i="1"/>
  <c r="O44" i="1" s="1"/>
  <c r="N13" i="1"/>
  <c r="N16" i="1" s="1"/>
  <c r="N18" i="1" s="1"/>
  <c r="N13" i="2" s="1"/>
  <c r="N20" i="2" s="1"/>
  <c r="M29" i="1"/>
  <c r="M32" i="1" s="1"/>
  <c r="L36" i="3" l="1"/>
  <c r="L52" i="3" s="1"/>
  <c r="L56" i="3" s="1"/>
  <c r="M16" i="3"/>
  <c r="M25" i="3" s="1"/>
  <c r="N13" i="3"/>
  <c r="N14" i="3"/>
  <c r="N16" i="3" s="1"/>
  <c r="N25" i="3" s="1"/>
  <c r="N26" i="3" s="1"/>
  <c r="K37" i="3"/>
  <c r="K52" i="3"/>
  <c r="K56" i="3" s="1"/>
  <c r="P65" i="1"/>
  <c r="O59" i="2"/>
  <c r="O66" i="2" s="1"/>
  <c r="O81" i="1"/>
  <c r="O84" i="1" s="1"/>
  <c r="O134" i="3" s="1"/>
  <c r="O137" i="3" s="1"/>
  <c r="O36" i="2"/>
  <c r="O43" i="2" s="1"/>
  <c r="P39" i="1"/>
  <c r="O55" i="1"/>
  <c r="O58" i="1" s="1"/>
  <c r="P42" i="1"/>
  <c r="P44" i="1"/>
  <c r="O13" i="1"/>
  <c r="O16" i="1" s="1"/>
  <c r="O18" i="1" s="1"/>
  <c r="O13" i="2" s="1"/>
  <c r="O20" i="2" s="1"/>
  <c r="N29" i="1"/>
  <c r="N32" i="1" s="1"/>
  <c r="L37" i="3" l="1"/>
  <c r="O13" i="3"/>
  <c r="O14" i="3"/>
  <c r="M36" i="3"/>
  <c r="M26" i="3"/>
  <c r="N36" i="3"/>
  <c r="N37" i="3" s="1"/>
  <c r="P68" i="1"/>
  <c r="P70" i="1" s="1"/>
  <c r="P36" i="2"/>
  <c r="P43" i="2" s="1"/>
  <c r="Q39" i="1"/>
  <c r="Q42" i="1" s="1"/>
  <c r="Q44" i="1" s="1"/>
  <c r="P55" i="1"/>
  <c r="P58" i="1" s="1"/>
  <c r="P13" i="1"/>
  <c r="P16" i="1" s="1"/>
  <c r="P18" i="1" s="1"/>
  <c r="P13" i="2" s="1"/>
  <c r="P20" i="2" s="1"/>
  <c r="O29" i="1"/>
  <c r="O32" i="1" s="1"/>
  <c r="O16" i="3" l="1"/>
  <c r="P13" i="3"/>
  <c r="P14" i="3"/>
  <c r="M37" i="3"/>
  <c r="M52" i="3"/>
  <c r="M56" i="3" s="1"/>
  <c r="N52" i="3"/>
  <c r="N56" i="3" s="1"/>
  <c r="Q65" i="1"/>
  <c r="Q68" i="1" s="1"/>
  <c r="Q70" i="1" s="1"/>
  <c r="P59" i="2"/>
  <c r="P66" i="2" s="1"/>
  <c r="P81" i="1"/>
  <c r="P84" i="1" s="1"/>
  <c r="P134" i="3" s="1"/>
  <c r="P137" i="3" s="1"/>
  <c r="Q36" i="2"/>
  <c r="Q43" i="2" s="1"/>
  <c r="R39" i="1"/>
  <c r="R42" i="1" s="1"/>
  <c r="R44" i="1" s="1"/>
  <c r="Q55" i="1"/>
  <c r="Q58" i="1" s="1"/>
  <c r="Q13" i="1"/>
  <c r="Q16" i="1" s="1"/>
  <c r="Q18" i="1" s="1"/>
  <c r="Q13" i="2" s="1"/>
  <c r="Q20" i="2" s="1"/>
  <c r="P29" i="1"/>
  <c r="P32" i="1" s="1"/>
  <c r="O25" i="3" l="1"/>
  <c r="O36" i="3" s="1"/>
  <c r="P16" i="3"/>
  <c r="P25" i="3" s="1"/>
  <c r="P36" i="3" s="1"/>
  <c r="P37" i="3" s="1"/>
  <c r="Q13" i="3"/>
  <c r="Q14" i="3"/>
  <c r="R65" i="1"/>
  <c r="R68" i="1" s="1"/>
  <c r="R70" i="1" s="1"/>
  <c r="Q59" i="2"/>
  <c r="Q66" i="2" s="1"/>
  <c r="Q81" i="1"/>
  <c r="Q84" i="1" s="1"/>
  <c r="Q134" i="3" s="1"/>
  <c r="Q137" i="3" s="1"/>
  <c r="R36" i="2"/>
  <c r="R43" i="2" s="1"/>
  <c r="S39" i="1"/>
  <c r="R55" i="1"/>
  <c r="R58" i="1" s="1"/>
  <c r="S42" i="1"/>
  <c r="S44" i="1" s="1"/>
  <c r="R13" i="1"/>
  <c r="R16" i="1" s="1"/>
  <c r="R18" i="1" s="1"/>
  <c r="R13" i="2" s="1"/>
  <c r="R20" i="2" s="1"/>
  <c r="Q29" i="1"/>
  <c r="Q32" i="1" s="1"/>
  <c r="P26" i="3" l="1"/>
  <c r="O26" i="3"/>
  <c r="Q16" i="3"/>
  <c r="Q25" i="3" s="1"/>
  <c r="Q36" i="3" s="1"/>
  <c r="Q52" i="3" s="1"/>
  <c r="Q56" i="3" s="1"/>
  <c r="P52" i="3"/>
  <c r="P56" i="3" s="1"/>
  <c r="R13" i="3"/>
  <c r="R14" i="3"/>
  <c r="O37" i="3"/>
  <c r="O52" i="3"/>
  <c r="O56" i="3" s="1"/>
  <c r="S65" i="1"/>
  <c r="S68" i="1" s="1"/>
  <c r="S70" i="1" s="1"/>
  <c r="R59" i="2"/>
  <c r="R66" i="2" s="1"/>
  <c r="R81" i="1"/>
  <c r="R84" i="1" s="1"/>
  <c r="R134" i="3" s="1"/>
  <c r="R137" i="3" s="1"/>
  <c r="S36" i="2"/>
  <c r="S43" i="2" s="1"/>
  <c r="T39" i="1"/>
  <c r="T42" i="1" s="1"/>
  <c r="T44" i="1" s="1"/>
  <c r="S55" i="1"/>
  <c r="S58" i="1" s="1"/>
  <c r="S13" i="1"/>
  <c r="S16" i="1" s="1"/>
  <c r="S18" i="1" s="1"/>
  <c r="S13" i="2" s="1"/>
  <c r="S20" i="2" s="1"/>
  <c r="R29" i="1"/>
  <c r="R32" i="1" s="1"/>
  <c r="Q37" i="3" l="1"/>
  <c r="Q26" i="3"/>
  <c r="R16" i="3"/>
  <c r="R25" i="3" s="1"/>
  <c r="R26" i="3" s="1"/>
  <c r="S13" i="3"/>
  <c r="S14" i="3"/>
  <c r="T65" i="1"/>
  <c r="T68" i="1" s="1"/>
  <c r="T70" i="1" s="1"/>
  <c r="S59" i="2"/>
  <c r="S66" i="2" s="1"/>
  <c r="S81" i="1"/>
  <c r="S84" i="1" s="1"/>
  <c r="S134" i="3" s="1"/>
  <c r="S137" i="3" s="1"/>
  <c r="T36" i="2"/>
  <c r="T43" i="2" s="1"/>
  <c r="U39" i="1"/>
  <c r="U42" i="1" s="1"/>
  <c r="U44" i="1" s="1"/>
  <c r="T55" i="1"/>
  <c r="T58" i="1" s="1"/>
  <c r="T13" i="1"/>
  <c r="T16" i="1" s="1"/>
  <c r="T18" i="1" s="1"/>
  <c r="T13" i="2" s="1"/>
  <c r="T20" i="2" s="1"/>
  <c r="S29" i="1"/>
  <c r="S32" i="1" s="1"/>
  <c r="R36" i="3" l="1"/>
  <c r="R37" i="3" s="1"/>
  <c r="S16" i="3"/>
  <c r="S25" i="3" s="1"/>
  <c r="S36" i="3" s="1"/>
  <c r="S52" i="3" s="1"/>
  <c r="S56" i="3" s="1"/>
  <c r="T13" i="3"/>
  <c r="T14" i="3"/>
  <c r="U65" i="1"/>
  <c r="U68" i="1" s="1"/>
  <c r="U70" i="1" s="1"/>
  <c r="T59" i="2"/>
  <c r="T66" i="2" s="1"/>
  <c r="T81" i="1"/>
  <c r="T84" i="1" s="1"/>
  <c r="T134" i="3" s="1"/>
  <c r="T137" i="3" s="1"/>
  <c r="U36" i="2"/>
  <c r="U43" i="2" s="1"/>
  <c r="V39" i="1"/>
  <c r="V42" i="1" s="1"/>
  <c r="V44" i="1" s="1"/>
  <c r="U55" i="1"/>
  <c r="U58" i="1" s="1"/>
  <c r="U13" i="1"/>
  <c r="U16" i="1" s="1"/>
  <c r="U18" i="1" s="1"/>
  <c r="U13" i="2" s="1"/>
  <c r="U20" i="2" s="1"/>
  <c r="T29" i="1"/>
  <c r="T32" i="1" s="1"/>
  <c r="T16" i="3" l="1"/>
  <c r="T25" i="3" s="1"/>
  <c r="T26" i="3" s="1"/>
  <c r="S26" i="3"/>
  <c r="R52" i="3"/>
  <c r="R56" i="3" s="1"/>
  <c r="S37" i="3"/>
  <c r="U13" i="3"/>
  <c r="U14" i="3"/>
  <c r="V65" i="1"/>
  <c r="V68" i="1" s="1"/>
  <c r="V70" i="1" s="1"/>
  <c r="U59" i="2"/>
  <c r="U66" i="2" s="1"/>
  <c r="U81" i="1"/>
  <c r="U84" i="1" s="1"/>
  <c r="U134" i="3" s="1"/>
  <c r="U137" i="3" s="1"/>
  <c r="V36" i="2"/>
  <c r="V43" i="2" s="1"/>
  <c r="W39" i="1"/>
  <c r="V55" i="1"/>
  <c r="V58" i="1" s="1"/>
  <c r="W42" i="1"/>
  <c r="W44" i="1" s="1"/>
  <c r="V13" i="1"/>
  <c r="V16" i="1" s="1"/>
  <c r="V18" i="1" s="1"/>
  <c r="V13" i="2" s="1"/>
  <c r="V20" i="2" s="1"/>
  <c r="U29" i="1"/>
  <c r="U32" i="1" s="1"/>
  <c r="T36" i="3" l="1"/>
  <c r="T37" i="3" s="1"/>
  <c r="U16" i="3"/>
  <c r="U25" i="3" s="1"/>
  <c r="U26" i="3" s="1"/>
  <c r="V14" i="3"/>
  <c r="V13" i="3"/>
  <c r="W65" i="1"/>
  <c r="W68" i="1" s="1"/>
  <c r="W70" i="1" s="1"/>
  <c r="V59" i="2"/>
  <c r="V66" i="2" s="1"/>
  <c r="V81" i="1"/>
  <c r="V84" i="1" s="1"/>
  <c r="V134" i="3" s="1"/>
  <c r="V137" i="3" s="1"/>
  <c r="W36" i="2"/>
  <c r="W43" i="2" s="1"/>
  <c r="X39" i="1"/>
  <c r="X42" i="1" s="1"/>
  <c r="X44" i="1" s="1"/>
  <c r="W55" i="1"/>
  <c r="W58" i="1" s="1"/>
  <c r="W13" i="1"/>
  <c r="W16" i="1" s="1"/>
  <c r="W18" i="1" s="1"/>
  <c r="W13" i="2" s="1"/>
  <c r="W20" i="2" s="1"/>
  <c r="V29" i="1"/>
  <c r="V32" i="1" s="1"/>
  <c r="V16" i="3" l="1"/>
  <c r="V25" i="3" s="1"/>
  <c r="V26" i="3" s="1"/>
  <c r="T52" i="3"/>
  <c r="T56" i="3" s="1"/>
  <c r="U36" i="3"/>
  <c r="U52" i="3" s="1"/>
  <c r="U56" i="3" s="1"/>
  <c r="W14" i="3"/>
  <c r="W13" i="3"/>
  <c r="X65" i="1"/>
  <c r="X68" i="1" s="1"/>
  <c r="X70" i="1" s="1"/>
  <c r="W59" i="2"/>
  <c r="W66" i="2" s="1"/>
  <c r="W81" i="1"/>
  <c r="W84" i="1" s="1"/>
  <c r="W134" i="3" s="1"/>
  <c r="W137" i="3" s="1"/>
  <c r="X36" i="2"/>
  <c r="X43" i="2" s="1"/>
  <c r="Y39" i="1"/>
  <c r="X55" i="1"/>
  <c r="X58" i="1" s="1"/>
  <c r="Y42" i="1"/>
  <c r="Y44" i="1" s="1"/>
  <c r="X13" i="1"/>
  <c r="X16" i="1" s="1"/>
  <c r="X18" i="1" s="1"/>
  <c r="X13" i="2" s="1"/>
  <c r="X20" i="2" s="1"/>
  <c r="W29" i="1"/>
  <c r="W32" i="1" s="1"/>
  <c r="W16" i="3" l="1"/>
  <c r="W25" i="3" s="1"/>
  <c r="W26" i="3" s="1"/>
  <c r="V36" i="3"/>
  <c r="V37" i="3" s="1"/>
  <c r="U37" i="3"/>
  <c r="X14" i="3"/>
  <c r="X13" i="3"/>
  <c r="Y65" i="1"/>
  <c r="Y68" i="1" s="1"/>
  <c r="Y70" i="1" s="1"/>
  <c r="X59" i="2"/>
  <c r="X66" i="2" s="1"/>
  <c r="X81" i="1"/>
  <c r="X84" i="1" s="1"/>
  <c r="X134" i="3" s="1"/>
  <c r="X137" i="3" s="1"/>
  <c r="Y36" i="2"/>
  <c r="Y43" i="2" s="1"/>
  <c r="Z39" i="1"/>
  <c r="Z42" i="1" s="1"/>
  <c r="Z44" i="1" s="1"/>
  <c r="Y55" i="1"/>
  <c r="Y58" i="1" s="1"/>
  <c r="Y13" i="1"/>
  <c r="Y16" i="1" s="1"/>
  <c r="Y18" i="1" s="1"/>
  <c r="Y13" i="2" s="1"/>
  <c r="Y20" i="2" s="1"/>
  <c r="X29" i="1"/>
  <c r="X32" i="1" s="1"/>
  <c r="W36" i="3" l="1"/>
  <c r="W52" i="3" s="1"/>
  <c r="W56" i="3" s="1"/>
  <c r="V52" i="3"/>
  <c r="V56" i="3" s="1"/>
  <c r="X16" i="3"/>
  <c r="X25" i="3" s="1"/>
  <c r="X36" i="3" s="1"/>
  <c r="Y14" i="3"/>
  <c r="Y13" i="3"/>
  <c r="Z65" i="1"/>
  <c r="Z68" i="1" s="1"/>
  <c r="Z70" i="1" s="1"/>
  <c r="Y59" i="2"/>
  <c r="Y66" i="2" s="1"/>
  <c r="Y81" i="1"/>
  <c r="Y84" i="1" s="1"/>
  <c r="Y134" i="3" s="1"/>
  <c r="Y137" i="3" s="1"/>
  <c r="Z36" i="2"/>
  <c r="Z43" i="2" s="1"/>
  <c r="AA39" i="1"/>
  <c r="AA42" i="1" s="1"/>
  <c r="AA44" i="1" s="1"/>
  <c r="Z55" i="1"/>
  <c r="Z58" i="1" s="1"/>
  <c r="Z13" i="1"/>
  <c r="Z16" i="1" s="1"/>
  <c r="Z18" i="1" s="1"/>
  <c r="Z13" i="2" s="1"/>
  <c r="Z20" i="2" s="1"/>
  <c r="Y29" i="1"/>
  <c r="Y32" i="1" s="1"/>
  <c r="W37" i="3" l="1"/>
  <c r="Y16" i="3"/>
  <c r="Y25" i="3" s="1"/>
  <c r="Y36" i="3" s="1"/>
  <c r="X26" i="3"/>
  <c r="Z13" i="3"/>
  <c r="Z14" i="3"/>
  <c r="AA65" i="1"/>
  <c r="AA68" i="1" s="1"/>
  <c r="AA70" i="1" s="1"/>
  <c r="Z59" i="2"/>
  <c r="Z66" i="2" s="1"/>
  <c r="Z81" i="1"/>
  <c r="Z84" i="1" s="1"/>
  <c r="Z134" i="3" s="1"/>
  <c r="Z137" i="3" s="1"/>
  <c r="AA36" i="2"/>
  <c r="AA43" i="2" s="1"/>
  <c r="X37" i="3"/>
  <c r="X52" i="3"/>
  <c r="X56" i="3" s="1"/>
  <c r="AB39" i="1"/>
  <c r="AB42" i="1" s="1"/>
  <c r="AB44" i="1" s="1"/>
  <c r="AA55" i="1"/>
  <c r="AA58" i="1" s="1"/>
  <c r="AA13" i="1"/>
  <c r="AA16" i="1" s="1"/>
  <c r="AA18" i="1" s="1"/>
  <c r="AA13" i="2" s="1"/>
  <c r="AA20" i="2" s="1"/>
  <c r="Z29" i="1"/>
  <c r="Z32" i="1" s="1"/>
  <c r="Y26" i="3" l="1"/>
  <c r="Z16" i="3"/>
  <c r="Z25" i="3" s="1"/>
  <c r="Z26" i="3" s="1"/>
  <c r="AA13" i="3"/>
  <c r="AA14" i="3"/>
  <c r="AB65" i="1"/>
  <c r="AB68" i="1" s="1"/>
  <c r="AB70" i="1" s="1"/>
  <c r="AA81" i="1"/>
  <c r="AA84" i="1" s="1"/>
  <c r="AA134" i="3" s="1"/>
  <c r="AA137" i="3" s="1"/>
  <c r="AA59" i="2"/>
  <c r="AA66" i="2" s="1"/>
  <c r="AB55" i="1"/>
  <c r="AB58" i="1" s="1"/>
  <c r="AB36" i="2"/>
  <c r="AB43" i="2" s="1"/>
  <c r="Y37" i="3"/>
  <c r="Y52" i="3"/>
  <c r="Y56" i="3" s="1"/>
  <c r="AB13" i="1"/>
  <c r="AB16" i="1" s="1"/>
  <c r="AB18" i="1" s="1"/>
  <c r="AB13" i="3" s="1"/>
  <c r="AA29" i="1"/>
  <c r="AA32" i="1" s="1"/>
  <c r="Z36" i="3" l="1"/>
  <c r="Z37" i="3" s="1"/>
  <c r="AA16" i="3"/>
  <c r="AA25" i="3" s="1"/>
  <c r="AA26" i="3" s="1"/>
  <c r="AB14" i="3"/>
  <c r="AB16" i="3" s="1"/>
  <c r="AB25" i="3" s="1"/>
  <c r="AB36" i="3" s="1"/>
  <c r="AB29" i="1"/>
  <c r="AB32" i="1" s="1"/>
  <c r="AB13" i="2"/>
  <c r="AB20" i="2" s="1"/>
  <c r="AB81" i="1"/>
  <c r="AB84" i="1" s="1"/>
  <c r="AB134" i="3" s="1"/>
  <c r="AB137" i="3" s="1"/>
  <c r="AB59" i="2"/>
  <c r="AB66" i="2" s="1"/>
  <c r="Z52" i="3" l="1"/>
  <c r="Z56" i="3" s="1"/>
  <c r="AA36" i="3"/>
  <c r="AA37" i="3" s="1"/>
  <c r="AB26" i="3"/>
  <c r="AB37" i="3"/>
  <c r="AB52" i="3"/>
  <c r="AB56" i="3" s="1"/>
  <c r="AA52" i="3" l="1"/>
  <c r="AA56" i="3" s="1"/>
  <c r="E139" i="3" l="1"/>
  <c r="F133" i="3" l="1"/>
  <c r="F139" i="3" s="1"/>
  <c r="E142" i="3"/>
  <c r="G133" i="3" l="1"/>
  <c r="G139" i="3" s="1"/>
  <c r="F142" i="3"/>
  <c r="H133" i="3" l="1"/>
  <c r="H139" i="3" s="1"/>
  <c r="G142" i="3"/>
  <c r="I133" i="3" l="1"/>
  <c r="I139" i="3" s="1"/>
  <c r="H142" i="3"/>
  <c r="J133" i="3" l="1"/>
  <c r="J139" i="3" s="1"/>
  <c r="I142" i="3"/>
  <c r="K133" i="3" l="1"/>
  <c r="K139" i="3" s="1"/>
  <c r="J142" i="3"/>
  <c r="L133" i="3" l="1"/>
  <c r="L139" i="3" s="1"/>
  <c r="L142" i="3" s="1"/>
  <c r="K142" i="3"/>
  <c r="M133" i="3" l="1"/>
  <c r="M139" i="3" s="1"/>
  <c r="N133" i="3" l="1"/>
  <c r="N139" i="3" s="1"/>
  <c r="M142" i="3"/>
  <c r="O133" i="3" l="1"/>
  <c r="O139" i="3" s="1"/>
  <c r="N142" i="3"/>
  <c r="P133" i="3" l="1"/>
  <c r="P139" i="3" s="1"/>
  <c r="O142" i="3"/>
  <c r="Q133" i="3" l="1"/>
  <c r="Q139" i="3" s="1"/>
  <c r="P142" i="3"/>
  <c r="R133" i="3" l="1"/>
  <c r="R139" i="3" s="1"/>
  <c r="Q142" i="3"/>
  <c r="S133" i="3" l="1"/>
  <c r="S139" i="3" s="1"/>
  <c r="R142" i="3"/>
  <c r="T133" i="3" l="1"/>
  <c r="T139" i="3" s="1"/>
  <c r="S142" i="3"/>
  <c r="U133" i="3" l="1"/>
  <c r="U139" i="3" s="1"/>
  <c r="T142" i="3"/>
  <c r="V133" i="3" l="1"/>
  <c r="V139" i="3" s="1"/>
  <c r="U142" i="3"/>
  <c r="W133" i="3" l="1"/>
  <c r="W139" i="3" s="1"/>
  <c r="V142" i="3"/>
  <c r="X133" i="3" l="1"/>
  <c r="X139" i="3" s="1"/>
  <c r="W142" i="3"/>
  <c r="Y133" i="3" l="1"/>
  <c r="Y139" i="3" s="1"/>
  <c r="X142" i="3"/>
  <c r="Z133" i="3" l="1"/>
  <c r="Z139" i="3" s="1"/>
  <c r="Y142" i="3"/>
  <c r="AA133" i="3" l="1"/>
  <c r="AA139" i="3" s="1"/>
  <c r="Z142" i="3"/>
  <c r="AB133" i="3" l="1"/>
  <c r="AB139" i="3" s="1"/>
  <c r="AB142" i="3" s="1"/>
  <c r="AA142" i="3"/>
</calcChain>
</file>

<file path=xl/sharedStrings.xml><?xml version="1.0" encoding="utf-8"?>
<sst xmlns="http://schemas.openxmlformats.org/spreadsheetml/2006/main" count="376" uniqueCount="160">
  <si>
    <t>Unit</t>
  </si>
  <si>
    <t>Assumptions</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</si>
  <si>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</si>
  <si>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</si>
  <si>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</si>
  <si>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</si>
  <si>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</si>
  <si>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</si>
  <si>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</si>
  <si>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</si>
  <si>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</si>
  <si>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</si>
  <si>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</si>
  <si>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</si>
  <si>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</si>
  <si>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</si>
  <si>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</si>
  <si>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</si>
  <si>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</si>
  <si>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</si>
  <si>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</si>
  <si>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</si>
  <si>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</si>
  <si>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</si>
  <si>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</si>
  <si>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</si>
  <si>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</si>
  <si>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Revenue Assumption</t>
  </si>
  <si>
    <r>
      <rPr>
        <sz val="48"/>
        <color theme="0"/>
        <rFont val="Arial Black"/>
        <family val="2"/>
      </rPr>
      <t>CH</t>
    </r>
    <r>
      <rPr>
        <sz val="48"/>
        <color theme="0"/>
        <rFont val="Arial"/>
        <family val="2"/>
      </rPr>
      <t xml:space="preserve"> </t>
    </r>
    <r>
      <rPr>
        <b/>
        <i/>
        <sz val="12"/>
        <color theme="0"/>
        <rFont val="Century Gothic"/>
        <family val="2"/>
      </rPr>
      <t>(Codes Health)</t>
    </r>
  </si>
  <si>
    <t>Best Case</t>
  </si>
  <si>
    <t>Client Assumption</t>
  </si>
  <si>
    <t>Opening Active Clients</t>
  </si>
  <si>
    <t>New Client Added</t>
  </si>
  <si>
    <t xml:space="preserve">Client Chrun Rate </t>
  </si>
  <si>
    <t>Client Lost (Churn)</t>
  </si>
  <si>
    <t>Closing Active Clients</t>
  </si>
  <si>
    <t>No.</t>
  </si>
  <si>
    <t>%</t>
  </si>
  <si>
    <t>Pricing Assumptions</t>
  </si>
  <si>
    <t>Per Record / Usage Fee</t>
  </si>
  <si>
    <t>Average Revenue per Client</t>
  </si>
  <si>
    <t>$</t>
  </si>
  <si>
    <t>Revenue Calculation</t>
  </si>
  <si>
    <t>Avg. Monthly Subscription Fee</t>
  </si>
  <si>
    <t>Active Paying Clients</t>
  </si>
  <si>
    <t>ARPU</t>
  </si>
  <si>
    <t>Total Revenue</t>
  </si>
  <si>
    <t>Worst Case</t>
  </si>
  <si>
    <t>Base Case</t>
  </si>
  <si>
    <t>Active Clients for Each Month (Best Case)</t>
  </si>
  <si>
    <t>Active Clients for Each Month (Base Case)</t>
  </si>
  <si>
    <t>Active Clients for Each Month (Worst Case)</t>
  </si>
  <si>
    <t>In the best-case scenario, the number of active clients increases steadily each month, driven by strong client acquisition and minimal churn. Opening active clients grow consistently as new clients are added at a faster pace, while churn remains low due to high product value and strong client retention. As a result, closing active clients show a clear upward trend throughout the forecast period. This reflects successful market adoption and improving brand credibility over time.</t>
  </si>
  <si>
    <t>In the base-case scenario, active clients grow gradually over the forecast period, reflecting stable client onboarding and moderate churn. Each month begins with a growing base of opening active clients, supported by consistent new client additions. Churn remains controlled and predictable, allowing closing active clients to increase steadily. Overall, this trend represents realistic and sustainable growth under normal operating conditions.</t>
  </si>
  <si>
    <t>In the worst-case scenario, growth in active clients is slower due to limited client additions and higher churn. While new clients continue to be onboarded each month, client losses partially offset this growth. As a result, closing active clients increase at a modest pace, indicating challenges in retention and slower market traction under unfavorable conditions.</t>
  </si>
  <si>
    <t>Cost Assumption</t>
  </si>
  <si>
    <t>Variable Cost Assumptions</t>
  </si>
  <si>
    <t>AI &amp; Cloud Cost per Client</t>
  </si>
  <si>
    <t>Medical Record Retrieval Cost</t>
  </si>
  <si>
    <t>Customer Support Cost</t>
  </si>
  <si>
    <t>Total Variable Cost per Client</t>
  </si>
  <si>
    <t>Total Variable Cost</t>
  </si>
  <si>
    <t>Fixed Cost Assumptions</t>
  </si>
  <si>
    <t>Salaries &amp; Wages</t>
  </si>
  <si>
    <t>Cloud Infrastructure</t>
  </si>
  <si>
    <t>Legal &amp; Compliance</t>
  </si>
  <si>
    <t>Office, Tools &amp; Admin</t>
  </si>
  <si>
    <t>Total Fixed Cost</t>
  </si>
  <si>
    <t>Variable / Fixed Cost (Best Case)</t>
  </si>
  <si>
    <t>Variable / Fixed Cost (Base Case)</t>
  </si>
  <si>
    <t>Variable / Fixed Cost (Worst Case)</t>
  </si>
  <si>
    <t>Income Statement</t>
  </si>
  <si>
    <t>Revenue</t>
  </si>
  <si>
    <t>Subscription Revenue</t>
  </si>
  <si>
    <t>Usage Based Revenue</t>
  </si>
  <si>
    <t>COGS</t>
  </si>
  <si>
    <t>Medical Record Retrieval</t>
  </si>
  <si>
    <t>AI &amp; Cloud Usage</t>
  </si>
  <si>
    <t>Total COGS</t>
  </si>
  <si>
    <t>Gross Profit</t>
  </si>
  <si>
    <t>Gross Profit Margin %</t>
  </si>
  <si>
    <t>OpEx</t>
  </si>
  <si>
    <t>Total OpEx</t>
  </si>
  <si>
    <t>Variable Cost</t>
  </si>
  <si>
    <t>Fixed Cost</t>
  </si>
  <si>
    <t>Total Cost</t>
  </si>
  <si>
    <t>EBT</t>
  </si>
  <si>
    <t>Contribution Margin</t>
  </si>
  <si>
    <t>Contribution Margin %</t>
  </si>
  <si>
    <t>Tax</t>
  </si>
  <si>
    <t>Net Profit</t>
  </si>
  <si>
    <t>Choose scenario is used for Income Statement for better visualisation</t>
  </si>
  <si>
    <t>The cost assumptions for Codes Health have been developed to realistically reflect the operational structure of a growing health-tech platform while maintaining clarity and transparency in financial modeling. Costs are classified into variable costs and fixed costs to clearly show how expenses behave with changes in scale, usage, and growth across different scenarios.
Variable costs primarily include AI API usage, cloud infrastructure, customer support, and other usage-linked operational expenses. These costs are assumed to move in line with platform activity, such as the number of active clients and system usage. In the best-case scenario, variable costs grow at a controlled rate due to higher utilization efficiency and economies of scale. In the base case, variable costs increase steadily, reflecting normal operational efficiency and balanced growth. In the worst-case scenario, variable costs remain relatively high per client because of lower utilization levels and limited scale benefits, placing pressure on margins.
Fixed costs consist of salaries, software subscriptions, compliance expenses, administrative costs, and other overheads that do not vary directly with short-term changes in revenue. These costs are assumed to be largely stable over time, with planned and gradual increases to support business continuity and compliance requirements. In the best and base cases, fixed costs grow in a predictable and disciplined manner, allowing the business to benefit from operating leverage as revenue expands. In the worst case, fixed costs remain relatively inflexible despite slower growth, highlighting the downside risk to profitability.
Overall, the cost assumptions aim to capture realistic cost behavior under different operating conditions, enabling a structured comparison between best, base, and worst-case outcomes and supporting informed financial analysis for Codes Health.</t>
  </si>
  <si>
    <r>
      <rPr>
        <b/>
        <i/>
        <sz val="11"/>
        <color theme="1"/>
        <rFont val="Arial"/>
        <family val="2"/>
      </rPr>
      <t>Variable Cost:</t>
    </r>
    <r>
      <rPr>
        <i/>
        <sz val="11"/>
        <color theme="1"/>
        <rFont val="Arial"/>
        <family val="2"/>
      </rPr>
      <t xml:space="preserve"> Variable costs remain relatively high per client due to lower utilization and weaker economies of scale.
</t>
    </r>
    <r>
      <rPr>
        <b/>
        <i/>
        <sz val="11"/>
        <color theme="1"/>
        <rFont val="Arial"/>
        <family val="2"/>
      </rPr>
      <t>Fixed Cost:</t>
    </r>
    <r>
      <rPr>
        <i/>
        <sz val="11"/>
        <color theme="1"/>
        <rFont val="Arial"/>
        <family val="2"/>
      </rPr>
      <t xml:space="preserve"> Fixed costs remain mostly inflexible despite slower growth, putting pressure on overall profitability.</t>
    </r>
  </si>
  <si>
    <r>
      <rPr>
        <b/>
        <i/>
        <sz val="11"/>
        <color theme="1"/>
        <rFont val="Arial"/>
        <family val="2"/>
      </rPr>
      <t>Variable Cost:</t>
    </r>
    <r>
      <rPr>
        <i/>
        <sz val="11"/>
        <color theme="1"/>
        <rFont val="Arial"/>
        <family val="2"/>
      </rPr>
      <t xml:space="preserve"> Variable costs increase steadily in proportion to moderate growth in users, AI usage, and customer support activity.
</t>
    </r>
    <r>
      <rPr>
        <b/>
        <i/>
        <sz val="11"/>
        <color theme="1"/>
        <rFont val="Arial"/>
        <family val="2"/>
      </rPr>
      <t>Fixed Cost:</t>
    </r>
    <r>
      <rPr>
        <i/>
        <sz val="11"/>
        <color theme="1"/>
        <rFont val="Arial"/>
        <family val="2"/>
      </rPr>
      <t xml:space="preserve"> Fixed costs grow in a controlled and predictable manner to support normal business operations.</t>
    </r>
  </si>
  <si>
    <r>
      <rPr>
        <b/>
        <i/>
        <sz val="11"/>
        <color theme="1"/>
        <rFont val="Arial"/>
        <family val="2"/>
      </rPr>
      <t>Variable Cost:</t>
    </r>
    <r>
      <rPr>
        <i/>
        <sz val="11"/>
        <color theme="1"/>
        <rFont val="Arial"/>
        <family val="2"/>
      </rPr>
      <t xml:space="preserve"> Variable costs rise gradually with higher client usage but remain efficient due to scale benefits and optimized AI and cloud usage.
</t>
    </r>
    <r>
      <rPr>
        <b/>
        <i/>
        <sz val="11"/>
        <color theme="1"/>
        <rFont val="Arial"/>
        <family val="2"/>
      </rPr>
      <t>Fixed Cost:</t>
    </r>
    <r>
      <rPr>
        <i/>
        <sz val="11"/>
        <color theme="1"/>
        <rFont val="Arial"/>
        <family val="2"/>
      </rPr>
      <t xml:space="preserve"> Fixed costs stay largely stable with only planned increases in salaries and tools, improving operating leverage.</t>
    </r>
  </si>
  <si>
    <t>Revenue Forecast</t>
  </si>
  <si>
    <t>Net Profit Forecast</t>
  </si>
  <si>
    <t>Gross Profit Forecast</t>
  </si>
  <si>
    <t>Total Cost Forecast</t>
  </si>
  <si>
    <t>About Codes Health</t>
  </si>
  <si>
    <t>Codes Health is a next-generation digital health company focused on transforming how healthcare services are delivered, managed, and experienced. The company operates at the intersection of healthcare and technology, building scalable digital infrastructure that enhances accessibility, improves operational efficiency, and supports data-driven decision-making. By integrating smart digital tools into healthcare systems, Codes Health aims to simplify patient care workflows and enable more responsive, efficient service delivery.
The company is positioned as an early-stage growth startup operating in the rapidly expanding digital health sector. Based on benchmarking against comparable startups and available industry performance indicators, we estimated that Codes Health generated approximately $300,000 in revenue in 2025. This estimate serves as the foundation for our forward-looking financial projections and reflects a realistic early traction phase typical of emerging health technology firms.
For modeling purposes, Codes Health is assumed to have secured approximately $500,000 in seed-level funding, consistent with capital raised by startups at a similar development stage. This funding is projected to support platform development, infrastructure scaling, talent acquisition, and early market expansion. The assumed funding structure reflects a common startup growth trajectory where early investment enables rapid product refinement and customer acquisition.
Our financial model is constructed using best-case, base-case, and worst-case scenarios to capture uncertainty inherent in startup growth. Revenue assumptions are driven by user adoption rates, pricing benchmarks, and scalable service expansion. Cost assumptions incorporate a blend of fixed operational infrastructure and variable expenses that increase with growth. This structured scenario approach allows for realistic performance evaluation under multiple market conditions.
Codes Health is modeled as a high-potential digital health venture positioned to benefit from increasing global demand for technology-enabled healthcare solutions. While the financial figures used in this model are hypothetical and created strictly for analytical and educational purposes, the modeling framework follows industry-standard startup financial planning practices. The exercise demonstrates how structured assumptions, funding strategy, and operational scaling interact to shape the financial trajectory of an early-stage health technology company.
Through this model, Codes Health represents a practical simulation of how innovation-driven healthcare startups can scale responsibly while balancing growth, cost discipline, and long-term sustainability.</t>
  </si>
  <si>
    <t xml:space="preserve">For Providers </t>
  </si>
  <si>
    <t>For Lawyers</t>
  </si>
  <si>
    <t>Pin - Point Past Providers</t>
  </si>
  <si>
    <t>Gather Medical Records</t>
  </si>
  <si>
    <t>Practices</t>
  </si>
  <si>
    <t>Personal Injury</t>
  </si>
  <si>
    <t>Mass Torts</t>
  </si>
  <si>
    <t>Medical Malpractice</t>
  </si>
  <si>
    <t>Workers Compensation</t>
  </si>
  <si>
    <t>Insurance Litigation</t>
  </si>
  <si>
    <t>Missing Record Review</t>
  </si>
  <si>
    <t>Automated Follow Ups</t>
  </si>
  <si>
    <t>Benefit of Using Codes - Health</t>
  </si>
  <si>
    <t>Codes Health delivers a streamlined solution that simplifies the complex process of managing medical records and coordinating healthcare documentation. One of its primary benefits is efficiency. By digitizing and organizing healthcare information, the platform significantly reduces the time spent locating providers, retrieving records, and verifying documentation. This enables both healthcare professionals and legal teams to focus on decision-making rather than administrative work.
Accuracy and completeness are another major advantage. Codes Health helps identify missing or incomplete records through structured review systems, ensuring that critical healthcare information is not overlooked. This reduces errors, improves case preparation, and strengthens compliance standards. Automated follow-up systems further enhance reliability by ensuring that outstanding requests and updates are tracked without manual intervention.
The platform also improves collaboration between medical providers and legal professionals. By acting as a secure bridge between healthcare and legal ecosystems, Codes Health supports smoother communication and faster case processing. Secure data handling and privacy-focused infrastructure protect sensitive information, building trust among users and maintaining regulatory integrity.
From a scalability perspective, Codes Health is designed to grow with its users. Whether serving small clinics, large healthcare networks, or legal firms handling complex cases, the platform adapts to increasing data volume without sacrificing performance. This flexibility positions it as a long-term infrastructure partner rather than a short-term tool.
Overall, Codes Health enhances productivity, reduces administrative friction, strengthens compliance, and enables faster access to critical medical information — delivering measurable value across healthcare and legal workflows.</t>
  </si>
  <si>
    <t>Codes Health is supported by investors known for backing high-growth technology companies. Pathlight Ventures focuses on early-stage startups driving innovation in healthcare and enterprise software. General Catalyst is a global venture capital firm recognized for scaling transformative companies across technology and healthcare. Haystack invests in ambitious founders building category-defining startups. Y Combinator, one of the world’s most influential startup accelerators, has launched thousands of successful companies through its mentorship-driven model. Night Capital backs emerging ventures with strong growth potential, providing strategic capital and operational guidance. Together, these investors reflect strong confidence in Codes Health’s long-term vision.
Beyond capital, these investors bring deep industry expertise, operational mentorship, and access to global startup networks. Their involvement signals strong validation of Codes Health’s business model and growth potential. With support from firms experienced in scaling technology-driven healthcare platforms, the company is positioned to accelerate product development, expand market reach, and strengthen strategic partnerships. This investor ecosystem enhances credibility, attracts top talent, and provides long-term stability — key factors that support sustainable growth in a competitive digital health landscape.</t>
  </si>
  <si>
    <t>Codes Health provides legal professionals with a comprehensive, technology-driven infrastructure designed to simplify the management of medical documentation — one of the most complex and resource-intensive components of healthcare-related legal cases. Attorneys handling personal injury litigation, malpractice claims, insurance disputes, disability cases, and workers’ compensation matters rely heavily on complete and accurate medical records. However, retrieving, verifying, organizing, and interpreting these records is traditionally slow, fragmented, and prone to administrative bottlenecks. Codes Health transforms this process into a structured digital workflow that prioritizes speed, clarity, and reliability.
The platform enables legal teams to systematically identify all relevant healthcare providers connected to a case. Through automated provider discovery tools, lawyers can ensure that no critical medical source is overlooked. Once providers are identified, Codes Health centralizes record requests and manages the retrieval process through secure, standardized channels. Instead of navigating multiple hospital systems, fax requests, or inconsistent documentation formats, attorneys receive organized digital files that are uniform, searchable, and immediately usable.
A key advantage of Codes Health is its missing-record review framework. Legal cases can be weakened by incomplete documentation, and gaps in medical history often go unnoticed until late stages of litigation. Codes Health uses structured validation systems to flag missing reports, incomplete treatment timelines, and documentation inconsistencies. This proactive review reduces legal risk and strengthens case preparation by ensuring attorneys work with complete medical narratives.
Automation plays a critical role in improving operational efficiency. Automated follow-up mechanisms track outstanding record requests and continuously prompt providers without manual intervention. Legal staff no longer need to dedicate hours to repetitive communication and status monitoring. Instead, they can focus on case analysis, client interaction, and legal strategy. This shift reduces overhead costs and accelerates case timelines.
Beyond administrative efficiency, Codes Health enhances legal insight. The platform organizes records into chronological medical timelines that allow lawyers to interpret treatment progression, causation patterns, and expert evidence more clearly. Consolidated reporting tools transform raw medical data into structured summaries, making it easier to communicate complex healthcare information to judges, juries, insurers, and clients.
Security and compliance are foundational to the system. Codes Health is designed around privacy-first architecture, ensuring sensitive patient information is handled according to regulatory standards. Secure encryption, audit trails, and controlled access protocols protect both legal firms and their clients from data exposure risks.
Ultimately, Codes Health functions as a strategic infrastructure partner for legal professionals. It converts medical documentation from a logistical obstacle into an operational advantage. By combining automation, verification, and structured data organization, the platform enables lawyers to operate faster, more accurately, and with greater confidence. In high-stakes legal environments where precision and time are critical, Codes Health empowers legal teams to deliver stronger advocacy and better client outcomes.</t>
  </si>
  <si>
    <t xml:space="preserve">Codes Health delivers healthcare providers a modern digital framework that streamlines medical record management, external documentation requests, and compliance workflows. Hospitals, clinics, and healthcare organizations operate under increasing administrative pressure as record-sharing demands grow alongside regulatory complexity. Providers must maintain accuracy, protect patient privacy, and respond efficiently to legal and insurance requests — all while prioritizing patient care. Codes Health acts as a digital extension of provider infrastructure, reducing administrative strain and improving operational clarity.
The platform enables providers to structure patient records into standardized digital formats that are easy to retrieve, verify, and transfer. This eliminates the inefficiencies of fragmented record systems and manual document handling. Automated request intake ensures that incoming legal or administrative inquiries are processed through consistent workflows rather than ad hoc staff intervention. This reduces human error and ensures documentation integrity.
One of the most significant benefits for providers is time savings. Administrative staff traditionally spend extensive hours locating files, verifying patient authorization, and coordinating document delivery. Codes Health automates large portions of this workflow, allowing healthcare teams to redirect energy toward clinical responsibilities. Faster processing also improves external relationships with legal professionals, insurers, and regulatory bodies by delivering predictable response timelines.
Compliance and security are central pillars of the platform. Healthcare providers operate in a heavily regulated environment where improper data handling can result in severe legal and financial consequences. Codes Health incorporates secure encryption, access controls, and audit tracking to ensure every document exchange meets privacy standards. By embedding compliance into daily operations, the platform reduces institutional risk and strengthens patient trust.
Workflow transparency is another core advantage. Providers gain visibility into request status, outstanding documentation, and follow-up requirements through centralized dashboards. This tracking system prevents lost records and communication breakdowns while enabling proactive issue resolution. Missing or incomplete documentation can be identified early, minimizing downstream complications.
Codes Health also supports scalability. Whether serving small clinics or large hospital networks, the platform adapts to growing record volumes without sacrificing performance. This scalability allows providers to modernize infrastructure without disruptive operational transitions. As healthcare systems increasingly digitize, Codes Health becomes a long-term administrative partner capable of evolving alongside institutional needs.
By modernizing record management and documentation workflows, Codes Health improves productivity, reduces operational friction, and strengthens compliance. Providers benefit from faster information exchange, lower administrative burden, and enhanced data security. The result is a more efficient healthcare environment where organizations can maintain regulatory excellence while focusing on their primary mission: delivering high-quality patient care. </t>
  </si>
  <si>
    <t>When Codes Health refers to “pinpointing past providers,” it means accurately identifying every healthcare professional or institution that has previously treated a patient. In legal and administrative cases, missing even one provider can result in incomplete medical histories, delayed documentation, or weakened case outcomes. Codes Health uses structured data collection and verification processes to map a patient’s treatment journey and ensure no relevant provider is overlooked. This creates a complete healthcare timeline, allowing records to be requested efficiently and confidently. By eliminating uncertainty, the platform improves accuracy, reduces delays, and ensures decisions are based on full medical visibility.</t>
  </si>
  <si>
    <t>Missing record review refers to the process of identifying gaps or incomplete sections within a patient’s medical documentation. In healthcare and legal workflows, incomplete records can lead to delays, compliance issues, or incorrect decisions. Codes Health uses structured verification tools to systematically scan collected documentation and flag missing reports, treatment periods, or provider entries. This proactive review ensures that medical histories are complete before analysis or case preparation begins. By detecting issues early, the platform prevents last-minute complications and strengthens documentation reliability. The result is a more accurate, organized, and dependable medical record system that supports confident decision-making.</t>
  </si>
  <si>
    <t>Gathering medical records refers to the secure collection and consolidation of patient documentation from multiple healthcare providers into a single organized system. Traditionally, this process is slow and fragmented, requiring manual coordination across hospitals, clinics, and administrative offices. Codes Health streamlines record retrieval through automated request workflows and standardized digital processing. The platform ensures documents are collected efficiently, verified for accuracy, and formatted for easy review. By centralizing records, Codes Health reduces administrative delays and eliminates inconsistencies. This creates a reliable medical archive that supports legal review, insurance processing, and healthcare decision-making with speed, clarity, and confidence.</t>
  </si>
  <si>
    <t>Automated follow-ups refer to the system-driven tracking and management of outstanding record requests and documentation tasks without manual intervention. In traditional workflows, staff must repeatedly contact providers to check request status, which is time-consuming and prone to delays. Codes Health replaces this process with automated reminders and progress monitoring that continuously follow up until records are received. This ensures no request is forgotten or stalled. By maintaining consistent communication in the background, the platform accelerates turnaround times and reduces administrative workload. Automated follow-ups create a dependable workflow where documentation moves forward efficiently without requiring constant human oversight.</t>
  </si>
  <si>
    <t>Trusted Investor Backing</t>
  </si>
  <si>
    <t>Best</t>
  </si>
  <si>
    <t>Base</t>
  </si>
  <si>
    <t>Worst</t>
  </si>
  <si>
    <t>Total costs rise gradually as the company invests in salaries, marketing, and operations to support growth. However, these increases are planned and supported by rising revenue. Fixed costs are well managed and variable costs scale efficiently. Spending aligns with expansion goals rather than wasteful expenditure. The company is investing to grow, not just to sustain. This balanced cost structure ensures that higher spending leads to higher returns. Overall, costs are controlled and strategic.</t>
  </si>
  <si>
    <t>Net profit becomes positive early and improves steadily. Revenue growth outpaces cost increases, leading to strong profitability. This indicates financial health and sustainability. Positive net profit allows reinvestment, reserves, and business expansion. It also improves investor confidence. The company is not only growing but doing so profitably. This scenario reflects ideal execution, strong demand, and efficient cost control.</t>
  </si>
  <si>
    <t>Revenue grows at a steady and realistic pace. Client acquisition and conversions are consistent but not aggressive. Growth reflects achievable assumptions under normal conditions. The business gains clients gradually and builds trust over time. This scenario assumes stable performance without viral growth. Revenue increases show positive momentum but require patience. It represents a practical and believable growth path.</t>
  </si>
  <si>
    <t>Gross profit is stable with reasonable margins. Direct costs are covered comfortably, but margins are not very high. Pricing and cost structure are balanced. The company operates efficiently but without major economies of scale yet. Gross profit supports operations but leaves limited buffer for large expansions. It reflects a sustainable but cautious model.</t>
  </si>
  <si>
    <t>Total costs are controlled and predictable. Salaries, admin, and marketing are kept within planned limits. Fixed costs form a significant portion, but spending is disciplined. The company avoids overspending and focuses on efficiency. Cost growth aligns with revenue growth. This shows financial discipline and realistic budgeting.</t>
  </si>
  <si>
    <t>Net profit is low or slightly negative in early months but improves over time. As revenue scales, profitability gradually appears. This reflects a normal startup journey. The business moves toward break-even steadily. It is sustainable but requires patience. Profitability is achievable with consistent execution.</t>
  </si>
  <si>
    <t>Revenue grows slowly due to lower traffic, weaker conversions, or slower client onboarding. Demand exists but scaling is limited. Marketing may not perform as expected. Client acquisition is inconsistent. Revenue increases are small and gradual. This scenario reflects conservative outcomes and market uncertainty.</t>
  </si>
  <si>
    <t>Gross profit is thin because direct costs consume a larger share of revenue. Margins are tight, leaving little buffer. Service delivery costs weigh heavily on income. The business model still works but with limited efficiency. Profitability at the gross level is present but weak.</t>
  </si>
  <si>
    <t>Total costs remain relatively high since many expenses are fixed. Even if revenue slows, salaries and admin costs continue. This creates pressure on finances. Limited flexibility in reducing costs affects sustainability. The company must manage cash carefully in this scenario.</t>
  </si>
  <si>
    <t>Net profit stays negative for longer. Slow revenue growth and steady costs delay profitability. The business may need external funding or cost reductions. This scenario highlights risk and the importance of contingency planning. Long-term survival depends on improving growth or reducing expenses.</t>
  </si>
  <si>
    <t xml:space="preserve">Revenue in the best case grows strongly month-on-month due to high client acquisition, good conversion rates, and stable pricing. The business benefits from strong market demand and effective outreach. Each month shows improvement, indicating scalability and growing brand trust. This level of growth suggests that marketing, referrals, and partnerships are working efficiently. The revenue trend reflects a business that is gaining traction quickly and capturing market share. </t>
  </si>
  <si>
    <t>Gross profit in the best case remains high because revenue increases faster than direct costs. Service delivery is efficient and pricing is well-structured, leading to strong margins. The company benefits from economies of scale as more clients are served without proportional cost increases. This shows good operational efficiency and a strong business model. Healthy gross profit gives room for marketing and team expansion while still maintaining profitability.</t>
  </si>
  <si>
    <t>Done for educational purposes</t>
  </si>
  <si>
    <t>Conclusion</t>
  </si>
  <si>
    <t>Revenue Logic</t>
  </si>
  <si>
    <t>The revenue model for Codes Health is structured around four main drivers: new client additions, churn rate, average monthly subscription fee, and usage-based fees. These drivers were selected because they represent how a healthcare records and support platform realistically generates recurring income.
In the Best Case, the model assumes strong client acquisition driven by referrals, partnerships, and faster onboarding. New client additions increase steadily over time, leading to a rapid rise in active clients. Churn is assumed to be minimal because satisfied healthcare clients tend to maintain long-term vendor relationships. The subscription fee is assumed at approximately $500 per client per month, reflecting premium pricing or expanded services. Usage fees further increase revenue as higher client activity generates additional billing. This case reflects a scenario where Codes Health achieves strong market acceptance and pricing power.
In the Base Case, growth is moderate and realistic. New client additions increase gradually rather than aggressively, reflecting the slower sales cycles typical in healthcare. Churn is present but controlled, acknowledging that some clients may leave due to pricing or operational changes. The average subscription fee of approximately $200 per client per month reflects competitive but sustainable pricing. Usage fees provide incremental revenue but do not dominate total income. This scenario represents steady traction and realistic growth.
In the Worst Case, client acquisition is slower, and churn is slightly higher. This reflects potential challenges in onboarding or competition. Pricing is assumed at around $120 per client per month, representing competitive pressure or limited service scope. Usage fees are lower due to reduced client activity. This scenario acknowledges downside risk while still assuming business continuity.
Overall, the revenue assumptions across all cases are grounded in healthcare industry realities where trust, compliance, and gradual adoption shape growth.</t>
  </si>
  <si>
    <t>Cost Logic</t>
  </si>
  <si>
    <t>This financial model provides a balanced and realistic evaluation of Codes Health. Revenue assumptions reflect healthcare client behavior and realistic pricing. Cost assumptions are supported by real-world salary benchmarks and operational needs. The income statement shows clear operating leverage and improving margins with scale.
Across all cases, the model demonstrates that Codes Health has a scalable business model with positive unit economics. However, success is execution-dependent. If client acquisition and retention keep pace with hiring, profitability is achievable. If payroll expands faster than revenue, financial pressure increases.
Overall, Codes Health appears to be a potentially scalable healthcare services business with credible pathways to profitability, but success depends on disciplined growth, hiring control, and strong execution. The model is realistic, analytical, and suitable for investor or academic evaluation.</t>
  </si>
  <si>
    <t>Income Statement Insight</t>
  </si>
  <si>
    <t>Overall Conclusion</t>
  </si>
  <si>
    <r>
      <t xml:space="preserve">The cost model separates variable and fixed costs to reflect how expenses behave in a service-based healthcare startup.
</t>
    </r>
    <r>
      <rPr>
        <b/>
        <sz val="12"/>
        <color theme="1"/>
        <rFont val="Arial"/>
        <family val="2"/>
      </rPr>
      <t>Variable Costs</t>
    </r>
    <r>
      <rPr>
        <sz val="12"/>
        <color theme="1"/>
        <rFont val="Arial"/>
        <family val="2"/>
      </rPr>
      <t xml:space="preserve">
Variable costs scale with the number of clients served.
</t>
    </r>
    <r>
      <rPr>
        <b/>
        <sz val="12"/>
        <color theme="1"/>
        <rFont val="Arial"/>
        <family val="2"/>
      </rPr>
      <t>Best Case:</t>
    </r>
    <r>
      <rPr>
        <sz val="12"/>
        <color theme="1"/>
        <rFont val="Arial"/>
        <family val="2"/>
      </rPr>
      <t xml:space="preserve"> Variable cost per client is approximately $27, assuming operational efficiency and scale benefits.
</t>
    </r>
    <r>
      <rPr>
        <b/>
        <sz val="12"/>
        <color theme="1"/>
        <rFont val="Arial"/>
        <family val="2"/>
      </rPr>
      <t>Base Case:</t>
    </r>
    <r>
      <rPr>
        <sz val="12"/>
        <color theme="1"/>
        <rFont val="Arial"/>
        <family val="2"/>
      </rPr>
      <t xml:space="preserve"> Around $41 per client, reflecting normal service effort.
</t>
    </r>
    <r>
      <rPr>
        <b/>
        <sz val="12"/>
        <color theme="1"/>
        <rFont val="Arial"/>
        <family val="2"/>
      </rPr>
      <t>Worst Case:</t>
    </r>
    <r>
      <rPr>
        <sz val="12"/>
        <color theme="1"/>
        <rFont val="Arial"/>
        <family val="2"/>
      </rPr>
      <t xml:space="preserve"> Around $65 per client, assuming higher servicing burden or inefficiencies.
This structure ensures that margins remain realistic as the company grows.
</t>
    </r>
    <r>
      <rPr>
        <b/>
        <sz val="12"/>
        <color theme="1"/>
        <rFont val="Arial"/>
        <family val="2"/>
      </rPr>
      <t>Fixed Costs</t>
    </r>
    <r>
      <rPr>
        <sz val="12"/>
        <color theme="1"/>
        <rFont val="Arial"/>
        <family val="2"/>
      </rPr>
      <t xml:space="preserve">
Fixed costs are largely driven by salaries and administrative overhead.
Monthly salary costs range roughly:
$66k–$76k in earlier periods
Increasing toward $110k+ as hiring expands
These assumptions are supported by real job postings showing salaries of $100k–$200k annually per employee, which equals roughly $8k–$16k monthly per hire. This validates the payroll assumptions and shows that compensation is market-aligned.
Administrative, compliance, and infrastructure costs remain stable across scenarios, reflecting the need for secure systems and regulatory adherence in healthcare operations.
The Best Case assumes costs grow efficiently with revenue. The Base Case assumes controlled cost growth. The Worst Case assumes fixed costs remain high even if revenue grows slowly, creating pressure on margins.</t>
    </r>
  </si>
  <si>
    <r>
      <rPr>
        <b/>
        <sz val="12"/>
        <color theme="1"/>
        <rFont val="Arial"/>
        <family val="2"/>
      </rPr>
      <t xml:space="preserve">Gross Profit
</t>
    </r>
    <r>
      <rPr>
        <sz val="12"/>
        <color theme="1"/>
        <rFont val="Arial"/>
        <family val="2"/>
      </rPr>
      <t xml:space="preserve">
Gross profit improves steadily as client numbers grow. Since subscription revenue per client significantly exceeds variable cost per client, the model shows strong gross margin potential. The Best Case achieves the highest margins due to higher pricing and lower variable costs. The Base Case maintains stable margins. The Worst Case shows thinner margins but still positive gross profit.
</t>
    </r>
    <r>
      <rPr>
        <b/>
        <sz val="12"/>
        <color theme="1"/>
        <rFont val="Arial"/>
        <family val="2"/>
      </rPr>
      <t xml:space="preserve">Contribution Margin
</t>
    </r>
    <r>
      <rPr>
        <sz val="12"/>
        <color theme="1"/>
        <rFont val="Arial"/>
        <family val="2"/>
      </rPr>
      <t xml:space="preserve">
Contribution margins remain positive in all scenarios. This indicates that each additional client contributes toward covering fixed costs after variable costs are paid. This confirms viable unit economics and scalability potential.
</t>
    </r>
    <r>
      <rPr>
        <b/>
        <sz val="12"/>
        <color theme="1"/>
        <rFont val="Arial"/>
        <family val="2"/>
      </rPr>
      <t>Net Profit</t>
    </r>
    <r>
      <rPr>
        <sz val="12"/>
        <color theme="1"/>
        <rFont val="Arial"/>
        <family val="2"/>
      </rPr>
      <t xml:space="preserve">
Net profit trends clearly show the impact of fixed costs and operating leverage.
In early periods, net profit is limited or negative due to salary and infrastructure commitments. This is typical for startups investing in growth. As revenue scales, fixed costs are absorbed and net profit improves.
Best Case: Net profit turns positive earlier and grows strongly as high pricing and strong client growth absorb fixed costs quickly.
Base Case: Net profit improves gradually, showing a realistic path to sustainability. Profitability is achieved as revenue catches up with payroll and fixed costs.
Worst Case: Net profit remains low or negative for longer because slower revenue growth struggles to absorb fixed costs. This highlights execution risk.</t>
    </r>
  </si>
  <si>
    <t>Cash Flow Runway</t>
  </si>
  <si>
    <t>Starting Cash</t>
  </si>
  <si>
    <t>Expenses</t>
  </si>
  <si>
    <t>Net Cash Flow</t>
  </si>
  <si>
    <t>Ending Cash</t>
  </si>
  <si>
    <t>$/Client</t>
  </si>
  <si>
    <t>Fund Incoming</t>
  </si>
  <si>
    <t>Month Requiring Funds</t>
  </si>
  <si>
    <t>For best case no funding is really needed to run th business, base case scenario requires atleast 1MN $ of funding before being profitable but worse case scenario requires lots of amount in order to carry out their expenses but it is very unlikely</t>
  </si>
  <si>
    <t>This financial model has been prepared solely for academic, educational, and analytical purposes. The primary objective of this model is to demonstrate financial modeling techniques, scenario analysis, and structured business evaluation within a learning environment. It is not intended to serve as a precise forecast, valuation, or representation of the actual financial performance of Codes Health or any other entity. The figures, projections, and assumptions used in this model are based on hypothetical scenarios, publicly observable information, and logical estimations designed to illustrate how financial models are constructed and interpreted.
The model relies on simplified assumptions to simulate how a healthcare services business might behave financially under different conditions. These assumptions include estimated client growth, churn rates, pricing structures, cost behavior, and hiring patterns. While efforts have been made to keep assumptions realistic and aligned with general industry practices, they do not represent verified internal data from Codes Health. They are conceptual inputs used for learning and analytical demonstration. Real-world financial outcomes are influenced by numerous dynamic factors such as market conditions, competition, regulation, operational execution, macroeconomic trends, and company-specific decisions, all of which extend beyond the scope of this model.
Revenue assumptions in this model are constructed using theoretical client acquisition patterns and pricing frameworks common in subscription-based or service-oriented healthcare platforms. These assumptions illustrate how recurring revenue models function but should not be interpreted as actual revenue expectations. Real healthcare businesses often experience variability in client onboarding timelines, compliance approvals, contract negotiations, and service utilization, which can significantly alter financial outcomes. The model simplifies these elements to maintain clarity in learning how revenue flows through a financial structure.
Cost assumptions are similarly illustrative. Salary ranges referenced in the model are based on general market observations and publicly available job postings to maintain realism in scenario construction. However, actual compensation structures within any organization may vary based on geography, experience levels, internal policies, and equity-based compensation. Infrastructure, compliance, and administrative cost estimates are also conceptual and may differ materially from real operational costs faced by healthcare companies.
The scenario framework — best case, base case, and worst case — is included to teach sensitivity analysis and risk awareness. These scenarios are not predictions but analytical tools that show how outcomes change under different assumptions. In practice, real businesses may experience conditions outside these defined scenarios. The purpose here is to illustrate modeling methodology rather than to define future performance boundaries.
This model does not incorporate full due diligence factors such as detailed regulatory compliance analysis, legal liabilities, cybersecurity risks, or detailed capital structure considerations. Healthcare businesses, in particular, operate in highly regulated environments where compliance costs and legal requirements can materially affect financial performance. These complexities are simplified in this model to focus on core financial modeling concepts.
The model also does not attempt to capture qualitative factors such as management capability, organizational culture, operational execution quality, technological differentiation, or competitive positioning. These elements play a significant role in determining real-world business success but are difficult to quantify in a simplified academic model. Therefore, the absence of these factors should not be interpreted as a reflection of their importance.
All financial projections are inherently uncertain. Even professional financial forecasts prepared by experienced analysts can differ significantly from actual outcomes. This model is created in a learning context where the goal is to understand relationships between financial variables rather than to produce precise predictions. Users of this model should view it as an educational exercise in structured thinking and financial planning.
The model is not audited, verified, or endorsed by Codes Health or any external party. Any resemblance between modeled figures and actual company performance is purely coincidental. The company name is used as a case study example to apply financial modeling techniques in a practical context. No confidential or proprietary information has been used in the preparation of this model.
This model is intended to help students and learners understand how assumptions drive financial results, how income statements are built, how operating leverage works, and how scenario analysis can support decision-making frameworks. It is a tool for developing analytical skills, not for forming business judgments about any real company.
Readers should interpret this model as a demonstration of methodology rather than a representation of reality. Financial models are only as strong as their assumptions, and assumptions are inherently subject to change. Market conditions evolve, technologies advance, regulations shift, and consumer behavior adapts. All of these can influence financial outcomes in ways that simplified models cannot fully capture.
In an academic setting, models like this are valuable for illustrating cause-and-effect relationships between revenue growth, cost structure, and profitability. They allow learners to test scenarios, explore sensitivity, and understand financial dynamics. That educational purpose is the foundation of this model.
The preparation of this model reflects an attempt to apply logical reasoning, publicly observable benchmarks, and structured financial thinking. However, it does not claim to represent professional financial advice, corporate guidance, or strategic recommendations for any organization. It should be evaluated within the context of a learning exercise.
By presenting multiple scenarios and clearly stating assumptions, the model encourages transparency and critical thinking. Users are encouraged to question assumptions, adjust variables, and explore alternative outcomes as part of the learning process. This iterative approach is central to financial modeling education.
Ultimately, this model is an academic exercise designed to develop financial literacy, analytical reasoning, and scenario planning skills. It is not a substitute for professional financial analysis, corporate disclosures, or audited financial statements. Any interpretation of the model should remain within its educational intent. But one things to keep in mind that according to our analysis this company needs more funding but one more thing which is true is when this company becomes profitable which may take whole year of 2026 it will not take to much time to touch break - even</t>
  </si>
  <si>
    <t>Choose scenario is used for Cash Flow Runway for better visualisation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</si>
</sst>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0\);&quot;--&quot;"/>
    <numFmt numFmtId="165" formatCode="#,##0_);\(#,##0\);&quot;-&quot;"/>
    <numFmt numFmtId="166" formatCode="&quot;$&quot;#,##0.00"/>
    <numFmt numFmtId="167" formatCode="0.0%"/>
  </numFmts>
  <fonts count="28" x14ac:knownFonts="1">
    <font>
      <sz val="11"/>
      <color theme="1"/>
      <name val="Calibri"/>
      <family val="2"/>
      <scheme val="minor"/>
    </font>
    <font>
      <sz val="11"/>
      <color theme="1"/>
      <name val="Arial"/>
      <family val="2"/>
    </font>
    <font>
      <b/>
      <sz val="20"/>
      <color theme="0"/>
      <name val="Arial"/>
      <family val="2"/>
    </font>
    <font>
      <b/>
      <sz val="16"/>
      <color theme="0"/>
      <name val="Arial"/>
      <family val="2"/>
    </font>
    <font>
      <u/>
      <sz val="24"/>
      <color theme="0"/>
      <name val="Arial"/>
      <family val="2"/>
    </font>
    <font>
      <sz val="12"/>
      <color theme="1"/>
      <name val="Arial"/>
      <family val="2"/>
    </font>
    <font>
      <sz val="48"/>
      <color theme="0"/>
      <name val="Arial"/>
      <family val="2"/>
    </font>
    <font>
      <sz val="48"/>
      <color theme="0"/>
      <name val="Arial Black"/>
      <family val="2"/>
    </font>
    <font>
      <b/>
      <i/>
      <sz val="12"/>
      <color theme="0"/>
      <name val="Century Gothic"/>
      <family val="2"/>
    </font>
    <font>
      <b/>
      <sz val="16"/>
      <color theme="1"/>
      <name val="Arial"/>
      <family val="2"/>
    </font>
    <font>
      <b/>
      <sz val="12"/>
      <color theme="1"/>
      <name val="Arial"/>
      <family val="2"/>
    </font>
    <font>
      <sz val="12"/>
      <color rgb="FF0070C0"/>
      <name val="Arial"/>
      <family val="2"/>
    </font>
    <font>
      <b/>
      <sz val="20"/>
      <color theme="1"/>
      <name val="Arial"/>
      <family val="2"/>
    </font>
    <font>
      <i/>
      <sz val="11"/>
      <color theme="1"/>
      <name val="Arial"/>
      <family val="2"/>
    </font>
    <font>
      <sz val="12"/>
      <color theme="0" tint="-0.34998626667073579"/>
      <name val="Arial"/>
      <family val="2"/>
    </font>
    <font>
      <i/>
      <sz val="12"/>
      <color theme="0" tint="-0.34998626667073579"/>
      <name val="Arial"/>
      <family val="2"/>
    </font>
    <font>
      <i/>
      <sz val="12"/>
      <color theme="1"/>
      <name val="Arial"/>
      <family val="2"/>
    </font>
    <font>
      <sz val="12"/>
      <color theme="1"/>
      <name val="Franklin Gothic Book"/>
      <family val="2"/>
    </font>
    <font>
      <b/>
      <i/>
      <sz val="12"/>
      <color theme="1"/>
      <name val="Arial"/>
      <family val="2"/>
    </font>
    <font>
      <b/>
      <i/>
      <sz val="11"/>
      <color theme="1"/>
      <name val="Arial"/>
      <family val="2"/>
    </font>
    <font>
      <b/>
      <u/>
      <sz val="12"/>
      <color theme="1"/>
      <name val="Arial"/>
      <family val="2"/>
    </font>
    <font>
      <u/>
      <sz val="48"/>
      <color theme="0"/>
      <name val="Arial"/>
      <family val="2"/>
    </font>
    <font>
      <sz val="18"/>
      <color theme="1"/>
      <name val="Arial"/>
      <family val="2"/>
    </font>
    <font>
      <i/>
      <sz val="22"/>
      <color theme="1"/>
      <name val="Arial"/>
      <family val="2"/>
    </font>
    <font>
      <b/>
      <i/>
      <sz val="24"/>
      <color theme="1"/>
      <name val="Arial"/>
      <family val="2"/>
    </font>
    <font>
      <b/>
      <sz val="22"/>
      <color theme="1"/>
      <name val="Arial"/>
      <family val="2"/>
    </font>
    <font>
      <b/>
      <sz val="18"/>
      <color theme="1"/>
      <name val="Arial"/>
      <family val="2"/>
    </font>
    <font>
      <b/>
      <i/>
      <sz val="12"/>
      <color theme="0"/>
      <name val="Arial"/>
      <family val="2"/>
    </font>
  </fonts>
  <fills count="12">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1A56F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24">
    <border>
      <left/>
      <right/>
      <top/>
      <bottom/>
      <diagonal/>
    </border>
    <border>
      <left/>
      <right/>
      <top style="thin">
        <color indexed="64"/>
      </top>
      <bottom style="thin">
        <color indexed="64"/>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right/>
      <top style="thin">
        <color theme="1"/>
      </top>
      <bottom style="thin">
        <color theme="1"/>
      </bottom>
      <diagonal/>
    </border>
    <border>
      <left style="thin">
        <color theme="0" tint="-0.14999847407452621"/>
      </left>
      <right/>
      <top/>
      <bottom style="thin">
        <color theme="0" tint="-0.14999847407452621"/>
      </bottom>
      <diagonal/>
    </border>
    <border>
      <left style="thin">
        <color theme="0" tint="-0.14999847407452621"/>
      </left>
      <right/>
      <top/>
      <bottom/>
      <diagonal/>
    </border>
    <border>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right/>
      <top/>
      <bottom style="thin">
        <color theme="1"/>
      </bottom>
      <diagonal/>
    </border>
    <border>
      <left/>
      <right/>
      <top style="thin">
        <color theme="1"/>
      </top>
      <bottom/>
      <diagonal/>
    </border>
    <border>
      <left/>
      <right style="thin">
        <color theme="1"/>
      </right>
      <top/>
      <bottom/>
      <diagonal/>
    </border>
    <border>
      <left style="thin">
        <color theme="1"/>
      </left>
      <right/>
      <top/>
      <bottom/>
      <diagonal/>
    </border>
    <border>
      <left style="thin">
        <color theme="1"/>
      </left>
      <right/>
      <top/>
      <bottom style="thin">
        <color theme="0" tint="-0.14999847407452621"/>
      </bottom>
      <diagonal/>
    </border>
    <border>
      <left/>
      <right style="thin">
        <color theme="1"/>
      </right>
      <top/>
      <bottom style="thin">
        <color theme="0" tint="-0.14999847407452621"/>
      </bottom>
      <diagonal/>
    </border>
    <border>
      <left style="thin">
        <color theme="0" tint="-0.14999847407452621"/>
      </left>
      <right/>
      <top style="thin">
        <color theme="0" tint="-0.14999847407452621"/>
      </top>
      <bottom/>
      <diagonal/>
    </border>
  </borders>
  <cellStyleXfs count="1">
    <xf numFmtId="0" fontId="0" fillId="0" borderId="0"/>
  </cellStyleXfs>
  <cellXfs count="153">
    <xf numFmtId="0" fontId="0" fillId="0" borderId="0" xfId="0"/>
    <xf numFmtId="164" fontId="1" fillId="2" borderId="0" xfId="0" applyNumberFormat="1" applyFont="1" applyFill="1"/>
    <xf numFmtId="165" fontId="1" fillId="2" borderId="0" xfId="0" applyNumberFormat="1" applyFont="1" applyFill="1"/>
    <xf numFmtId="164" fontId="1" fillId="4" borderId="0" xfId="0" applyNumberFormat="1" applyFont="1" applyFill="1"/>
    <xf numFmtId="164" fontId="1" fillId="5" borderId="0" xfId="0" applyNumberFormat="1" applyFont="1" applyFill="1"/>
    <xf numFmtId="164" fontId="5" fillId="2" borderId="0" xfId="0" applyNumberFormat="1" applyFont="1" applyFill="1"/>
    <xf numFmtId="164" fontId="10" fillId="6" borderId="1" xfId="0" applyNumberFormat="1" applyFont="1" applyFill="1" applyBorder="1"/>
    <xf numFmtId="164" fontId="5" fillId="2" borderId="2" xfId="0" applyNumberFormat="1" applyFont="1" applyFill="1" applyBorder="1"/>
    <xf numFmtId="164" fontId="10" fillId="2" borderId="2" xfId="0" applyNumberFormat="1" applyFont="1" applyFill="1" applyBorder="1"/>
    <xf numFmtId="164" fontId="5" fillId="2" borderId="2" xfId="0" applyNumberFormat="1" applyFont="1" applyFill="1" applyBorder="1" applyAlignment="1">
      <alignment horizontal="left" indent="1"/>
    </xf>
    <xf numFmtId="164" fontId="5" fillId="2" borderId="4" xfId="0" applyNumberFormat="1" applyFont="1" applyFill="1" applyBorder="1" applyAlignment="1">
      <alignment horizontal="left" indent="1"/>
    </xf>
    <xf numFmtId="164" fontId="5" fillId="2" borderId="4" xfId="0" applyNumberFormat="1" applyFont="1" applyFill="1" applyBorder="1"/>
    <xf numFmtId="164" fontId="5" fillId="2" borderId="3" xfId="0" applyNumberFormat="1" applyFont="1" applyFill="1" applyBorder="1"/>
    <xf numFmtId="164" fontId="5" fillId="2" borderId="2" xfId="0" applyNumberFormat="1" applyFont="1" applyFill="1" applyBorder="1" applyAlignment="1">
      <alignment horizontal="center"/>
    </xf>
    <xf numFmtId="164" fontId="5" fillId="2" borderId="4" xfId="0" applyNumberFormat="1" applyFont="1" applyFill="1" applyBorder="1" applyAlignment="1">
      <alignment horizontal="center"/>
    </xf>
    <xf numFmtId="164" fontId="5" fillId="2" borderId="0" xfId="0" applyNumberFormat="1" applyFont="1" applyFill="1" applyAlignment="1">
      <alignment horizontal="center"/>
    </xf>
    <xf numFmtId="164" fontId="10" fillId="6" borderId="1" xfId="0" applyNumberFormat="1" applyFont="1" applyFill="1" applyBorder="1" applyAlignment="1">
      <alignment horizontal="center"/>
    </xf>
    <xf numFmtId="164" fontId="5" fillId="2" borderId="0" xfId="0" applyNumberFormat="1" applyFont="1" applyFill="1" applyAlignment="1">
      <alignment horizontal="center" vertical="center"/>
    </xf>
    <xf numFmtId="164" fontId="5" fillId="2" borderId="6" xfId="0" applyNumberFormat="1" applyFont="1" applyFill="1" applyBorder="1"/>
    <xf numFmtId="164" fontId="5" fillId="2" borderId="6" xfId="0" applyNumberFormat="1" applyFont="1" applyFill="1" applyBorder="1" applyAlignment="1">
      <alignment horizontal="center" vertical="center"/>
    </xf>
    <xf numFmtId="164" fontId="5" fillId="2" borderId="5" xfId="0" applyNumberFormat="1" applyFont="1" applyFill="1" applyBorder="1" applyAlignment="1">
      <alignment horizontal="center" vertical="center"/>
    </xf>
    <xf numFmtId="164" fontId="5" fillId="2" borderId="5" xfId="0" applyNumberFormat="1" applyFont="1" applyFill="1" applyBorder="1"/>
    <xf numFmtId="164" fontId="10" fillId="6" borderId="7" xfId="0" applyNumberFormat="1" applyFont="1" applyFill="1" applyBorder="1"/>
    <xf numFmtId="164" fontId="10" fillId="6" borderId="7" xfId="0" applyNumberFormat="1" applyFont="1" applyFill="1" applyBorder="1" applyAlignment="1">
      <alignment horizontal="center" vertical="center"/>
    </xf>
    <xf numFmtId="164" fontId="5" fillId="6" borderId="7" xfId="0" applyNumberFormat="1" applyFont="1" applyFill="1" applyBorder="1" applyAlignment="1">
      <alignment horizontal="center" vertical="center"/>
    </xf>
    <xf numFmtId="164" fontId="5" fillId="2" borderId="6" xfId="0" applyNumberFormat="1" applyFont="1" applyFill="1" applyBorder="1" applyAlignment="1">
      <alignment horizontal="center"/>
    </xf>
    <xf numFmtId="164" fontId="5" fillId="2" borderId="8" xfId="0" applyNumberFormat="1" applyFont="1" applyFill="1" applyBorder="1"/>
    <xf numFmtId="164" fontId="5" fillId="2" borderId="9" xfId="0" applyNumberFormat="1" applyFont="1" applyFill="1" applyBorder="1"/>
    <xf numFmtId="164" fontId="11" fillId="2" borderId="2" xfId="0" applyNumberFormat="1" applyFont="1" applyFill="1" applyBorder="1"/>
    <xf numFmtId="167" fontId="11" fillId="2" borderId="2" xfId="0" applyNumberFormat="1" applyFont="1" applyFill="1" applyBorder="1"/>
    <xf numFmtId="164" fontId="11" fillId="2" borderId="6" xfId="0" applyNumberFormat="1" applyFont="1" applyFill="1" applyBorder="1"/>
    <xf numFmtId="164" fontId="11" fillId="2" borderId="9" xfId="0" applyNumberFormat="1" applyFont="1" applyFill="1" applyBorder="1"/>
    <xf numFmtId="164" fontId="11" fillId="2" borderId="5" xfId="0" applyNumberFormat="1" applyFont="1" applyFill="1" applyBorder="1"/>
    <xf numFmtId="164" fontId="11" fillId="2" borderId="8" xfId="0" applyNumberFormat="1" applyFont="1" applyFill="1" applyBorder="1"/>
    <xf numFmtId="164" fontId="1" fillId="6" borderId="0" xfId="0" applyNumberFormat="1" applyFont="1" applyFill="1"/>
    <xf numFmtId="164" fontId="10" fillId="2" borderId="0" xfId="0" applyNumberFormat="1" applyFont="1" applyFill="1"/>
    <xf numFmtId="164" fontId="10" fillId="2" borderId="10" xfId="0" applyNumberFormat="1" applyFont="1" applyFill="1" applyBorder="1"/>
    <xf numFmtId="164" fontId="5" fillId="2" borderId="11" xfId="0" applyNumberFormat="1" applyFont="1" applyFill="1" applyBorder="1"/>
    <xf numFmtId="164" fontId="10" fillId="2" borderId="11" xfId="0" applyNumberFormat="1" applyFont="1" applyFill="1" applyBorder="1"/>
    <xf numFmtId="164" fontId="10" fillId="2" borderId="12" xfId="0" applyNumberFormat="1" applyFont="1" applyFill="1" applyBorder="1"/>
    <xf numFmtId="164" fontId="5" fillId="2" borderId="11" xfId="0" applyNumberFormat="1" applyFont="1" applyFill="1" applyBorder="1" applyAlignment="1">
      <alignment horizontal="center"/>
    </xf>
    <xf numFmtId="164" fontId="5" fillId="6" borderId="7" xfId="0" applyNumberFormat="1" applyFont="1" applyFill="1" applyBorder="1" applyAlignment="1">
      <alignment horizontal="center"/>
    </xf>
    <xf numFmtId="164" fontId="10" fillId="6" borderId="7" xfId="0" applyNumberFormat="1" applyFont="1" applyFill="1" applyBorder="1" applyAlignment="1">
      <alignment horizontal="center"/>
    </xf>
    <xf numFmtId="164" fontId="1" fillId="5" borderId="0" xfId="0" applyNumberFormat="1" applyFont="1" applyFill="1" applyAlignment="1">
      <alignment horizontal="center"/>
    </xf>
    <xf numFmtId="164" fontId="5" fillId="2" borderId="5" xfId="0" applyNumberFormat="1" applyFont="1" applyFill="1" applyBorder="1" applyAlignment="1">
      <alignment horizontal="center"/>
    </xf>
    <xf numFmtId="164" fontId="5" fillId="2" borderId="13" xfId="0" applyNumberFormat="1" applyFont="1" applyFill="1" applyBorder="1"/>
    <xf numFmtId="164" fontId="5" fillId="2" borderId="10" xfId="0" applyNumberFormat="1" applyFont="1" applyFill="1" applyBorder="1"/>
    <xf numFmtId="164" fontId="17" fillId="2" borderId="0" xfId="0" applyNumberFormat="1" applyFont="1" applyFill="1"/>
    <xf numFmtId="166" fontId="9" fillId="5" borderId="0" xfId="0" applyNumberFormat="1" applyFont="1" applyFill="1" applyAlignment="1">
      <alignment vertical="center"/>
    </xf>
    <xf numFmtId="167" fontId="11" fillId="2" borderId="10" xfId="0" applyNumberFormat="1" applyFont="1" applyFill="1" applyBorder="1"/>
    <xf numFmtId="10" fontId="15" fillId="2" borderId="3" xfId="0" applyNumberFormat="1" applyFont="1" applyFill="1" applyBorder="1"/>
    <xf numFmtId="10" fontId="14" fillId="2" borderId="3" xfId="0" applyNumberFormat="1" applyFont="1" applyFill="1" applyBorder="1"/>
    <xf numFmtId="164" fontId="10" fillId="8" borderId="7" xfId="0" applyNumberFormat="1" applyFont="1" applyFill="1" applyBorder="1"/>
    <xf numFmtId="164" fontId="10" fillId="8" borderId="7" xfId="0" applyNumberFormat="1" applyFont="1" applyFill="1" applyBorder="1" applyAlignment="1">
      <alignment horizontal="right"/>
    </xf>
    <xf numFmtId="164" fontId="15" fillId="2" borderId="4" xfId="0" applyNumberFormat="1" applyFont="1" applyFill="1" applyBorder="1"/>
    <xf numFmtId="164" fontId="10" fillId="2" borderId="14" xfId="0" applyNumberFormat="1" applyFont="1" applyFill="1" applyBorder="1" applyAlignment="1">
      <alignment horizontal="left"/>
    </xf>
    <xf numFmtId="164" fontId="5" fillId="2" borderId="2" xfId="0" applyNumberFormat="1" applyFont="1" applyFill="1" applyBorder="1" applyAlignment="1">
      <alignment horizontal="left"/>
    </xf>
    <xf numFmtId="164" fontId="5" fillId="2" borderId="15" xfId="0" applyNumberFormat="1" applyFont="1" applyFill="1" applyBorder="1" applyAlignment="1">
      <alignment horizontal="left"/>
    </xf>
    <xf numFmtId="164" fontId="10" fillId="2" borderId="2" xfId="0" applyNumberFormat="1" applyFont="1" applyFill="1" applyBorder="1" applyAlignment="1">
      <alignment horizontal="left"/>
    </xf>
    <xf numFmtId="164" fontId="5" fillId="2" borderId="14" xfId="0" applyNumberFormat="1" applyFont="1" applyFill="1" applyBorder="1"/>
    <xf numFmtId="164" fontId="5" fillId="2" borderId="16" xfId="0" applyNumberFormat="1" applyFont="1" applyFill="1" applyBorder="1"/>
    <xf numFmtId="10" fontId="15" fillId="2" borderId="5" xfId="0" applyNumberFormat="1" applyFont="1" applyFill="1" applyBorder="1"/>
    <xf numFmtId="10" fontId="14" fillId="2" borderId="5" xfId="0" applyNumberFormat="1" applyFont="1" applyFill="1" applyBorder="1"/>
    <xf numFmtId="167" fontId="11" fillId="2" borderId="11" xfId="0" applyNumberFormat="1" applyFont="1" applyFill="1" applyBorder="1"/>
    <xf numFmtId="164" fontId="10" fillId="2" borderId="6" xfId="0" applyNumberFormat="1" applyFont="1" applyFill="1" applyBorder="1"/>
    <xf numFmtId="164" fontId="10" fillId="2" borderId="11" xfId="0" applyNumberFormat="1" applyFont="1" applyFill="1" applyBorder="1" applyAlignment="1">
      <alignment horizontal="center"/>
    </xf>
    <xf numFmtId="164" fontId="10" fillId="2" borderId="6" xfId="0" applyNumberFormat="1" applyFont="1" applyFill="1" applyBorder="1" applyAlignment="1">
      <alignment horizontal="center"/>
    </xf>
    <xf numFmtId="164" fontId="16" fillId="2" borderId="5" xfId="0" applyNumberFormat="1" applyFont="1" applyFill="1" applyBorder="1" applyAlignment="1">
      <alignment horizontal="center"/>
    </xf>
    <xf numFmtId="164" fontId="5" fillId="2" borderId="16" xfId="0" applyNumberFormat="1" applyFont="1" applyFill="1" applyBorder="1" applyAlignment="1">
      <alignment horizontal="center"/>
    </xf>
    <xf numFmtId="164" fontId="10" fillId="8" borderId="7" xfId="0" applyNumberFormat="1" applyFont="1" applyFill="1" applyBorder="1" applyAlignment="1">
      <alignment horizontal="center"/>
    </xf>
    <xf numFmtId="164" fontId="20" fillId="2" borderId="2" xfId="0" applyNumberFormat="1" applyFont="1" applyFill="1" applyBorder="1"/>
    <xf numFmtId="164" fontId="5" fillId="6" borderId="18" xfId="0" applyNumberFormat="1" applyFont="1" applyFill="1" applyBorder="1"/>
    <xf numFmtId="164" fontId="5" fillId="6" borderId="17" xfId="0" applyNumberFormat="1" applyFont="1" applyFill="1" applyBorder="1"/>
    <xf numFmtId="164" fontId="22" fillId="2" borderId="0" xfId="0" applyNumberFormat="1" applyFont="1" applyFill="1" applyAlignment="1">
      <alignment vertical="top"/>
    </xf>
    <xf numFmtId="164" fontId="22" fillId="2" borderId="19" xfId="0" applyNumberFormat="1" applyFont="1" applyFill="1" applyBorder="1" applyAlignment="1">
      <alignment vertical="top"/>
    </xf>
    <xf numFmtId="164" fontId="5" fillId="2" borderId="19" xfId="0" applyNumberFormat="1" applyFont="1" applyFill="1" applyBorder="1"/>
    <xf numFmtId="164" fontId="5" fillId="2" borderId="21" xfId="0" applyNumberFormat="1" applyFont="1" applyFill="1" applyBorder="1"/>
    <xf numFmtId="164" fontId="5" fillId="2" borderId="22" xfId="0" applyNumberFormat="1" applyFont="1" applyFill="1" applyBorder="1"/>
    <xf numFmtId="164" fontId="5" fillId="2" borderId="18" xfId="0" applyNumberFormat="1" applyFont="1" applyFill="1" applyBorder="1"/>
    <xf numFmtId="0" fontId="1" fillId="0" borderId="0" xfId="0" applyFont="1"/>
    <xf numFmtId="0" fontId="5" fillId="0" borderId="0" xfId="0" applyFont="1"/>
    <xf numFmtId="0" fontId="5" fillId="0" borderId="0" xfId="0" applyFont="1" applyAlignment="1">
      <alignment horizontal="center" vertical="center"/>
    </xf>
    <xf numFmtId="2" fontId="11" fillId="2" borderId="5" xfId="0" applyNumberFormat="1" applyFont="1" applyFill="1" applyBorder="1"/>
    <xf numFmtId="2" fontId="11" fillId="2" borderId="6" xfId="0" applyNumberFormat="1" applyFont="1" applyFill="1" applyBorder="1"/>
    <xf numFmtId="2" fontId="11" fillId="2" borderId="9" xfId="0" applyNumberFormat="1" applyFont="1" applyFill="1" applyBorder="1"/>
    <xf numFmtId="164" fontId="11" fillId="2" borderId="0" xfId="0" applyNumberFormat="1" applyFont="1" applyFill="1"/>
    <xf numFmtId="167" fontId="11" fillId="2" borderId="0" xfId="0" applyNumberFormat="1" applyFont="1" applyFill="1"/>
    <xf numFmtId="2" fontId="11" fillId="2" borderId="8" xfId="0" applyNumberFormat="1" applyFont="1" applyFill="1" applyBorder="1"/>
    <xf numFmtId="165" fontId="5" fillId="2" borderId="0" xfId="0" applyNumberFormat="1" applyFont="1" applyFill="1" applyAlignment="1">
      <alignment vertical="center" wrapText="1"/>
    </xf>
    <xf numFmtId="165" fontId="1" fillId="2" borderId="0" xfId="0" applyNumberFormat="1" applyFont="1" applyFill="1" applyAlignment="1">
      <alignment vertical="center" wrapText="1"/>
    </xf>
    <xf numFmtId="165" fontId="5" fillId="2" borderId="0" xfId="0" applyNumberFormat="1" applyFont="1" applyFill="1" applyAlignment="1">
      <alignment horizontal="center" wrapText="1"/>
    </xf>
    <xf numFmtId="165" fontId="5" fillId="2" borderId="0" xfId="0" applyNumberFormat="1" applyFont="1" applyFill="1" applyAlignment="1">
      <alignment horizontal="center" vertical="top" wrapText="1"/>
    </xf>
    <xf numFmtId="165" fontId="18" fillId="2" borderId="0" xfId="0" applyNumberFormat="1" applyFont="1" applyFill="1" applyAlignment="1">
      <alignment vertical="center" wrapText="1"/>
    </xf>
    <xf numFmtId="164" fontId="5" fillId="2" borderId="15" xfId="0" applyNumberFormat="1" applyFont="1" applyFill="1" applyBorder="1"/>
    <xf numFmtId="164" fontId="10" fillId="2" borderId="14" xfId="0" applyNumberFormat="1" applyFont="1" applyFill="1" applyBorder="1"/>
    <xf numFmtId="164" fontId="10" fillId="2" borderId="15" xfId="0" applyNumberFormat="1" applyFont="1" applyFill="1" applyBorder="1"/>
    <xf numFmtId="164" fontId="10" fillId="2" borderId="11" xfId="0" applyNumberFormat="1" applyFont="1" applyFill="1" applyBorder="1" applyAlignment="1">
      <alignment horizontal="left" wrapText="1" indent="5"/>
    </xf>
    <xf numFmtId="164" fontId="10" fillId="6" borderId="16" xfId="0" applyNumberFormat="1" applyFont="1" applyFill="1" applyBorder="1"/>
    <xf numFmtId="164" fontId="5" fillId="2" borderId="5" xfId="0" applyNumberFormat="1" applyFont="1" applyFill="1" applyBorder="1" applyAlignment="1">
      <alignment horizontal="right"/>
    </xf>
    <xf numFmtId="164" fontId="5" fillId="2" borderId="23" xfId="0" applyNumberFormat="1" applyFont="1" applyFill="1" applyBorder="1"/>
    <xf numFmtId="164" fontId="5" fillId="2" borderId="8" xfId="0" applyNumberFormat="1" applyFont="1" applyFill="1" applyBorder="1" applyAlignment="1">
      <alignment horizontal="right"/>
    </xf>
    <xf numFmtId="164" fontId="9" fillId="5" borderId="0" xfId="0" applyNumberFormat="1" applyFont="1" applyFill="1" applyAlignment="1">
      <alignment horizontal="left" vertical="center"/>
    </xf>
    <xf numFmtId="166" fontId="9" fillId="5" borderId="0" xfId="0" applyNumberFormat="1" applyFont="1" applyFill="1" applyAlignment="1">
      <alignment horizontal="center" vertical="center"/>
    </xf>
    <xf numFmtId="164" fontId="9" fillId="5" borderId="0" xfId="0" applyNumberFormat="1" applyFont="1" applyFill="1" applyAlignment="1">
      <alignment horizontal="center" vertical="center"/>
    </xf>
    <xf numFmtId="164" fontId="18" fillId="6" borderId="0" xfId="0" applyNumberFormat="1" applyFont="1" applyFill="1" applyAlignment="1">
      <alignment horizontal="center"/>
    </xf>
    <xf numFmtId="164" fontId="12" fillId="6" borderId="0" xfId="0" applyNumberFormat="1" applyFont="1" applyFill="1" applyAlignment="1">
      <alignment horizontal="center" vertical="center"/>
    </xf>
    <xf numFmtId="164" fontId="13" fillId="7" borderId="0" xfId="0" applyNumberFormat="1" applyFont="1" applyFill="1" applyAlignment="1">
      <alignment horizontal="center" vertical="center" wrapText="1"/>
    </xf>
    <xf numFmtId="164" fontId="3" fillId="3" borderId="0" xfId="0" applyNumberFormat="1" applyFont="1" applyFill="1" applyAlignment="1">
      <alignment horizontal="right" vertical="center"/>
    </xf>
    <xf numFmtId="17" fontId="2" fillId="4" borderId="0" xfId="0" applyNumberFormat="1" applyFont="1" applyFill="1" applyAlignment="1">
      <alignment horizontal="right" vertical="top"/>
    </xf>
    <xf numFmtId="164" fontId="3" fillId="3" borderId="0" xfId="0" applyNumberFormat="1" applyFont="1" applyFill="1" applyAlignment="1">
      <alignment horizontal="left" vertical="center"/>
    </xf>
    <xf numFmtId="164" fontId="3" fillId="3" borderId="0" xfId="0" applyNumberFormat="1" applyFont="1" applyFill="1" applyAlignment="1">
      <alignment horizontal="center" vertical="center"/>
    </xf>
    <xf numFmtId="164" fontId="6" fillId="4" borderId="0" xfId="0" applyNumberFormat="1" applyFont="1" applyFill="1" applyAlignment="1">
      <alignment vertical="center"/>
    </xf>
    <xf numFmtId="164" fontId="4" fillId="4" borderId="0" xfId="0" applyNumberFormat="1" applyFont="1" applyFill="1" applyAlignment="1">
      <alignment horizontal="center" vertical="center"/>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164" fontId="23" fillId="7" borderId="20" xfId="0" applyNumberFormat="1" applyFont="1" applyFill="1" applyBorder="1" applyAlignment="1">
      <alignment horizontal="center" vertical="center" textRotation="180"/>
    </xf>
    <xf numFmtId="164" fontId="5" fillId="5" borderId="0" xfId="0" applyNumberFormat="1" applyFont="1" applyFill="1" applyAlignment="1">
      <alignment horizontal="center" vertical="center" wrapText="1"/>
    </xf>
    <xf numFmtId="164" fontId="5" fillId="5" borderId="19" xfId="0" applyNumberFormat="1" applyFont="1" applyFill="1" applyBorder="1" applyAlignment="1">
      <alignment horizontal="center" vertical="center" wrapText="1"/>
    </xf>
    <xf numFmtId="164" fontId="24" fillId="2" borderId="0" xfId="0" applyNumberFormat="1" applyFont="1" applyFill="1" applyAlignment="1">
      <alignment horizontal="center" vertical="center"/>
    </xf>
    <xf numFmtId="164" fontId="24" fillId="2" borderId="17" xfId="0" applyNumberFormat="1" applyFont="1" applyFill="1" applyBorder="1" applyAlignment="1">
      <alignment horizontal="center" vertical="center"/>
    </xf>
    <xf numFmtId="164" fontId="21" fillId="4" borderId="0" xfId="0" applyNumberFormat="1" applyFont="1" applyFill="1" applyAlignment="1">
      <alignment horizontal="center" vertical="center"/>
    </xf>
    <xf numFmtId="164" fontId="25" fillId="6" borderId="18" xfId="0" applyNumberFormat="1" applyFont="1" applyFill="1" applyBorder="1" applyAlignment="1">
      <alignment horizontal="center" vertical="center"/>
    </xf>
    <xf numFmtId="164" fontId="25" fillId="6" borderId="17" xfId="0" applyNumberFormat="1" applyFont="1" applyFill="1" applyBorder="1" applyAlignment="1">
      <alignment horizontal="center" vertical="center"/>
    </xf>
    <xf numFmtId="164" fontId="9" fillId="7" borderId="20" xfId="0" applyNumberFormat="1" applyFont="1" applyFill="1" applyBorder="1" applyAlignment="1">
      <alignment horizontal="center" vertical="center"/>
    </xf>
    <xf numFmtId="164" fontId="26" fillId="2" borderId="0" xfId="0" applyNumberFormat="1" applyFont="1" applyFill="1" applyAlignment="1">
      <alignment horizontal="center" vertical="top"/>
    </xf>
    <xf numFmtId="164" fontId="26" fillId="2" borderId="19" xfId="0" applyNumberFormat="1" applyFont="1" applyFill="1" applyBorder="1" applyAlignment="1">
      <alignment horizontal="center" vertical="top"/>
    </xf>
    <xf numFmtId="164" fontId="16" fillId="5" borderId="0" xfId="0" applyNumberFormat="1" applyFont="1" applyFill="1" applyAlignment="1">
      <alignment horizontal="center" vertical="center" wrapText="1"/>
    </xf>
    <xf numFmtId="164" fontId="25" fillId="6" borderId="20" xfId="0" applyNumberFormat="1" applyFont="1" applyFill="1" applyBorder="1" applyAlignment="1">
      <alignment horizontal="center" vertical="center"/>
    </xf>
    <xf numFmtId="164" fontId="25" fillId="6" borderId="0" xfId="0" applyNumberFormat="1" applyFont="1" applyFill="1" applyAlignment="1">
      <alignment horizontal="center" vertical="center"/>
    </xf>
    <xf numFmtId="164" fontId="25" fillId="6"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wrapText="1"/>
    </xf>
    <xf numFmtId="164" fontId="5" fillId="2" borderId="0" xfId="0" applyNumberFormat="1" applyFont="1" applyFill="1" applyAlignment="1">
      <alignment horizontal="center" vertical="center"/>
    </xf>
    <xf numFmtId="164" fontId="5" fillId="2" borderId="2"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164" fontId="5" fillId="2" borderId="9" xfId="0" applyNumberFormat="1" applyFont="1" applyFill="1" applyBorder="1" applyAlignment="1">
      <alignment horizontal="center" vertical="center" wrapText="1"/>
    </xf>
    <xf numFmtId="164" fontId="5" fillId="2" borderId="19" xfId="0" applyNumberFormat="1" applyFont="1" applyFill="1" applyBorder="1" applyAlignment="1">
      <alignment horizontal="center" vertical="center"/>
    </xf>
    <xf numFmtId="164" fontId="5" fillId="2" borderId="9" xfId="0" applyNumberFormat="1" applyFont="1" applyFill="1" applyBorder="1" applyAlignment="1">
      <alignment horizontal="center" vertical="center"/>
    </xf>
    <xf numFmtId="164" fontId="18" fillId="2" borderId="0" xfId="0" applyNumberFormat="1" applyFont="1" applyFill="1" applyAlignment="1">
      <alignment horizontal="center"/>
    </xf>
    <xf numFmtId="164" fontId="18" fillId="2" borderId="19" xfId="0" applyNumberFormat="1" applyFont="1" applyFill="1" applyBorder="1" applyAlignment="1">
      <alignment horizontal="center"/>
    </xf>
    <xf numFmtId="164" fontId="18" fillId="7" borderId="0" xfId="0" applyNumberFormat="1" applyFont="1" applyFill="1" applyAlignment="1">
      <alignment horizontal="center" vertical="center" wrapText="1"/>
    </xf>
    <xf numFmtId="164" fontId="18" fillId="7" borderId="0" xfId="0" applyNumberFormat="1" applyFont="1" applyFill="1" applyAlignment="1">
      <alignment horizontal="center" vertical="center"/>
    </xf>
    <xf numFmtId="164" fontId="13" fillId="7" borderId="0" xfId="0" applyNumberFormat="1" applyFont="1" applyFill="1" applyAlignment="1">
      <alignment horizontal="center" vertical="center"/>
    </xf>
    <xf numFmtId="165" fontId="5" fillId="10" borderId="0" xfId="0" applyNumberFormat="1" applyFont="1" applyFill="1" applyAlignment="1">
      <alignment horizontal="center" vertical="center" wrapText="1"/>
    </xf>
    <xf numFmtId="165" fontId="5" fillId="11" borderId="0" xfId="0" applyNumberFormat="1" applyFont="1" applyFill="1" applyAlignment="1">
      <alignment horizontal="center" vertical="center" wrapText="1"/>
    </xf>
    <xf numFmtId="165" fontId="5" fillId="9" borderId="0" xfId="0" applyNumberFormat="1" applyFont="1" applyFill="1" applyAlignment="1">
      <alignment horizontal="center" vertical="top" wrapText="1"/>
    </xf>
    <xf numFmtId="165" fontId="5" fillId="5" borderId="0" xfId="0" applyNumberFormat="1" applyFont="1" applyFill="1" applyAlignment="1">
      <alignment horizontal="center" vertical="center" wrapText="1"/>
    </xf>
    <xf numFmtId="165" fontId="18" fillId="7" borderId="0" xfId="0" applyNumberFormat="1" applyFont="1" applyFill="1" applyAlignment="1">
      <alignment horizontal="center" vertical="center" wrapText="1"/>
    </xf>
    <xf numFmtId="164" fontId="5" fillId="2" borderId="0" xfId="0" applyNumberFormat="1" applyFont="1" applyFill="1" applyAlignment="1">
      <alignment horizontal="center" vertical="center" wrapText="1"/>
    </xf>
    <xf numFmtId="164" fontId="5" fillId="2" borderId="3" xfId="0" applyNumberFormat="1" applyFont="1" applyFill="1" applyBorder="1" applyAlignment="1">
      <alignment horizontal="center" vertical="center"/>
    </xf>
    <xf numFmtId="164" fontId="5" fillId="5" borderId="20" xfId="0" applyNumberFormat="1" applyFont="1" applyFill="1" applyBorder="1" applyAlignment="1">
      <alignment horizontal="center" vertical="center" wrapText="1"/>
    </xf>
    <xf numFmtId="164" fontId="5" fillId="7" borderId="0" xfId="0" applyNumberFormat="1" applyFont="1" applyFill="1" applyAlignment="1">
      <alignment horizontal="center" vertical="center" wrapText="1"/>
    </xf>
    <xf numFmtId="164" fontId="5" fillId="7" borderId="19" xfId="0" applyNumberFormat="1" applyFont="1" applyFill="1" applyBorder="1" applyAlignment="1">
      <alignment horizontal="center" vertical="center" wrapText="1"/>
    </xf>
    <xf numFmtId="164" fontId="27" fillId="4"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1A56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v>Opening Active Clients</c:v>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a:solidFill>
                  <a:schemeClr val="tx1">
                    <a:lumMod val="95000"/>
                    <a:lumOff val="5000"/>
                  </a:schemeClr>
                </a:solidFill>
                <a:prstDash val="dash"/>
                <a:headEnd type="triangle"/>
                <a:tailEnd type="triangle"/>
              </a:ln>
              <a:effectLst/>
            </c:spPr>
            <c:trendlineType val="power"/>
            <c:dispRSqr val="0"/>
            <c:dispEq val="0"/>
          </c:trendline>
          <c:val>
            <c:numRef>
              <c:f>'REVENUE ASSUMPTION'!$D$13:$AB$13</c:f>
              <c:numCache>
                <c:formatCode>#,##0_);\(#,##0\);"--"</c:formatCode>
                <c:ptCount val="25"/>
                <c:pt idx="0">
                  <c:v>7</c:v>
                </c:pt>
                <c:pt idx="1">
                  <c:v>13.978999999999999</c:v>
                </c:pt>
                <c:pt idx="2">
                  <c:v>27.937062999999998</c:v>
                </c:pt>
                <c:pt idx="3">
                  <c:v>48.853251810999993</c:v>
                </c:pt>
                <c:pt idx="4">
                  <c:v>76.70669205556699</c:v>
                </c:pt>
                <c:pt idx="5">
                  <c:v>111.47657197940029</c:v>
                </c:pt>
                <c:pt idx="6">
                  <c:v>153.14214226346209</c:v>
                </c:pt>
                <c:pt idx="7">
                  <c:v>201.68271583667172</c:v>
                </c:pt>
                <c:pt idx="8">
                  <c:v>257.07766768916173</c:v>
                </c:pt>
                <c:pt idx="9">
                  <c:v>319.30643468609424</c:v>
                </c:pt>
                <c:pt idx="10">
                  <c:v>388.34851538203594</c:v>
                </c:pt>
                <c:pt idx="11">
                  <c:v>464.18346983588981</c:v>
                </c:pt>
                <c:pt idx="12">
                  <c:v>546.79091942638217</c:v>
                </c:pt>
                <c:pt idx="13">
                  <c:v>635.60375574867669</c:v>
                </c:pt>
                <c:pt idx="14">
                  <c:v>731.06134072568193</c:v>
                </c:pt>
                <c:pt idx="15">
                  <c:v>833.13709536277918</c:v>
                </c:pt>
                <c:pt idx="16">
                  <c:v>941.80454698132803</c:v>
                </c:pt>
                <c:pt idx="17">
                  <c:v>1057.0373287934028</c:v>
                </c:pt>
                <c:pt idx="18">
                  <c:v>1178.8091794782292</c:v>
                </c:pt>
                <c:pt idx="19">
                  <c:v>1307.0939427603164</c:v>
                </c:pt>
                <c:pt idx="20">
                  <c:v>1441.8655669892751</c:v>
                </c:pt>
                <c:pt idx="21">
                  <c:v>1583.0981047213179</c:v>
                </c:pt>
                <c:pt idx="22">
                  <c:v>1730.7657123024326</c:v>
                </c:pt>
                <c:pt idx="23">
                  <c:v>1884.8426494532227</c:v>
                </c:pt>
                <c:pt idx="24">
                  <c:v>2045.3032788554099</c:v>
                </c:pt>
              </c:numCache>
            </c:numRef>
          </c:val>
          <c:extLst>
            <c:ext xmlns:c16="http://schemas.microsoft.com/office/drawing/2014/chart" uri="{C3380CC4-5D6E-409C-BE32-E72D297353CC}">
              <c16:uniqueId val="{00000002-7BF7-445D-B40D-EAEA5E56701E}"/>
            </c:ext>
          </c:extLst>
        </c:ser>
        <c:ser>
          <c:idx val="0"/>
          <c:order val="1"/>
          <c:tx>
            <c:v>Closing Active Clients</c:v>
          </c:tx>
          <c:spPr>
            <a:solidFill>
              <a:srgbClr val="1A56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ASSUMPTION'!$D$4:$AB$5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'REVENUE ASSUMPTION'!$D$18:$AB$18</c:f>
              <c:numCache>
                <c:formatCode>#,##0_);\(#,##0\);"--"</c:formatCode>
                <c:ptCount val="25"/>
                <c:pt idx="0">
                  <c:v>13.978999999999999</c:v>
                </c:pt>
                <c:pt idx="1">
                  <c:v>27.937062999999998</c:v>
                </c:pt>
                <c:pt idx="2">
                  <c:v>48.853251810999993</c:v>
                </c:pt>
                <c:pt idx="3">
                  <c:v>76.70669205556699</c:v>
                </c:pt>
                <c:pt idx="4">
                  <c:v>111.47657197940029</c:v>
                </c:pt>
                <c:pt idx="5">
                  <c:v>153.14214226346209</c:v>
                </c:pt>
                <c:pt idx="6">
                  <c:v>201.68271583667172</c:v>
                </c:pt>
                <c:pt idx="7">
                  <c:v>257.07766768916173</c:v>
                </c:pt>
                <c:pt idx="8">
                  <c:v>319.30643468609424</c:v>
                </c:pt>
                <c:pt idx="9">
                  <c:v>388.34851538203594</c:v>
                </c:pt>
                <c:pt idx="10">
                  <c:v>464.18346983588981</c:v>
                </c:pt>
                <c:pt idx="11">
                  <c:v>546.79091942638217</c:v>
                </c:pt>
                <c:pt idx="12">
                  <c:v>635.60375574867669</c:v>
                </c:pt>
                <c:pt idx="13">
                  <c:v>731.06134072568193</c:v>
                </c:pt>
                <c:pt idx="14">
                  <c:v>833.13709536277918</c:v>
                </c:pt>
                <c:pt idx="15">
                  <c:v>941.80454698132803</c:v>
                </c:pt>
                <c:pt idx="16">
                  <c:v>1057.0373287934028</c:v>
                </c:pt>
                <c:pt idx="17">
                  <c:v>1178.8091794782292</c:v>
                </c:pt>
                <c:pt idx="18">
                  <c:v>1307.0939427603164</c:v>
                </c:pt>
                <c:pt idx="19">
                  <c:v>1441.8655669892751</c:v>
                </c:pt>
                <c:pt idx="20">
                  <c:v>1583.0981047213179</c:v>
                </c:pt>
                <c:pt idx="21">
                  <c:v>1730.7657123024326</c:v>
                </c:pt>
                <c:pt idx="22">
                  <c:v>1884.8426494532227</c:v>
                </c:pt>
                <c:pt idx="23">
                  <c:v>2045.3032788554099</c:v>
                </c:pt>
                <c:pt idx="24">
                  <c:v>2212.1220657399886</c:v>
                </c:pt>
              </c:numCache>
            </c:numRef>
          </c:val>
          <c:extLst>
            <c:ext xmlns:c16="http://schemas.microsoft.com/office/drawing/2014/chart" uri="{C3380CC4-5D6E-409C-BE32-E72D297353CC}">
              <c16:uniqueId val="{00000000-7BF7-445D-B40D-EAEA5E56701E}"/>
            </c:ext>
          </c:extLst>
        </c:ser>
        <c:dLbls>
          <c:showLegendKey val="0"/>
          <c:showVal val="0"/>
          <c:showCatName val="0"/>
          <c:showSerName val="0"/>
          <c:showPercent val="0"/>
          <c:showBubbleSize val="0"/>
        </c:dLbls>
        <c:gapWidth val="50"/>
        <c:overlap val="-27"/>
        <c:axId val="1805737328"/>
        <c:axId val="1805727728"/>
      </c:barChart>
      <c:catAx>
        <c:axId val="180573732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05727728"/>
        <c:crosses val="autoZero"/>
        <c:auto val="1"/>
        <c:lblAlgn val="ctr"/>
        <c:lblOffset val="100"/>
        <c:noMultiLvlLbl val="0"/>
      </c:catAx>
      <c:valAx>
        <c:axId val="1805727728"/>
        <c:scaling>
          <c:orientation val="minMax"/>
          <c:max val="2500"/>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05737328"/>
        <c:crosses val="autoZero"/>
        <c:crossBetween val="between"/>
        <c:majorUnit val="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Opening Active Clients</c:v>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a:solidFill>
                  <a:schemeClr val="tx1">
                    <a:lumMod val="95000"/>
                    <a:lumOff val="5000"/>
                  </a:schemeClr>
                </a:solidFill>
                <a:prstDash val="dash"/>
                <a:headEnd type="triangle"/>
                <a:tailEnd type="triangle"/>
              </a:ln>
              <a:effectLst/>
            </c:spPr>
            <c:trendlineType val="power"/>
            <c:dispRSqr val="0"/>
            <c:dispEq val="0"/>
          </c:trendline>
          <c:val>
            <c:numRef>
              <c:f>'REVENUE ASSUMPTION'!$D$39:$AB$39</c:f>
              <c:numCache>
                <c:formatCode>#,##0_);\(#,##0\);"--"</c:formatCode>
                <c:ptCount val="25"/>
                <c:pt idx="0">
                  <c:v>5</c:v>
                </c:pt>
                <c:pt idx="1">
                  <c:v>9.9600000000000009</c:v>
                </c:pt>
                <c:pt idx="2">
                  <c:v>19.880320000000001</c:v>
                </c:pt>
                <c:pt idx="3">
                  <c:v>34.721277439999994</c:v>
                </c:pt>
                <c:pt idx="4">
                  <c:v>54.443507220479994</c:v>
                </c:pt>
                <c:pt idx="5">
                  <c:v>79.007959162716162</c:v>
                </c:pt>
                <c:pt idx="6">
                  <c:v>108.37589548941443</c:v>
                </c:pt>
                <c:pt idx="7">
                  <c:v>142.50888832549913</c:v>
                </c:pt>
                <c:pt idx="8">
                  <c:v>181.36881721889515</c:v>
                </c:pt>
                <c:pt idx="9">
                  <c:v>224.91786668114398</c:v>
                </c:pt>
                <c:pt idx="10">
                  <c:v>273.11852374769484</c:v>
                </c:pt>
                <c:pt idx="11">
                  <c:v>325.93357555771325</c:v>
                </c:pt>
                <c:pt idx="12">
                  <c:v>383.32610695325155</c:v>
                </c:pt>
                <c:pt idx="13">
                  <c:v>444.87617199067228</c:v>
                </c:pt>
                <c:pt idx="14">
                  <c:v>510.87228644275615</c:v>
                </c:pt>
                <c:pt idx="15">
                  <c:v>581.27443586477136</c:v>
                </c:pt>
                <c:pt idx="16">
                  <c:v>656.04296594198843</c:v>
                </c:pt>
                <c:pt idx="17">
                  <c:v>735.1385792485105</c:v>
                </c:pt>
                <c:pt idx="18">
                  <c:v>818.52233203527385</c:v>
                </c:pt>
                <c:pt idx="19">
                  <c:v>906.15563104695639</c:v>
                </c:pt>
                <c:pt idx="20">
                  <c:v>998.00023036753373</c:v>
                </c:pt>
                <c:pt idx="21">
                  <c:v>1094.018228294226</c:v>
                </c:pt>
                <c:pt idx="22">
                  <c:v>1194.172064239578</c:v>
                </c:pt>
                <c:pt idx="23">
                  <c:v>1298.4245156614218</c:v>
                </c:pt>
                <c:pt idx="24">
                  <c:v>1406.7386950204689</c:v>
                </c:pt>
              </c:numCache>
            </c:numRef>
          </c:val>
          <c:extLst>
            <c:ext xmlns:c16="http://schemas.microsoft.com/office/drawing/2014/chart" uri="{C3380CC4-5D6E-409C-BE32-E72D297353CC}">
              <c16:uniqueId val="{00000001-B63F-4087-9F21-F3C42A621C9F}"/>
            </c:ext>
          </c:extLst>
        </c:ser>
        <c:ser>
          <c:idx val="0"/>
          <c:order val="1"/>
          <c:tx>
            <c:v>Closing Active Clients</c:v>
          </c:tx>
          <c:spPr>
            <a:solidFill>
              <a:srgbClr val="1A56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ASSUMPTION'!$D$4:$AB$5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'REVENUE ASSUMPTION'!$D$44:$AB$44</c:f>
              <c:numCache>
                <c:formatCode>#,##0_);\(#,##0\);"--"</c:formatCode>
                <c:ptCount val="25"/>
                <c:pt idx="0">
                  <c:v>9.9600000000000009</c:v>
                </c:pt>
                <c:pt idx="1">
                  <c:v>19.880320000000001</c:v>
                </c:pt>
                <c:pt idx="2">
                  <c:v>34.721277439999994</c:v>
                </c:pt>
                <c:pt idx="3">
                  <c:v>54.443507220479994</c:v>
                </c:pt>
                <c:pt idx="4">
                  <c:v>79.007959162716162</c:v>
                </c:pt>
                <c:pt idx="5">
                  <c:v>108.37589548941443</c:v>
                </c:pt>
                <c:pt idx="6">
                  <c:v>142.50888832549913</c:v>
                </c:pt>
                <c:pt idx="7">
                  <c:v>181.36881721889515</c:v>
                </c:pt>
                <c:pt idx="8">
                  <c:v>224.91786668114398</c:v>
                </c:pt>
                <c:pt idx="9">
                  <c:v>273.11852374769484</c:v>
                </c:pt>
                <c:pt idx="10">
                  <c:v>325.93357555771325</c:v>
                </c:pt>
                <c:pt idx="11">
                  <c:v>383.32610695325155</c:v>
                </c:pt>
                <c:pt idx="12">
                  <c:v>444.87617199067228</c:v>
                </c:pt>
                <c:pt idx="13">
                  <c:v>510.87228644275615</c:v>
                </c:pt>
                <c:pt idx="14">
                  <c:v>581.27443586477136</c:v>
                </c:pt>
                <c:pt idx="15">
                  <c:v>656.04296594198843</c:v>
                </c:pt>
                <c:pt idx="16">
                  <c:v>735.1385792485105</c:v>
                </c:pt>
                <c:pt idx="17">
                  <c:v>818.52233203527385</c:v>
                </c:pt>
                <c:pt idx="18">
                  <c:v>906.15563104695639</c:v>
                </c:pt>
                <c:pt idx="19">
                  <c:v>998.00023036753373</c:v>
                </c:pt>
                <c:pt idx="20">
                  <c:v>1094.018228294226</c:v>
                </c:pt>
                <c:pt idx="21">
                  <c:v>1194.172064239578</c:v>
                </c:pt>
                <c:pt idx="22">
                  <c:v>1298.4245156614218</c:v>
                </c:pt>
                <c:pt idx="23">
                  <c:v>1406.7386950204689</c:v>
                </c:pt>
                <c:pt idx="24">
                  <c:v>1519.0780467652846</c:v>
                </c:pt>
              </c:numCache>
            </c:numRef>
          </c:val>
          <c:extLst>
            <c:ext xmlns:c16="http://schemas.microsoft.com/office/drawing/2014/chart" uri="{C3380CC4-5D6E-409C-BE32-E72D297353CC}">
              <c16:uniqueId val="{00000000-B63F-4087-9F21-F3C42A621C9F}"/>
            </c:ext>
          </c:extLst>
        </c:ser>
        <c:dLbls>
          <c:showLegendKey val="0"/>
          <c:showVal val="0"/>
          <c:showCatName val="0"/>
          <c:showSerName val="0"/>
          <c:showPercent val="0"/>
          <c:showBubbleSize val="0"/>
        </c:dLbls>
        <c:gapWidth val="50"/>
        <c:overlap val="-27"/>
        <c:axId val="1372889072"/>
        <c:axId val="1372884752"/>
      </c:barChart>
      <c:catAx>
        <c:axId val="137288907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72884752"/>
        <c:crosses val="autoZero"/>
        <c:auto val="1"/>
        <c:lblAlgn val="ctr"/>
        <c:lblOffset val="100"/>
        <c:noMultiLvlLbl val="0"/>
      </c:catAx>
      <c:valAx>
        <c:axId val="1372884752"/>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7288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Opening Active Clients</c:v>
          </c:tx>
          <c:spPr>
            <a:solidFill>
              <a:schemeClr val="bg1">
                <a:lumMod val="75000"/>
              </a:schemeClr>
            </a:solidFill>
            <a:ln>
              <a:noFill/>
            </a:ln>
            <a:effectLst/>
          </c:spPr>
          <c:invertIfNegative val="0"/>
          <c:dLbls>
            <c:dLbl>
              <c:idx val="8"/>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88-4B11-849C-3C13DC37B4B9}"/>
                </c:ext>
              </c:extLst>
            </c:dLbl>
            <c:dLbl>
              <c:idx val="9"/>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88-4B11-849C-3C13DC37B4B9}"/>
                </c:ext>
              </c:extLst>
            </c:dLbl>
            <c:dLbl>
              <c:idx val="1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88-4B11-849C-3C13DC37B4B9}"/>
                </c:ext>
              </c:extLst>
            </c:dLbl>
            <c:dLbl>
              <c:idx val="1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88-4B11-849C-3C13DC37B4B9}"/>
                </c:ext>
              </c:extLst>
            </c:dLbl>
            <c:dLbl>
              <c:idx val="1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88-4B11-849C-3C13DC37B4B9}"/>
                </c:ext>
              </c:extLst>
            </c:dLbl>
            <c:dLbl>
              <c:idx val="1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88-4B11-849C-3C13DC37B4B9}"/>
                </c:ext>
              </c:extLst>
            </c:dLbl>
            <c:dLbl>
              <c:idx val="1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88-4B11-849C-3C13DC37B4B9}"/>
                </c:ext>
              </c:extLst>
            </c:dLbl>
            <c:dLbl>
              <c:idx val="1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88-4B11-849C-3C13DC37B4B9}"/>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'REVENUE ASSUMPTION'!$D$65:$AB$65</c:f>
              <c:numCache>
                <c:formatCode>#,##0_);\(#,##0\);"--"</c:formatCode>
                <c:ptCount val="25"/>
                <c:pt idx="0">
                  <c:v>3</c:v>
                </c:pt>
                <c:pt idx="1">
                  <c:v>5.9459999999999997</c:v>
                </c:pt>
                <c:pt idx="2">
                  <c:v>11.838972</c:v>
                </c:pt>
                <c:pt idx="3">
                  <c:v>20.625870503999998</c:v>
                </c:pt>
                <c:pt idx="4">
                  <c:v>32.254604834927996</c:v>
                </c:pt>
                <c:pt idx="5">
                  <c:v>46.674021947899291</c:v>
                </c:pt>
                <c:pt idx="6">
                  <c:v>63.833889552837107</c:v>
                </c:pt>
                <c:pt idx="7">
                  <c:v>83.684879540886044</c:v>
                </c:pt>
                <c:pt idx="8">
                  <c:v>106.1785517091501</c:v>
                </c:pt>
                <c:pt idx="9">
                  <c:v>131.26733777838541</c:v>
                </c:pt>
                <c:pt idx="10">
                  <c:v>158.90452569837447</c:v>
                </c:pt>
                <c:pt idx="11">
                  <c:v>189.04424423580372</c:v>
                </c:pt>
                <c:pt idx="12">
                  <c:v>221.64144783955925</c:v>
                </c:pt>
                <c:pt idx="13">
                  <c:v>256.43026033060761</c:v>
                </c:pt>
                <c:pt idx="14">
                  <c:v>293.55808538432609</c:v>
                </c:pt>
                <c:pt idx="15">
                  <c:v>332.98048176202389</c:v>
                </c:pt>
                <c:pt idx="16">
                  <c:v>374.65385260854544</c:v>
                </c:pt>
                <c:pt idx="17">
                  <c:v>418.53542940898308</c:v>
                </c:pt>
                <c:pt idx="18">
                  <c:v>464.5832562502124</c:v>
                </c:pt>
                <c:pt idx="19">
                  <c:v>512.75617438145832</c:v>
                </c:pt>
                <c:pt idx="20">
                  <c:v>563.01380706821067</c:v>
                </c:pt>
                <c:pt idx="21">
                  <c:v>615.31654473391461</c:v>
                </c:pt>
                <c:pt idx="22">
                  <c:v>669.62553038397027</c:v>
                </c:pt>
                <c:pt idx="23">
                  <c:v>725.9026453066748</c:v>
                </c:pt>
                <c:pt idx="24">
                  <c:v>784.11049504584798</c:v>
                </c:pt>
              </c:numCache>
            </c:numRef>
          </c:val>
          <c:extLst>
            <c:ext xmlns:c16="http://schemas.microsoft.com/office/drawing/2014/chart" uri="{C3380CC4-5D6E-409C-BE32-E72D297353CC}">
              <c16:uniqueId val="{00000001-E622-41D5-92EF-38B21B85BE1A}"/>
            </c:ext>
          </c:extLst>
        </c:ser>
        <c:ser>
          <c:idx val="0"/>
          <c:order val="1"/>
          <c:tx>
            <c:v>Closing Active Clients</c:v>
          </c:tx>
          <c:spPr>
            <a:solidFill>
              <a:srgbClr val="1A56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25400" cap="rnd">
                <a:solidFill>
                  <a:schemeClr val="tx1">
                    <a:lumMod val="95000"/>
                    <a:lumOff val="5000"/>
                  </a:schemeClr>
                </a:solidFill>
                <a:prstDash val="dash"/>
                <a:headEnd type="triangle"/>
                <a:tailEnd type="triangle"/>
              </a:ln>
              <a:effectLst/>
            </c:spPr>
            <c:trendlineType val="power"/>
            <c:dispRSqr val="0"/>
            <c:dispEq val="0"/>
          </c:trendline>
          <c:cat>
            <c:strRef>
              <c:f>'REVENUE ASSUMPTION'!$D$4:$AB$5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'REVENUE ASSUMPTION'!$D$70:$AB$70</c:f>
              <c:numCache>
                <c:formatCode>#,##0_);\(#,##0\);"--"</c:formatCode>
                <c:ptCount val="25"/>
                <c:pt idx="0">
                  <c:v>5.9459999999999997</c:v>
                </c:pt>
                <c:pt idx="1">
                  <c:v>11.838972</c:v>
                </c:pt>
                <c:pt idx="2">
                  <c:v>20.625870503999998</c:v>
                </c:pt>
                <c:pt idx="3">
                  <c:v>32.254604834927996</c:v>
                </c:pt>
                <c:pt idx="4">
                  <c:v>46.674021947899291</c:v>
                </c:pt>
                <c:pt idx="5">
                  <c:v>63.833889552837107</c:v>
                </c:pt>
                <c:pt idx="6">
                  <c:v>83.684879540886044</c:v>
                </c:pt>
                <c:pt idx="7">
                  <c:v>106.1785517091501</c:v>
                </c:pt>
                <c:pt idx="8">
                  <c:v>131.26733777838541</c:v>
                </c:pt>
                <c:pt idx="9">
                  <c:v>158.90452569837447</c:v>
                </c:pt>
                <c:pt idx="10">
                  <c:v>189.04424423580372</c:v>
                </c:pt>
                <c:pt idx="11">
                  <c:v>221.64144783955925</c:v>
                </c:pt>
                <c:pt idx="12">
                  <c:v>256.43026033060761</c:v>
                </c:pt>
                <c:pt idx="13">
                  <c:v>293.55808538432609</c:v>
                </c:pt>
                <c:pt idx="14">
                  <c:v>332.98048176202389</c:v>
                </c:pt>
                <c:pt idx="15">
                  <c:v>374.65385260854544</c:v>
                </c:pt>
                <c:pt idx="16">
                  <c:v>418.53542940898308</c:v>
                </c:pt>
                <c:pt idx="17">
                  <c:v>464.5832562502124</c:v>
                </c:pt>
                <c:pt idx="18">
                  <c:v>512.75617438145832</c:v>
                </c:pt>
                <c:pt idx="19">
                  <c:v>563.01380706821067</c:v>
                </c:pt>
                <c:pt idx="20">
                  <c:v>615.31654473391461</c:v>
                </c:pt>
                <c:pt idx="21">
                  <c:v>669.62553038397027</c:v>
                </c:pt>
                <c:pt idx="22">
                  <c:v>725.9026453066748</c:v>
                </c:pt>
                <c:pt idx="23">
                  <c:v>784.11049504584798</c:v>
                </c:pt>
                <c:pt idx="24">
                  <c:v>844.21239563997688</c:v>
                </c:pt>
              </c:numCache>
            </c:numRef>
          </c:val>
          <c:extLst>
            <c:ext xmlns:c16="http://schemas.microsoft.com/office/drawing/2014/chart" uri="{C3380CC4-5D6E-409C-BE32-E72D297353CC}">
              <c16:uniqueId val="{00000000-E622-41D5-92EF-38B21B85BE1A}"/>
            </c:ext>
          </c:extLst>
        </c:ser>
        <c:dLbls>
          <c:showLegendKey val="0"/>
          <c:showVal val="0"/>
          <c:showCatName val="0"/>
          <c:showSerName val="0"/>
          <c:showPercent val="0"/>
          <c:showBubbleSize val="0"/>
        </c:dLbls>
        <c:gapWidth val="50"/>
        <c:overlap val="-27"/>
        <c:axId val="1543657376"/>
        <c:axId val="1543659296"/>
      </c:barChart>
      <c:catAx>
        <c:axId val="154365737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3659296"/>
        <c:crosses val="autoZero"/>
        <c:auto val="1"/>
        <c:lblAlgn val="ctr"/>
        <c:lblOffset val="100"/>
        <c:noMultiLvlLbl val="0"/>
      </c:catAx>
      <c:valAx>
        <c:axId val="1543659296"/>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43657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1"/>
          <c:tx>
            <c:v>Medical Record Retrieval Cost</c:v>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ASSUMPTION'!$D$4:$AB$5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'COST ASSUMPTION'!$D$15:$AB$15</c:f>
              <c:numCache>
                <c:formatCode>#,##0_);\(#,##0\);"--"</c:formatCode>
                <c:ptCount val="25"/>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20</c:v>
                </c:pt>
                <c:pt idx="22">
                  <c:v>20</c:v>
                </c:pt>
                <c:pt idx="23">
                  <c:v>20</c:v>
                </c:pt>
                <c:pt idx="24">
                  <c:v>20</c:v>
                </c:pt>
              </c:numCache>
            </c:numRef>
          </c:val>
          <c:extLst>
            <c:ext xmlns:c16="http://schemas.microsoft.com/office/drawing/2014/chart" uri="{C3380CC4-5D6E-409C-BE32-E72D297353CC}">
              <c16:uniqueId val="{00000002-E728-4F1A-BFC6-3C184C8FCCA6}"/>
            </c:ext>
          </c:extLst>
        </c:ser>
        <c:ser>
          <c:idx val="3"/>
          <c:order val="2"/>
          <c:tx>
            <c:v>Customer Support Cost</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ASSUMPTION'!$D$4:$AB$5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'COST ASSUMPTION'!$D$16:$AB$16</c:f>
              <c:numCache>
                <c:formatCode>#,##0_);\(#,##0\);"--"</c:formatCode>
                <c:ptCount val="25"/>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numCache>
            </c:numRef>
          </c:val>
          <c:extLst>
            <c:ext xmlns:c16="http://schemas.microsoft.com/office/drawing/2014/chart" uri="{C3380CC4-5D6E-409C-BE32-E72D297353CC}">
              <c16:uniqueId val="{00000003-E728-4F1A-BFC6-3C184C8FCCA6}"/>
            </c:ext>
          </c:extLst>
        </c:ser>
        <c:dLbls>
          <c:showLegendKey val="0"/>
          <c:showVal val="0"/>
          <c:showCatName val="0"/>
          <c:showSerName val="0"/>
          <c:showPercent val="0"/>
          <c:showBubbleSize val="0"/>
        </c:dLbls>
        <c:gapWidth val="50"/>
        <c:axId val="530901024"/>
        <c:axId val="530894304"/>
      </c:barChart>
      <c:lineChart>
        <c:grouping val="standard"/>
        <c:varyColors val="0"/>
        <c:ser>
          <c:idx val="1"/>
          <c:order val="0"/>
          <c:tx>
            <c:v>AI &amp; Cloud Cost per Client</c:v>
          </c:tx>
          <c:spPr>
            <a:ln w="28575" cap="rnd">
              <a:solidFill>
                <a:srgbClr val="1A56F0"/>
              </a:solidFill>
              <a:round/>
            </a:ln>
            <a:effectLst/>
          </c:spPr>
          <c:marker>
            <c:symbol val="none"/>
          </c:marker>
          <c:dLbls>
            <c:dLbl>
              <c:idx val="2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1DF-4FC4-AC72-C4787CA8EB45}"/>
                </c:ext>
              </c:extLst>
            </c:dLbl>
            <c:dLbl>
              <c:idx val="2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DF-4FC4-AC72-C4787CA8EB45}"/>
                </c:ext>
              </c:extLst>
            </c:dLbl>
            <c:dLbl>
              <c:idx val="2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DF-4FC4-AC72-C4787CA8EB45}"/>
                </c:ext>
              </c:extLst>
            </c:dLbl>
            <c:dLbl>
              <c:idx val="2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DF-4FC4-AC72-C4787CA8EB45}"/>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'COST ASSUMPTION'!$D$4:$AB$5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'COST ASSUMPTION'!$D$14:$AB$14</c:f>
              <c:numCache>
                <c:formatCode>0.00</c:formatCode>
                <c:ptCount val="25"/>
                <c:pt idx="0">
                  <c:v>0.15</c:v>
                </c:pt>
                <c:pt idx="1">
                  <c:v>0.15</c:v>
                </c:pt>
                <c:pt idx="2">
                  <c:v>0.15</c:v>
                </c:pt>
                <c:pt idx="3">
                  <c:v>0.15</c:v>
                </c:pt>
                <c:pt idx="4">
                  <c:v>0.15</c:v>
                </c:pt>
                <c:pt idx="5">
                  <c:v>0.15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0.15</c:v>
                </c:pt>
                <c:pt idx="19">
                  <c:v>0.15</c:v>
                </c:pt>
                <c:pt idx="20">
                  <c:v>0.15</c:v>
                </c:pt>
                <c:pt idx="21">
                  <c:v>0.1</c:v>
                </c:pt>
                <c:pt idx="22">
                  <c:v>0.1</c:v>
                </c:pt>
                <c:pt idx="23">
                  <c:v>0.1</c:v>
                </c:pt>
                <c:pt idx="24">
                  <c:v>0.1</c:v>
                </c:pt>
              </c:numCache>
            </c:numRef>
          </c:val>
          <c:smooth val="0"/>
          <c:extLst>
            <c:ext xmlns:c16="http://schemas.microsoft.com/office/drawing/2014/chart" uri="{C3380CC4-5D6E-409C-BE32-E72D297353CC}">
              <c16:uniqueId val="{00000001-E728-4F1A-BFC6-3C184C8FCCA6}"/>
            </c:ext>
          </c:extLst>
        </c:ser>
        <c:dLbls>
          <c:showLegendKey val="0"/>
          <c:showVal val="0"/>
          <c:showCatName val="0"/>
          <c:showSerName val="0"/>
          <c:showPercent val="0"/>
          <c:showBubbleSize val="0"/>
        </c:dLbls>
        <c:marker val="1"/>
        <c:smooth val="0"/>
        <c:axId val="260527967"/>
        <c:axId val="260526527"/>
      </c:lineChart>
      <c:dateAx>
        <c:axId val="53090102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30894304"/>
        <c:crosses val="autoZero"/>
        <c:auto val="1"/>
        <c:lblOffset val="100"/>
        <c:baseTimeUnit val="months"/>
      </c:dateAx>
      <c:valAx>
        <c:axId val="530894304"/>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30901024"/>
        <c:crosses val="autoZero"/>
        <c:crossBetween val="between"/>
      </c:valAx>
      <c:valAx>
        <c:axId val="2605265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27967"/>
        <c:crosses val="max"/>
        <c:crossBetween val="between"/>
      </c:valAx>
      <c:dateAx>
        <c:axId val="260527967"/>
        <c:scaling>
          <c:orientation val="minMax"/>
        </c:scaling>
        <c:delete val="1"/>
        <c:axPos val="b"/>
        <c:numFmt formatCode="mmm\-yy" sourceLinked="1"/>
        <c:majorTickMark val="out"/>
        <c:minorTickMark val="none"/>
        <c:tickLblPos val="nextTo"/>
        <c:crossAx val="260526527"/>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Salaries &amp; Wages</c:v>
          </c:tx>
          <c:spPr>
            <a:solidFill>
              <a:schemeClr val="accent2">
                <a:lumMod val="60000"/>
                <a:lumOff val="40000"/>
              </a:schemeClr>
            </a:solidFill>
            <a:ln>
              <a:noFill/>
            </a:ln>
            <a:effectLst/>
          </c:spPr>
          <c:invertIfNegative val="0"/>
          <c:dLbls>
            <c:dLbl>
              <c:idx val="0"/>
              <c:layout>
                <c:manualLayout>
                  <c:x val="3.790955943271179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5F-4E53-9DED-3C5B47F02E8C}"/>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ASSUMPTION'!$D$24:$AB$24</c:f>
              <c:numCache>
                <c:formatCode>#,##0_);\(#,##0\);"--"</c:formatCode>
                <c:ptCount val="25"/>
                <c:pt idx="0">
                  <c:v>66666.666666666672</c:v>
                </c:pt>
                <c:pt idx="1">
                  <c:v>66666.666666666672</c:v>
                </c:pt>
                <c:pt idx="2">
                  <c:v>66666.666666666672</c:v>
                </c:pt>
                <c:pt idx="3">
                  <c:v>66666.666666666672</c:v>
                </c:pt>
                <c:pt idx="4">
                  <c:v>66666.666666666672</c:v>
                </c:pt>
                <c:pt idx="5">
                  <c:v>66666.666666666672</c:v>
                </c:pt>
                <c:pt idx="6">
                  <c:v>66666.666666666672</c:v>
                </c:pt>
                <c:pt idx="7">
                  <c:v>66666.666666666672</c:v>
                </c:pt>
                <c:pt idx="8">
                  <c:v>66666.666666666672</c:v>
                </c:pt>
                <c:pt idx="9">
                  <c:v>66666.666666666672</c:v>
                </c:pt>
                <c:pt idx="10">
                  <c:v>66666.666666666672</c:v>
                </c:pt>
                <c:pt idx="11">
                  <c:v>66666.666666666672</c:v>
                </c:pt>
                <c:pt idx="12">
                  <c:v>66666.666666666672</c:v>
                </c:pt>
                <c:pt idx="13">
                  <c:v>70000</c:v>
                </c:pt>
                <c:pt idx="14">
                  <c:v>70000</c:v>
                </c:pt>
                <c:pt idx="15">
                  <c:v>70000</c:v>
                </c:pt>
                <c:pt idx="16">
                  <c:v>70000</c:v>
                </c:pt>
                <c:pt idx="17">
                  <c:v>70000</c:v>
                </c:pt>
                <c:pt idx="18">
                  <c:v>70000</c:v>
                </c:pt>
                <c:pt idx="19">
                  <c:v>70000</c:v>
                </c:pt>
                <c:pt idx="20">
                  <c:v>70000</c:v>
                </c:pt>
                <c:pt idx="21">
                  <c:v>70000</c:v>
                </c:pt>
                <c:pt idx="22">
                  <c:v>70000</c:v>
                </c:pt>
                <c:pt idx="23">
                  <c:v>70000</c:v>
                </c:pt>
                <c:pt idx="24">
                  <c:v>70000</c:v>
                </c:pt>
              </c:numCache>
            </c:numRef>
          </c:val>
          <c:extLst>
            <c:ext xmlns:c16="http://schemas.microsoft.com/office/drawing/2014/chart" uri="{C3380CC4-5D6E-409C-BE32-E72D297353CC}">
              <c16:uniqueId val="{00000000-745A-4EC3-8090-27683C1192B8}"/>
            </c:ext>
          </c:extLst>
        </c:ser>
        <c:ser>
          <c:idx val="1"/>
          <c:order val="1"/>
          <c:tx>
            <c:v>Cloud Infrastructure</c:v>
          </c:tx>
          <c:spPr>
            <a:solidFill>
              <a:schemeClr val="accent1">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ASSUMPTION'!$D$25:$AB$25</c:f>
              <c:numCache>
                <c:formatCode>#,##0_);\(#,##0\);"--"</c:formatCode>
                <c:ptCount val="25"/>
                <c:pt idx="0">
                  <c:v>2000</c:v>
                </c:pt>
                <c:pt idx="1">
                  <c:v>2000</c:v>
                </c:pt>
                <c:pt idx="2">
                  <c:v>2000</c:v>
                </c:pt>
                <c:pt idx="3">
                  <c:v>2000</c:v>
                </c:pt>
                <c:pt idx="4">
                  <c:v>2000</c:v>
                </c:pt>
                <c:pt idx="5">
                  <c:v>2000</c:v>
                </c:pt>
                <c:pt idx="6">
                  <c:v>2000</c:v>
                </c:pt>
                <c:pt idx="7">
                  <c:v>2000</c:v>
                </c:pt>
                <c:pt idx="8">
                  <c:v>2000</c:v>
                </c:pt>
                <c:pt idx="9">
                  <c:v>2000</c:v>
                </c:pt>
                <c:pt idx="10">
                  <c:v>2000</c:v>
                </c:pt>
                <c:pt idx="11">
                  <c:v>2000</c:v>
                </c:pt>
                <c:pt idx="12">
                  <c:v>2000</c:v>
                </c:pt>
                <c:pt idx="13">
                  <c:v>3000</c:v>
                </c:pt>
                <c:pt idx="14">
                  <c:v>3000</c:v>
                </c:pt>
                <c:pt idx="15">
                  <c:v>3000</c:v>
                </c:pt>
                <c:pt idx="16">
                  <c:v>3000</c:v>
                </c:pt>
                <c:pt idx="17">
                  <c:v>3000</c:v>
                </c:pt>
                <c:pt idx="18">
                  <c:v>3000</c:v>
                </c:pt>
                <c:pt idx="19">
                  <c:v>3000</c:v>
                </c:pt>
                <c:pt idx="20">
                  <c:v>3000</c:v>
                </c:pt>
                <c:pt idx="21">
                  <c:v>3000</c:v>
                </c:pt>
                <c:pt idx="22">
                  <c:v>3000</c:v>
                </c:pt>
                <c:pt idx="23">
                  <c:v>3000</c:v>
                </c:pt>
                <c:pt idx="24">
                  <c:v>3000</c:v>
                </c:pt>
              </c:numCache>
            </c:numRef>
          </c:val>
          <c:extLst>
            <c:ext xmlns:c16="http://schemas.microsoft.com/office/drawing/2014/chart" uri="{C3380CC4-5D6E-409C-BE32-E72D297353CC}">
              <c16:uniqueId val="{00000001-745A-4EC3-8090-27683C1192B8}"/>
            </c:ext>
          </c:extLst>
        </c:ser>
        <c:ser>
          <c:idx val="2"/>
          <c:order val="2"/>
          <c:tx>
            <c:v>Legal &amp; Compliance</c:v>
          </c:tx>
          <c:spPr>
            <a:solidFill>
              <a:schemeClr val="bg1">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ASSUMPTION'!$D$26:$AB$26</c:f>
              <c:numCache>
                <c:formatCode>#,##0_);\(#,##0\);"--"</c:formatCode>
                <c:ptCount val="25"/>
                <c:pt idx="0">
                  <c:v>3333.3333333333335</c:v>
                </c:pt>
                <c:pt idx="1">
                  <c:v>3333.3333333333335</c:v>
                </c:pt>
                <c:pt idx="2">
                  <c:v>3333.3333333333335</c:v>
                </c:pt>
                <c:pt idx="3">
                  <c:v>3333.3333333333335</c:v>
                </c:pt>
                <c:pt idx="4">
                  <c:v>3333.3333333333335</c:v>
                </c:pt>
                <c:pt idx="5">
                  <c:v>3333.3333333333335</c:v>
                </c:pt>
                <c:pt idx="6">
                  <c:v>3333.3333333333335</c:v>
                </c:pt>
                <c:pt idx="7">
                  <c:v>3333.3333333333335</c:v>
                </c:pt>
                <c:pt idx="8">
                  <c:v>3333.3333333333335</c:v>
                </c:pt>
                <c:pt idx="9">
                  <c:v>3333.3333333333335</c:v>
                </c:pt>
                <c:pt idx="10">
                  <c:v>3333.3333333333335</c:v>
                </c:pt>
                <c:pt idx="11">
                  <c:v>3333.3333333333335</c:v>
                </c:pt>
                <c:pt idx="12">
                  <c:v>3333.3333333333335</c:v>
                </c:pt>
                <c:pt idx="13">
                  <c:v>4333</c:v>
                </c:pt>
                <c:pt idx="14">
                  <c:v>4333</c:v>
                </c:pt>
                <c:pt idx="15">
                  <c:v>4333</c:v>
                </c:pt>
                <c:pt idx="16">
                  <c:v>4333</c:v>
                </c:pt>
                <c:pt idx="17">
                  <c:v>4333</c:v>
                </c:pt>
                <c:pt idx="18">
                  <c:v>4333</c:v>
                </c:pt>
                <c:pt idx="19">
                  <c:v>4333</c:v>
                </c:pt>
                <c:pt idx="20">
                  <c:v>4333</c:v>
                </c:pt>
                <c:pt idx="21">
                  <c:v>4333</c:v>
                </c:pt>
                <c:pt idx="22">
                  <c:v>4333</c:v>
                </c:pt>
                <c:pt idx="23">
                  <c:v>4333</c:v>
                </c:pt>
                <c:pt idx="24">
                  <c:v>4333</c:v>
                </c:pt>
              </c:numCache>
            </c:numRef>
          </c:val>
          <c:extLst>
            <c:ext xmlns:c16="http://schemas.microsoft.com/office/drawing/2014/chart" uri="{C3380CC4-5D6E-409C-BE32-E72D297353CC}">
              <c16:uniqueId val="{00000002-745A-4EC3-8090-27683C1192B8}"/>
            </c:ext>
          </c:extLst>
        </c:ser>
        <c:ser>
          <c:idx val="3"/>
          <c:order val="3"/>
          <c:tx>
            <c:v>Office, Tools &amp; Admin</c:v>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ASSUMPTION'!$D$27:$AB$27</c:f>
              <c:numCache>
                <c:formatCode>#,##0_);\(#,##0\);"--"</c:formatCode>
                <c:ptCount val="25"/>
                <c:pt idx="0">
                  <c:v>833.33333333333337</c:v>
                </c:pt>
                <c:pt idx="1">
                  <c:v>833.33333333333337</c:v>
                </c:pt>
                <c:pt idx="2">
                  <c:v>833.33333333333337</c:v>
                </c:pt>
                <c:pt idx="3">
                  <c:v>833.33333333333337</c:v>
                </c:pt>
                <c:pt idx="4">
                  <c:v>833.33333333333337</c:v>
                </c:pt>
                <c:pt idx="5">
                  <c:v>833.33333333333337</c:v>
                </c:pt>
                <c:pt idx="6">
                  <c:v>833.33333333333337</c:v>
                </c:pt>
                <c:pt idx="7">
                  <c:v>833.33333333333337</c:v>
                </c:pt>
                <c:pt idx="8">
                  <c:v>833.33333333333337</c:v>
                </c:pt>
                <c:pt idx="9">
                  <c:v>833.33333333333337</c:v>
                </c:pt>
                <c:pt idx="10">
                  <c:v>833.33333333333337</c:v>
                </c:pt>
                <c:pt idx="11">
                  <c:v>833.33333333333337</c:v>
                </c:pt>
                <c:pt idx="12">
                  <c:v>833.33333333333337</c:v>
                </c:pt>
                <c:pt idx="13">
                  <c:v>933</c:v>
                </c:pt>
                <c:pt idx="14">
                  <c:v>933</c:v>
                </c:pt>
                <c:pt idx="15">
                  <c:v>933</c:v>
                </c:pt>
                <c:pt idx="16">
                  <c:v>933</c:v>
                </c:pt>
                <c:pt idx="17">
                  <c:v>933</c:v>
                </c:pt>
                <c:pt idx="18">
                  <c:v>933</c:v>
                </c:pt>
                <c:pt idx="19">
                  <c:v>933</c:v>
                </c:pt>
                <c:pt idx="20">
                  <c:v>933</c:v>
                </c:pt>
                <c:pt idx="21">
                  <c:v>933</c:v>
                </c:pt>
                <c:pt idx="22">
                  <c:v>933</c:v>
                </c:pt>
                <c:pt idx="23">
                  <c:v>933</c:v>
                </c:pt>
                <c:pt idx="24">
                  <c:v>933</c:v>
                </c:pt>
              </c:numCache>
            </c:numRef>
          </c:val>
          <c:extLst>
            <c:ext xmlns:c16="http://schemas.microsoft.com/office/drawing/2014/chart" uri="{C3380CC4-5D6E-409C-BE32-E72D297353CC}">
              <c16:uniqueId val="{00000003-745A-4EC3-8090-27683C1192B8}"/>
            </c:ext>
          </c:extLst>
        </c:ser>
        <c:dLbls>
          <c:showLegendKey val="0"/>
          <c:showVal val="0"/>
          <c:showCatName val="0"/>
          <c:showSerName val="0"/>
          <c:showPercent val="0"/>
          <c:showBubbleSize val="0"/>
        </c:dLbls>
        <c:gapWidth val="0"/>
        <c:overlap val="-27"/>
        <c:axId val="1805736848"/>
        <c:axId val="1805737328"/>
      </c:barChart>
      <c:catAx>
        <c:axId val="18057368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05737328"/>
        <c:crosses val="autoZero"/>
        <c:auto val="1"/>
        <c:lblAlgn val="ctr"/>
        <c:lblOffset val="100"/>
        <c:noMultiLvlLbl val="0"/>
      </c:catAx>
      <c:valAx>
        <c:axId val="1805737328"/>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05736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AI &amp; Cloud Cost per Client</c:v>
          </c:tx>
          <c:spPr>
            <a:solidFill>
              <a:srgbClr val="1A56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'COST ASSUMPTION'!$D$4:$AB$4</c:f>
              <c:numCache>
                <c:formatCode>mmm\-yy</c:formatCode>
                <c:ptCount val="25"/>
                <c:pt idx="0">
                  <c:v>45741</c:v>
                </c:pt>
                <c:pt idx="1">
                  <c:v>45772</c:v>
                </c:pt>
                <c:pt idx="2">
                  <c:v>45802</c:v>
                </c:pt>
                <c:pt idx="3">
                  <c:v>45833</c:v>
                </c:pt>
                <c:pt idx="4">
                  <c:v>45863</c:v>
                </c:pt>
                <c:pt idx="5">
                  <c:v>45894</c:v>
                </c:pt>
                <c:pt idx="6">
                  <c:v>45925</c:v>
                </c:pt>
                <c:pt idx="7">
                  <c:v>45955</c:v>
                </c:pt>
                <c:pt idx="8">
                  <c:v>45986</c:v>
                </c:pt>
                <c:pt idx="9">
                  <c:v>46016</c:v>
                </c:pt>
                <c:pt idx="10">
                  <c:v>46047</c:v>
                </c:pt>
                <c:pt idx="11">
                  <c:v>46078</c:v>
                </c:pt>
                <c:pt idx="12">
                  <c:v>46106</c:v>
                </c:pt>
                <c:pt idx="13">
                  <c:v>46137</c:v>
                </c:pt>
                <c:pt idx="14">
                  <c:v>46167</c:v>
                </c:pt>
                <c:pt idx="15">
                  <c:v>46198</c:v>
                </c:pt>
                <c:pt idx="16">
                  <c:v>46228</c:v>
                </c:pt>
                <c:pt idx="17">
                  <c:v>46259</c:v>
                </c:pt>
                <c:pt idx="18">
                  <c:v>46290</c:v>
                </c:pt>
                <c:pt idx="19">
                  <c:v>46320</c:v>
                </c:pt>
                <c:pt idx="20">
                  <c:v>46351</c:v>
                </c:pt>
                <c:pt idx="21">
                  <c:v>46381</c:v>
                </c:pt>
                <c:pt idx="22">
                  <c:v>46412</c:v>
                </c:pt>
                <c:pt idx="23">
                  <c:v>46443</c:v>
                </c:pt>
                <c:pt idx="24">
                  <c:v>46471</c:v>
                </c:pt>
              </c:numCache>
            </c:numRef>
          </c:cat>
          <c:val>
            <c:numRef>
              <c:f>'COST ASSUMPTION'!$D$37:$AB$37</c:f>
              <c:numCache>
                <c:formatCode>0.00</c:formatCode>
                <c:ptCount val="25"/>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pt idx="18">
                  <c:v>0.8</c:v>
                </c:pt>
                <c:pt idx="19">
                  <c:v>0.8</c:v>
                </c:pt>
                <c:pt idx="20">
                  <c:v>0.8</c:v>
                </c:pt>
                <c:pt idx="21">
                  <c:v>0.75</c:v>
                </c:pt>
                <c:pt idx="22">
                  <c:v>0.75</c:v>
                </c:pt>
                <c:pt idx="23">
                  <c:v>0.75</c:v>
                </c:pt>
                <c:pt idx="24">
                  <c:v>0.75</c:v>
                </c:pt>
              </c:numCache>
            </c:numRef>
          </c:val>
          <c:extLst>
            <c:ext xmlns:c16="http://schemas.microsoft.com/office/drawing/2014/chart" uri="{C3380CC4-5D6E-409C-BE32-E72D297353CC}">
              <c16:uniqueId val="{00000001-FA4B-4EC7-A3F9-65F2E60325B3}"/>
            </c:ext>
          </c:extLst>
        </c:ser>
        <c:ser>
          <c:idx val="2"/>
          <c:order val="2"/>
          <c:tx>
            <c:v>Medical Record Retrieval Cost</c:v>
          </c:tx>
          <c:spPr>
            <a:solidFill>
              <a:schemeClr val="bg1">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'COST ASSUMPTION'!$D$4:$AB$4</c:f>
              <c:numCache>
                <c:formatCode>mmm\-yy</c:formatCode>
                <c:ptCount val="25"/>
                <c:pt idx="0">
                  <c:v>45741</c:v>
                </c:pt>
                <c:pt idx="1">
                  <c:v>45772</c:v>
                </c:pt>
                <c:pt idx="2">
                  <c:v>45802</c:v>
                </c:pt>
                <c:pt idx="3">
                  <c:v>45833</c:v>
                </c:pt>
                <c:pt idx="4">
                  <c:v>45863</c:v>
                </c:pt>
                <c:pt idx="5">
                  <c:v>45894</c:v>
                </c:pt>
                <c:pt idx="6">
                  <c:v>45925</c:v>
                </c:pt>
                <c:pt idx="7">
                  <c:v>45955</c:v>
                </c:pt>
                <c:pt idx="8">
                  <c:v>45986</c:v>
                </c:pt>
                <c:pt idx="9">
                  <c:v>46016</c:v>
                </c:pt>
                <c:pt idx="10">
                  <c:v>46047</c:v>
                </c:pt>
                <c:pt idx="11">
                  <c:v>46078</c:v>
                </c:pt>
                <c:pt idx="12">
                  <c:v>46106</c:v>
                </c:pt>
                <c:pt idx="13">
                  <c:v>46137</c:v>
                </c:pt>
                <c:pt idx="14">
                  <c:v>46167</c:v>
                </c:pt>
                <c:pt idx="15">
                  <c:v>46198</c:v>
                </c:pt>
                <c:pt idx="16">
                  <c:v>46228</c:v>
                </c:pt>
                <c:pt idx="17">
                  <c:v>46259</c:v>
                </c:pt>
                <c:pt idx="18">
                  <c:v>46290</c:v>
                </c:pt>
                <c:pt idx="19">
                  <c:v>46320</c:v>
                </c:pt>
                <c:pt idx="20">
                  <c:v>46351</c:v>
                </c:pt>
                <c:pt idx="21">
                  <c:v>46381</c:v>
                </c:pt>
                <c:pt idx="22">
                  <c:v>46412</c:v>
                </c:pt>
                <c:pt idx="23">
                  <c:v>46443</c:v>
                </c:pt>
                <c:pt idx="24">
                  <c:v>46471</c:v>
                </c:pt>
              </c:numCache>
            </c:numRef>
          </c:cat>
          <c:val>
            <c:numRef>
              <c:f>'COST ASSUMPTION'!$D$38:$AB$38</c:f>
              <c:numCache>
                <c:formatCode>#,##0_);\(#,##0\);"--"</c:formatCode>
                <c:ptCount val="25"/>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30</c:v>
                </c:pt>
                <c:pt idx="22">
                  <c:v>30</c:v>
                </c:pt>
                <c:pt idx="23">
                  <c:v>30</c:v>
                </c:pt>
                <c:pt idx="24">
                  <c:v>30</c:v>
                </c:pt>
              </c:numCache>
            </c:numRef>
          </c:val>
          <c:extLst>
            <c:ext xmlns:c16="http://schemas.microsoft.com/office/drawing/2014/chart" uri="{C3380CC4-5D6E-409C-BE32-E72D297353CC}">
              <c16:uniqueId val="{00000002-FA4B-4EC7-A3F9-65F2E60325B3}"/>
            </c:ext>
          </c:extLst>
        </c:ser>
        <c:dLbls>
          <c:showLegendKey val="0"/>
          <c:showVal val="0"/>
          <c:showCatName val="0"/>
          <c:showSerName val="0"/>
          <c:showPercent val="0"/>
          <c:showBubbleSize val="0"/>
        </c:dLbls>
        <c:gapWidth val="200"/>
        <c:axId val="530897184"/>
        <c:axId val="530893824"/>
        <c:extLst>
          <c:ext xmlns:c15="http://schemas.microsoft.com/office/drawing/2012/chart" uri="{02D57815-91ED-43cb-92C2-25804820EDAC}">
            <c15:filteredBarSeries>
              <c15:ser>
                <c:idx val="0"/>
                <c:order val="0"/>
                <c:tx>
                  <c:v>AI &amp; Cloud Cost per Client</c:v>
                </c:tx>
                <c:spPr>
                  <a:solidFill>
                    <a:schemeClr val="accent1"/>
                  </a:solidFill>
                  <a:ln>
                    <a:solidFill>
                      <a:srgbClr val="1A56F0"/>
                    </a:solidFill>
                  </a:ln>
                  <a:effectLst/>
                </c:spPr>
                <c:invertIfNegative val="0"/>
                <c:cat>
                  <c:numRef>
                    <c:extLst>
                      <c:ext uri="{02D57815-91ED-43cb-92C2-25804820EDAC}">
                        <c15:formulaRef>
                          <c15:sqref>'COST ASSUMPTION'!$D$4:$AB$4</c15:sqref>
                        </c15:formulaRef>
                      </c:ext>
                    </c:extLst>
                    <c:numCache>
                      <c:formatCode>mmm\-yy</c:formatCode>
                      <c:ptCount val="25"/>
                      <c:pt idx="0">
                        <c:v>45741</c:v>
                      </c:pt>
                      <c:pt idx="1">
                        <c:v>45772</c:v>
                      </c:pt>
                      <c:pt idx="2">
                        <c:v>45802</c:v>
                      </c:pt>
                      <c:pt idx="3">
                        <c:v>45833</c:v>
                      </c:pt>
                      <c:pt idx="4">
                        <c:v>45863</c:v>
                      </c:pt>
                      <c:pt idx="5">
                        <c:v>45894</c:v>
                      </c:pt>
                      <c:pt idx="6">
                        <c:v>45925</c:v>
                      </c:pt>
                      <c:pt idx="7">
                        <c:v>45955</c:v>
                      </c:pt>
                      <c:pt idx="8">
                        <c:v>45986</c:v>
                      </c:pt>
                      <c:pt idx="9">
                        <c:v>46016</c:v>
                      </c:pt>
                      <c:pt idx="10">
                        <c:v>46047</c:v>
                      </c:pt>
                      <c:pt idx="11">
                        <c:v>46078</c:v>
                      </c:pt>
                      <c:pt idx="12">
                        <c:v>46106</c:v>
                      </c:pt>
                      <c:pt idx="13">
                        <c:v>46137</c:v>
                      </c:pt>
                      <c:pt idx="14">
                        <c:v>46167</c:v>
                      </c:pt>
                      <c:pt idx="15">
                        <c:v>46198</c:v>
                      </c:pt>
                      <c:pt idx="16">
                        <c:v>46228</c:v>
                      </c:pt>
                      <c:pt idx="17">
                        <c:v>46259</c:v>
                      </c:pt>
                      <c:pt idx="18">
                        <c:v>46290</c:v>
                      </c:pt>
                      <c:pt idx="19">
                        <c:v>46320</c:v>
                      </c:pt>
                      <c:pt idx="20">
                        <c:v>46351</c:v>
                      </c:pt>
                      <c:pt idx="21">
                        <c:v>46381</c:v>
                      </c:pt>
                      <c:pt idx="22">
                        <c:v>46412</c:v>
                      </c:pt>
                      <c:pt idx="23">
                        <c:v>46443</c:v>
                      </c:pt>
                      <c:pt idx="24">
                        <c:v>46471</c:v>
                      </c:pt>
                    </c:numCache>
                  </c:numRef>
                </c:cat>
                <c:val>
                  <c:numRef>
                    <c:extLst>
                      <c:ext uri="{02D57815-91ED-43cb-92C2-25804820EDAC}">
                        <c15:formulaRef>
                          <c15:sqref>'COST ASSUMPTION'!$D$5:$AB$5</c15:sqref>
                        </c15:formulaRef>
                      </c:ext>
                    </c:extLst>
                    <c:numCache>
                      <c:formatCode>mmm\-yy</c:formatCode>
                      <c:ptCount val="25"/>
                    </c:numCache>
                  </c:numRef>
                </c:val>
                <c:extLst>
                  <c:ext xmlns:c16="http://schemas.microsoft.com/office/drawing/2014/chart" uri="{C3380CC4-5D6E-409C-BE32-E72D297353CC}">
                    <c16:uniqueId val="{00000000-FA4B-4EC7-A3F9-65F2E60325B3}"/>
                  </c:ext>
                </c:extLst>
              </c15:ser>
            </c15:filteredBarSeries>
          </c:ext>
        </c:extLst>
      </c:barChart>
      <c:lineChart>
        <c:grouping val="standard"/>
        <c:varyColors val="0"/>
        <c:ser>
          <c:idx val="3"/>
          <c:order val="3"/>
          <c:tx>
            <c:v>Customer Support Cost</c:v>
          </c:tx>
          <c:spPr>
            <a:ln w="28575" cap="rnd">
              <a:solidFill>
                <a:srgbClr val="FF0000"/>
              </a:solidFill>
              <a:round/>
            </a:ln>
            <a:effectLst/>
          </c:spPr>
          <c:marker>
            <c:symbol val="none"/>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'COST ASSUMPTION'!$D$4:$AB$4</c:f>
              <c:numCache>
                <c:formatCode>mmm\-yy</c:formatCode>
                <c:ptCount val="25"/>
                <c:pt idx="0">
                  <c:v>45741</c:v>
                </c:pt>
                <c:pt idx="1">
                  <c:v>45772</c:v>
                </c:pt>
                <c:pt idx="2">
                  <c:v>45802</c:v>
                </c:pt>
                <c:pt idx="3">
                  <c:v>45833</c:v>
                </c:pt>
                <c:pt idx="4">
                  <c:v>45863</c:v>
                </c:pt>
                <c:pt idx="5">
                  <c:v>45894</c:v>
                </c:pt>
                <c:pt idx="6">
                  <c:v>45925</c:v>
                </c:pt>
                <c:pt idx="7">
                  <c:v>45955</c:v>
                </c:pt>
                <c:pt idx="8">
                  <c:v>45986</c:v>
                </c:pt>
                <c:pt idx="9">
                  <c:v>46016</c:v>
                </c:pt>
                <c:pt idx="10">
                  <c:v>46047</c:v>
                </c:pt>
                <c:pt idx="11">
                  <c:v>46078</c:v>
                </c:pt>
                <c:pt idx="12">
                  <c:v>46106</c:v>
                </c:pt>
                <c:pt idx="13">
                  <c:v>46137</c:v>
                </c:pt>
                <c:pt idx="14">
                  <c:v>46167</c:v>
                </c:pt>
                <c:pt idx="15">
                  <c:v>46198</c:v>
                </c:pt>
                <c:pt idx="16">
                  <c:v>46228</c:v>
                </c:pt>
                <c:pt idx="17">
                  <c:v>46259</c:v>
                </c:pt>
                <c:pt idx="18">
                  <c:v>46290</c:v>
                </c:pt>
                <c:pt idx="19">
                  <c:v>46320</c:v>
                </c:pt>
                <c:pt idx="20">
                  <c:v>46351</c:v>
                </c:pt>
                <c:pt idx="21">
                  <c:v>46381</c:v>
                </c:pt>
                <c:pt idx="22">
                  <c:v>46412</c:v>
                </c:pt>
                <c:pt idx="23">
                  <c:v>46443</c:v>
                </c:pt>
                <c:pt idx="24">
                  <c:v>46471</c:v>
                </c:pt>
              </c:numCache>
            </c:numRef>
          </c:cat>
          <c:val>
            <c:numRef>
              <c:f>'COST ASSUMPTION'!$D$39:$AB$39</c:f>
              <c:numCache>
                <c:formatCode>#,##0_);\(#,##0\);"--"</c:formatCode>
                <c:ptCount val="25"/>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numCache>
            </c:numRef>
          </c:val>
          <c:smooth val="0"/>
          <c:extLst>
            <c:ext xmlns:c16="http://schemas.microsoft.com/office/drawing/2014/chart" uri="{C3380CC4-5D6E-409C-BE32-E72D297353CC}">
              <c16:uniqueId val="{00000003-FA4B-4EC7-A3F9-65F2E60325B3}"/>
            </c:ext>
          </c:extLst>
        </c:ser>
        <c:dLbls>
          <c:showLegendKey val="0"/>
          <c:showVal val="0"/>
          <c:showCatName val="0"/>
          <c:showSerName val="0"/>
          <c:showPercent val="0"/>
          <c:showBubbleSize val="0"/>
        </c:dLbls>
        <c:marker val="1"/>
        <c:smooth val="0"/>
        <c:axId val="530897184"/>
        <c:axId val="530893824"/>
      </c:lineChart>
      <c:dateAx>
        <c:axId val="5308971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30893824"/>
        <c:crosses val="autoZero"/>
        <c:auto val="1"/>
        <c:lblOffset val="100"/>
        <c:baseTimeUnit val="months"/>
      </c:dateAx>
      <c:valAx>
        <c:axId val="530893824"/>
        <c:scaling>
          <c:orientation val="minMax"/>
        </c:scaling>
        <c:delete val="0"/>
        <c:axPos val="l"/>
        <c:numFmt formatCode="0.00"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30897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Salary &amp; Wages</c:v>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ASSUMPTION'!$D$47:$AB$47</c:f>
              <c:numCache>
                <c:formatCode>#,##0_);\(#,##0\);"--"</c:formatCode>
                <c:ptCount val="25"/>
                <c:pt idx="0">
                  <c:v>108333.33333333333</c:v>
                </c:pt>
                <c:pt idx="1">
                  <c:v>108333.33333333333</c:v>
                </c:pt>
                <c:pt idx="2">
                  <c:v>108333.33333333333</c:v>
                </c:pt>
                <c:pt idx="3">
                  <c:v>108333.33333333333</c:v>
                </c:pt>
                <c:pt idx="4">
                  <c:v>108333.33333333333</c:v>
                </c:pt>
                <c:pt idx="5">
                  <c:v>108333.33333333333</c:v>
                </c:pt>
                <c:pt idx="6">
                  <c:v>108333.33333333333</c:v>
                </c:pt>
                <c:pt idx="7">
                  <c:v>108333.33333333333</c:v>
                </c:pt>
                <c:pt idx="8">
                  <c:v>108333.33333333333</c:v>
                </c:pt>
                <c:pt idx="9">
                  <c:v>108333.33333333333</c:v>
                </c:pt>
                <c:pt idx="10">
                  <c:v>108333.33333333333</c:v>
                </c:pt>
                <c:pt idx="11">
                  <c:v>108333.33333333333</c:v>
                </c:pt>
                <c:pt idx="12">
                  <c:v>108333.33333333333</c:v>
                </c:pt>
                <c:pt idx="13">
                  <c:v>110000</c:v>
                </c:pt>
                <c:pt idx="14">
                  <c:v>110000</c:v>
                </c:pt>
                <c:pt idx="15">
                  <c:v>110000</c:v>
                </c:pt>
                <c:pt idx="16">
                  <c:v>110000</c:v>
                </c:pt>
                <c:pt idx="17">
                  <c:v>110000</c:v>
                </c:pt>
                <c:pt idx="18">
                  <c:v>110000</c:v>
                </c:pt>
                <c:pt idx="19">
                  <c:v>110000</c:v>
                </c:pt>
                <c:pt idx="20">
                  <c:v>110000</c:v>
                </c:pt>
                <c:pt idx="21">
                  <c:v>110000</c:v>
                </c:pt>
                <c:pt idx="22">
                  <c:v>110000</c:v>
                </c:pt>
                <c:pt idx="23">
                  <c:v>110000</c:v>
                </c:pt>
                <c:pt idx="24">
                  <c:v>110000</c:v>
                </c:pt>
              </c:numCache>
            </c:numRef>
          </c:val>
          <c:extLst>
            <c:ext xmlns:c16="http://schemas.microsoft.com/office/drawing/2014/chart" uri="{C3380CC4-5D6E-409C-BE32-E72D297353CC}">
              <c16:uniqueId val="{00000000-121B-4344-B78B-CFA67AFA352A}"/>
            </c:ext>
          </c:extLst>
        </c:ser>
        <c:ser>
          <c:idx val="1"/>
          <c:order val="1"/>
          <c:tx>
            <c:v>Cloud Infrastructure</c:v>
          </c:tx>
          <c:spPr>
            <a:solidFill>
              <a:schemeClr val="accent1">
                <a:lumMod val="40000"/>
                <a:lumOff val="60000"/>
              </a:schemeClr>
            </a:solidFill>
            <a:ln>
              <a:noFill/>
            </a:ln>
            <a:effectLst/>
          </c:spPr>
          <c:invertIfNegative val="0"/>
          <c:dLbls>
            <c:spPr>
              <a:noFill/>
              <a:ln>
                <a:noFill/>
              </a:ln>
              <a:effectLst/>
            </c:spPr>
            <c:txPr>
              <a:bodyPr rot="-5400000" spcFirstLastPara="1" vertOverflow="ellipsis" wrap="square" lIns="38100" tIns="19050" rIns="38100" bIns="19050" anchor="b" anchorCtr="0">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ASSUMPTION'!$D$48:$AB$48</c:f>
              <c:numCache>
                <c:formatCode>#,##0_);\(#,##0\);"--"</c:formatCode>
                <c:ptCount val="25"/>
                <c:pt idx="0">
                  <c:v>5000</c:v>
                </c:pt>
                <c:pt idx="1">
                  <c:v>5000</c:v>
                </c:pt>
                <c:pt idx="2">
                  <c:v>5000</c:v>
                </c:pt>
                <c:pt idx="3">
                  <c:v>5000</c:v>
                </c:pt>
                <c:pt idx="4">
                  <c:v>5000</c:v>
                </c:pt>
                <c:pt idx="5">
                  <c:v>5000</c:v>
                </c:pt>
                <c:pt idx="6">
                  <c:v>5000</c:v>
                </c:pt>
                <c:pt idx="7">
                  <c:v>5000</c:v>
                </c:pt>
                <c:pt idx="8">
                  <c:v>5000</c:v>
                </c:pt>
                <c:pt idx="9">
                  <c:v>5000</c:v>
                </c:pt>
                <c:pt idx="10">
                  <c:v>5000</c:v>
                </c:pt>
                <c:pt idx="11">
                  <c:v>5000</c:v>
                </c:pt>
                <c:pt idx="12">
                  <c:v>5000</c:v>
                </c:pt>
                <c:pt idx="13">
                  <c:v>6000</c:v>
                </c:pt>
                <c:pt idx="14">
                  <c:v>6000</c:v>
                </c:pt>
                <c:pt idx="15">
                  <c:v>6000</c:v>
                </c:pt>
                <c:pt idx="16">
                  <c:v>6000</c:v>
                </c:pt>
                <c:pt idx="17">
                  <c:v>6000</c:v>
                </c:pt>
                <c:pt idx="18">
                  <c:v>6000</c:v>
                </c:pt>
                <c:pt idx="19">
                  <c:v>6000</c:v>
                </c:pt>
                <c:pt idx="20">
                  <c:v>6000</c:v>
                </c:pt>
                <c:pt idx="21">
                  <c:v>6000</c:v>
                </c:pt>
                <c:pt idx="22">
                  <c:v>6000</c:v>
                </c:pt>
                <c:pt idx="23">
                  <c:v>6000</c:v>
                </c:pt>
                <c:pt idx="24">
                  <c:v>6000</c:v>
                </c:pt>
              </c:numCache>
            </c:numRef>
          </c:val>
          <c:extLst>
            <c:ext xmlns:c16="http://schemas.microsoft.com/office/drawing/2014/chart" uri="{C3380CC4-5D6E-409C-BE32-E72D297353CC}">
              <c16:uniqueId val="{00000001-121B-4344-B78B-CFA67AFA352A}"/>
            </c:ext>
          </c:extLst>
        </c:ser>
        <c:dLbls>
          <c:showLegendKey val="0"/>
          <c:showVal val="0"/>
          <c:showCatName val="0"/>
          <c:showSerName val="0"/>
          <c:showPercent val="0"/>
          <c:showBubbleSize val="0"/>
        </c:dLbls>
        <c:gapWidth val="170"/>
        <c:axId val="558944592"/>
        <c:axId val="558955152"/>
      </c:barChart>
      <c:lineChart>
        <c:grouping val="standard"/>
        <c:varyColors val="0"/>
        <c:ser>
          <c:idx val="2"/>
          <c:order val="2"/>
          <c:tx>
            <c:v>Legal &amp; Compliance</c:v>
          </c:tx>
          <c:spPr>
            <a:ln w="28575" cap="rnd">
              <a:solidFill>
                <a:schemeClr val="bg1">
                  <a:lumMod val="50000"/>
                </a:schemeClr>
              </a:solidFill>
              <a:round/>
            </a:ln>
            <a:effectLst/>
          </c:spPr>
          <c:marker>
            <c:symbol val="none"/>
          </c:marker>
          <c:dLbls>
            <c:dLbl>
              <c:idx val="24"/>
              <c:layout>
                <c:manualLayout>
                  <c:x val="9.4928131929473329E-4"/>
                  <c:y val="2.7777777777777776E-2"/>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DE56-490E-B9C6-F076ADF7F67F}"/>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ASSUMPTION'!$D$49:$AB$49</c:f>
              <c:numCache>
                <c:formatCode>#,##0_);\(#,##0\);"--"</c:formatCode>
                <c:ptCount val="25"/>
                <c:pt idx="0">
                  <c:v>6666.666666666667</c:v>
                </c:pt>
                <c:pt idx="1">
                  <c:v>6666.666666666667</c:v>
                </c:pt>
                <c:pt idx="2">
                  <c:v>6666.666666666667</c:v>
                </c:pt>
                <c:pt idx="3">
                  <c:v>6666.666666666667</c:v>
                </c:pt>
                <c:pt idx="4">
                  <c:v>6666.666666666667</c:v>
                </c:pt>
                <c:pt idx="5">
                  <c:v>6666.666666666667</c:v>
                </c:pt>
                <c:pt idx="6">
                  <c:v>6666.666666666667</c:v>
                </c:pt>
                <c:pt idx="7">
                  <c:v>6666.666666666667</c:v>
                </c:pt>
                <c:pt idx="8">
                  <c:v>6666.666666666667</c:v>
                </c:pt>
                <c:pt idx="9">
                  <c:v>6666.666666666667</c:v>
                </c:pt>
                <c:pt idx="10">
                  <c:v>6666.666666666667</c:v>
                </c:pt>
                <c:pt idx="11">
                  <c:v>6666.666666666667</c:v>
                </c:pt>
                <c:pt idx="12">
                  <c:v>6666.666666666667</c:v>
                </c:pt>
                <c:pt idx="13">
                  <c:v>7667</c:v>
                </c:pt>
                <c:pt idx="14">
                  <c:v>7667</c:v>
                </c:pt>
                <c:pt idx="15">
                  <c:v>7667</c:v>
                </c:pt>
                <c:pt idx="16">
                  <c:v>7667</c:v>
                </c:pt>
                <c:pt idx="17">
                  <c:v>7667</c:v>
                </c:pt>
                <c:pt idx="18">
                  <c:v>7667</c:v>
                </c:pt>
                <c:pt idx="19">
                  <c:v>7667</c:v>
                </c:pt>
                <c:pt idx="20">
                  <c:v>7667</c:v>
                </c:pt>
                <c:pt idx="21">
                  <c:v>7667</c:v>
                </c:pt>
                <c:pt idx="22">
                  <c:v>7667</c:v>
                </c:pt>
                <c:pt idx="23">
                  <c:v>7667</c:v>
                </c:pt>
                <c:pt idx="24">
                  <c:v>7667</c:v>
                </c:pt>
              </c:numCache>
            </c:numRef>
          </c:val>
          <c:smooth val="0"/>
          <c:extLst>
            <c:ext xmlns:c16="http://schemas.microsoft.com/office/drawing/2014/chart" uri="{C3380CC4-5D6E-409C-BE32-E72D297353CC}">
              <c16:uniqueId val="{00000002-121B-4344-B78B-CFA67AFA352A}"/>
            </c:ext>
          </c:extLst>
        </c:ser>
        <c:ser>
          <c:idx val="3"/>
          <c:order val="3"/>
          <c:tx>
            <c:v>Office, Tools &amp; Admin</c:v>
          </c:tx>
          <c:spPr>
            <a:ln w="28575" cap="rnd">
              <a:solidFill>
                <a:srgbClr val="7030A0"/>
              </a:solidFill>
              <a:round/>
            </a:ln>
            <a:effectLst/>
          </c:spPr>
          <c:marker>
            <c:symbol val="none"/>
          </c:marker>
          <c:dLbls>
            <c:dLbl>
              <c:idx val="24"/>
              <c:layout>
                <c:manualLayout>
                  <c:x val="9.4928131929473329E-4"/>
                  <c:y val="-6.8789380075696696E-2"/>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DE56-490E-B9C6-F076ADF7F67F}"/>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ASSUMPTION'!$D$50:$AB$50</c:f>
              <c:numCache>
                <c:formatCode>#,##0_);\(#,##0\);"--"</c:formatCode>
                <c:ptCount val="25"/>
                <c:pt idx="0">
                  <c:v>2083.3333333333335</c:v>
                </c:pt>
                <c:pt idx="1">
                  <c:v>2083.3333333333335</c:v>
                </c:pt>
                <c:pt idx="2">
                  <c:v>2083.3333333333335</c:v>
                </c:pt>
                <c:pt idx="3">
                  <c:v>2083.3333333333335</c:v>
                </c:pt>
                <c:pt idx="4">
                  <c:v>2083.3333333333335</c:v>
                </c:pt>
                <c:pt idx="5">
                  <c:v>2083.3333333333335</c:v>
                </c:pt>
                <c:pt idx="6">
                  <c:v>2083.3333333333335</c:v>
                </c:pt>
                <c:pt idx="7">
                  <c:v>2083.3333333333335</c:v>
                </c:pt>
                <c:pt idx="8">
                  <c:v>2083.3333333333335</c:v>
                </c:pt>
                <c:pt idx="9">
                  <c:v>2083.3333333333335</c:v>
                </c:pt>
                <c:pt idx="10">
                  <c:v>2083.3333333333335</c:v>
                </c:pt>
                <c:pt idx="11">
                  <c:v>2083.3333333333335</c:v>
                </c:pt>
                <c:pt idx="12">
                  <c:v>2083.3333333333335</c:v>
                </c:pt>
                <c:pt idx="13">
                  <c:v>3083</c:v>
                </c:pt>
                <c:pt idx="14">
                  <c:v>3083</c:v>
                </c:pt>
                <c:pt idx="15">
                  <c:v>3083</c:v>
                </c:pt>
                <c:pt idx="16">
                  <c:v>3083</c:v>
                </c:pt>
                <c:pt idx="17">
                  <c:v>3083</c:v>
                </c:pt>
                <c:pt idx="18">
                  <c:v>3083</c:v>
                </c:pt>
                <c:pt idx="19">
                  <c:v>3083</c:v>
                </c:pt>
                <c:pt idx="20">
                  <c:v>3083</c:v>
                </c:pt>
                <c:pt idx="21">
                  <c:v>3083</c:v>
                </c:pt>
                <c:pt idx="22">
                  <c:v>3083</c:v>
                </c:pt>
                <c:pt idx="23">
                  <c:v>3083</c:v>
                </c:pt>
                <c:pt idx="24">
                  <c:v>3083</c:v>
                </c:pt>
              </c:numCache>
            </c:numRef>
          </c:val>
          <c:smooth val="0"/>
          <c:extLst>
            <c:ext xmlns:c16="http://schemas.microsoft.com/office/drawing/2014/chart" uri="{C3380CC4-5D6E-409C-BE32-E72D297353CC}">
              <c16:uniqueId val="{00000003-121B-4344-B78B-CFA67AFA352A}"/>
            </c:ext>
          </c:extLst>
        </c:ser>
        <c:dLbls>
          <c:showLegendKey val="0"/>
          <c:showVal val="0"/>
          <c:showCatName val="0"/>
          <c:showSerName val="0"/>
          <c:showPercent val="0"/>
          <c:showBubbleSize val="0"/>
        </c:dLbls>
        <c:marker val="1"/>
        <c:smooth val="0"/>
        <c:axId val="530925024"/>
        <c:axId val="530926944"/>
      </c:lineChart>
      <c:catAx>
        <c:axId val="558944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8955152"/>
        <c:crosses val="autoZero"/>
        <c:auto val="1"/>
        <c:lblAlgn val="ctr"/>
        <c:lblOffset val="100"/>
        <c:noMultiLvlLbl val="0"/>
      </c:catAx>
      <c:valAx>
        <c:axId val="558955152"/>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8944592"/>
        <c:crosses val="autoZero"/>
        <c:crossBetween val="between"/>
      </c:valAx>
      <c:valAx>
        <c:axId val="530926944"/>
        <c:scaling>
          <c:orientation val="minMax"/>
        </c:scaling>
        <c:delete val="0"/>
        <c:axPos val="r"/>
        <c:numFmt formatCode="#,##0_);\(#,##0\);&quot;--&quot;" sourceLinked="1"/>
        <c:majorTickMark val="out"/>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30925024"/>
        <c:crosses val="max"/>
        <c:crossBetween val="between"/>
      </c:valAx>
      <c:catAx>
        <c:axId val="530925024"/>
        <c:scaling>
          <c:orientation val="minMax"/>
        </c:scaling>
        <c:delete val="1"/>
        <c:axPos val="b"/>
        <c:majorTickMark val="out"/>
        <c:minorTickMark val="none"/>
        <c:tickLblPos val="nextTo"/>
        <c:crossAx val="530926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v>AI &amp; Cloud Cost per Client</c:v>
          </c:tx>
          <c:spPr>
            <a:solidFill>
              <a:srgbClr val="1A56F0"/>
            </a:solidFill>
            <a:ln>
              <a:noFill/>
            </a:ln>
            <a:effectLst/>
          </c:spPr>
          <c:dLbls>
            <c:dLbl>
              <c:idx val="0"/>
              <c:layout>
                <c:manualLayout>
                  <c:x val="7.168458781362002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D4-463E-B3F9-9831106AB7B1}"/>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'COST ASSUMPTION'!$D$4:$AB$5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'COST ASSUMPTION'!$D$60:$AB$60</c:f>
              <c:numCache>
                <c:formatCode>0.00</c:formatCode>
                <c:ptCount val="25"/>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formatCode="#,##0_);\(#,##0\);&quot;--&quot;">
                  <c:v>3</c:v>
                </c:pt>
                <c:pt idx="22" formatCode="#,##0_);\(#,##0\);&quot;--&quot;">
                  <c:v>3</c:v>
                </c:pt>
                <c:pt idx="23" formatCode="#,##0_);\(#,##0\);&quot;--&quot;">
                  <c:v>3</c:v>
                </c:pt>
                <c:pt idx="24" formatCode="#,##0_);\(#,##0\);&quot;--&quot;">
                  <c:v>3</c:v>
                </c:pt>
              </c:numCache>
            </c:numRef>
          </c:val>
          <c:extLst>
            <c:ext xmlns:c16="http://schemas.microsoft.com/office/drawing/2014/chart" uri="{C3380CC4-5D6E-409C-BE32-E72D297353CC}">
              <c16:uniqueId val="{00000000-169F-48A7-8374-B5509BA6B443}"/>
            </c:ext>
          </c:extLst>
        </c:ser>
        <c:ser>
          <c:idx val="1"/>
          <c:order val="1"/>
          <c:tx>
            <c:v>Medical Record Retrieval Cost</c:v>
          </c:tx>
          <c:spPr>
            <a:solidFill>
              <a:schemeClr val="bg1">
                <a:lumMod val="75000"/>
              </a:schemeClr>
            </a:solidFill>
            <a:ln>
              <a:noFill/>
            </a:ln>
            <a:effectLst/>
          </c:spPr>
          <c:dLbls>
            <c:dLbl>
              <c:idx val="0"/>
              <c:layout>
                <c:manualLayout>
                  <c:x val="6.2724014336917565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D4-463E-B3F9-9831106AB7B1}"/>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'COST ASSUMPTION'!$D$4:$AB$5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'COST ASSUMPTION'!$D$61:$AB$61</c:f>
              <c:numCache>
                <c:formatCode>#,##0_);\(#,##0\);"--"</c:formatCode>
                <c:ptCount val="25"/>
                <c:pt idx="0">
                  <c:v>45</c:v>
                </c:pt>
                <c:pt idx="1">
                  <c:v>45</c:v>
                </c:pt>
                <c:pt idx="2">
                  <c:v>45</c:v>
                </c:pt>
                <c:pt idx="3">
                  <c:v>45</c:v>
                </c:pt>
                <c:pt idx="4">
                  <c:v>45</c:v>
                </c:pt>
                <c:pt idx="5">
                  <c:v>45</c:v>
                </c:pt>
                <c:pt idx="6">
                  <c:v>45</c:v>
                </c:pt>
                <c:pt idx="7">
                  <c:v>45</c:v>
                </c:pt>
                <c:pt idx="8">
                  <c:v>45</c:v>
                </c:pt>
                <c:pt idx="9">
                  <c:v>45</c:v>
                </c:pt>
                <c:pt idx="10">
                  <c:v>45</c:v>
                </c:pt>
                <c:pt idx="11">
                  <c:v>45</c:v>
                </c:pt>
                <c:pt idx="12">
                  <c:v>45</c:v>
                </c:pt>
                <c:pt idx="13">
                  <c:v>45</c:v>
                </c:pt>
                <c:pt idx="14">
                  <c:v>45</c:v>
                </c:pt>
                <c:pt idx="15">
                  <c:v>45</c:v>
                </c:pt>
                <c:pt idx="16">
                  <c:v>45</c:v>
                </c:pt>
                <c:pt idx="17">
                  <c:v>45</c:v>
                </c:pt>
                <c:pt idx="18">
                  <c:v>45</c:v>
                </c:pt>
                <c:pt idx="19">
                  <c:v>45</c:v>
                </c:pt>
                <c:pt idx="20">
                  <c:v>45</c:v>
                </c:pt>
                <c:pt idx="21">
                  <c:v>50</c:v>
                </c:pt>
                <c:pt idx="22">
                  <c:v>50</c:v>
                </c:pt>
                <c:pt idx="23">
                  <c:v>50</c:v>
                </c:pt>
                <c:pt idx="24">
                  <c:v>50</c:v>
                </c:pt>
              </c:numCache>
            </c:numRef>
          </c:val>
          <c:extLst>
            <c:ext xmlns:c16="http://schemas.microsoft.com/office/drawing/2014/chart" uri="{C3380CC4-5D6E-409C-BE32-E72D297353CC}">
              <c16:uniqueId val="{00000001-169F-48A7-8374-B5509BA6B443}"/>
            </c:ext>
          </c:extLst>
        </c:ser>
        <c:ser>
          <c:idx val="2"/>
          <c:order val="2"/>
          <c:tx>
            <c:v>Customer Support Cost</c:v>
          </c:tx>
          <c:spPr>
            <a:solidFill>
              <a:srgbClr val="FF0000"/>
            </a:solidFill>
            <a:ln>
              <a:noFill/>
            </a:ln>
            <a:effectLst/>
          </c:spPr>
          <c:dLbls>
            <c:dLbl>
              <c:idx val="0"/>
              <c:layout>
                <c:manualLayout>
                  <c:x val="6.272401433691756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D4-463E-B3F9-9831106AB7B1}"/>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ASSUMPTION'!$D$62:$AB$62</c:f>
              <c:numCache>
                <c:formatCode>#,##0_);\(#,##0\);"--"</c:formatCode>
                <c:ptCount val="25"/>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numCache>
            </c:numRef>
          </c:val>
          <c:extLst>
            <c:ext xmlns:c16="http://schemas.microsoft.com/office/drawing/2014/chart" uri="{C3380CC4-5D6E-409C-BE32-E72D297353CC}">
              <c16:uniqueId val="{00000002-169F-48A7-8374-B5509BA6B443}"/>
            </c:ext>
          </c:extLst>
        </c:ser>
        <c:dLbls>
          <c:showLegendKey val="0"/>
          <c:showVal val="0"/>
          <c:showCatName val="0"/>
          <c:showSerName val="0"/>
          <c:showPercent val="0"/>
          <c:showBubbleSize val="0"/>
        </c:dLbls>
        <c:axId val="628490624"/>
        <c:axId val="628502624"/>
      </c:areaChart>
      <c:dateAx>
        <c:axId val="62849062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8502624"/>
        <c:crosses val="autoZero"/>
        <c:auto val="1"/>
        <c:lblOffset val="100"/>
        <c:baseTimeUnit val="months"/>
      </c:dateAx>
      <c:valAx>
        <c:axId val="628502624"/>
        <c:scaling>
          <c:orientation val="minMax"/>
        </c:scaling>
        <c:delete val="0"/>
        <c:axPos val="l"/>
        <c:numFmt formatCode="0.00"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84906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v>Salary &amp; Wages</c:v>
          </c:tx>
          <c:spPr>
            <a:solidFill>
              <a:schemeClr val="accent2">
                <a:lumMod val="40000"/>
                <a:lumOff val="60000"/>
              </a:schemeClr>
            </a:solidFill>
            <a:ln>
              <a:noFill/>
            </a:ln>
            <a:effectLst/>
          </c:spPr>
          <c:dLbls>
            <c:dLbl>
              <c:idx val="1"/>
              <c:layout>
                <c:manualLayout>
                  <c:x val="-1.7360910556390899E-17"/>
                  <c:y val="7.3185746033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A5-4EE0-9879-65B293AC3BD6}"/>
                </c:ext>
              </c:extLst>
            </c:dLbl>
            <c:dLbl>
              <c:idx val="3"/>
              <c:layout>
                <c:manualLayout>
                  <c:x val="0"/>
                  <c:y val="8.6100877686584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A5-4EE0-9879-65B293AC3BD6}"/>
                </c:ext>
              </c:extLst>
            </c:dLbl>
            <c:dLbl>
              <c:idx val="5"/>
              <c:layout>
                <c:manualLayout>
                  <c:x val="-3.4721821112781798E-17"/>
                  <c:y val="6.0270614380609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8A5-4EE0-9879-65B293AC3BD6}"/>
                </c:ext>
              </c:extLst>
            </c:dLbl>
            <c:dLbl>
              <c:idx val="7"/>
              <c:layout>
                <c:manualLayout>
                  <c:x val="-1.8939393939394287E-3"/>
                  <c:y val="6.4575658264938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8A5-4EE0-9879-65B293AC3BD6}"/>
                </c:ext>
              </c:extLst>
            </c:dLbl>
            <c:dLbl>
              <c:idx val="9"/>
              <c:layout>
                <c:manualLayout>
                  <c:x val="0"/>
                  <c:y val="6.4575658264938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8A5-4EE0-9879-65B293AC3BD6}"/>
                </c:ext>
              </c:extLst>
            </c:dLbl>
            <c:dLbl>
              <c:idx val="11"/>
              <c:layout>
                <c:manualLayout>
                  <c:x val="0"/>
                  <c:y val="6.88807021492676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8A5-4EE0-9879-65B293AC3BD6}"/>
                </c:ext>
              </c:extLst>
            </c:dLbl>
            <c:dLbl>
              <c:idx val="13"/>
              <c:layout>
                <c:manualLayout>
                  <c:x val="6.9443642225563597E-17"/>
                  <c:y val="5.59655704962799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8A5-4EE0-9879-65B293AC3BD6}"/>
                </c:ext>
              </c:extLst>
            </c:dLbl>
            <c:dLbl>
              <c:idx val="15"/>
              <c:layout>
                <c:manualLayout>
                  <c:x val="-1.8939393939394634E-3"/>
                  <c:y val="7.3185746033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8A5-4EE0-9879-65B293AC3BD6}"/>
                </c:ext>
              </c:extLst>
            </c:dLbl>
            <c:dLbl>
              <c:idx val="17"/>
              <c:layout>
                <c:manualLayout>
                  <c:x val="-1.3888728445112719E-16"/>
                  <c:y val="6.0270614380609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8A5-4EE0-9879-65B293AC3BD6}"/>
                </c:ext>
              </c:extLst>
            </c:dLbl>
            <c:dLbl>
              <c:idx val="19"/>
              <c:layout>
                <c:manualLayout>
                  <c:x val="0"/>
                  <c:y val="5.16605266119507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8A5-4EE0-9879-65B293AC3BD6}"/>
                </c:ext>
              </c:extLst>
            </c:dLbl>
            <c:dLbl>
              <c:idx val="21"/>
              <c:layout>
                <c:manualLayout>
                  <c:x val="0"/>
                  <c:y val="6.0270614380609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8A5-4EE0-9879-65B293AC3BD6}"/>
                </c:ext>
              </c:extLst>
            </c:dLbl>
            <c:dLbl>
              <c:idx val="23"/>
              <c:layout>
                <c:manualLayout>
                  <c:x val="0"/>
                  <c:y val="6.4575658264938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8A5-4EE0-9879-65B293AC3BD6}"/>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ASSUMPTION'!$D$70:$AB$70</c:f>
              <c:numCache>
                <c:formatCode>#,##0_);\(#,##0\);"--"</c:formatCode>
                <c:ptCount val="25"/>
                <c:pt idx="0">
                  <c:v>150000</c:v>
                </c:pt>
                <c:pt idx="1">
                  <c:v>150000</c:v>
                </c:pt>
                <c:pt idx="2">
                  <c:v>150000</c:v>
                </c:pt>
                <c:pt idx="3">
                  <c:v>150000</c:v>
                </c:pt>
                <c:pt idx="4">
                  <c:v>150000</c:v>
                </c:pt>
                <c:pt idx="5">
                  <c:v>150000</c:v>
                </c:pt>
                <c:pt idx="6">
                  <c:v>150000</c:v>
                </c:pt>
                <c:pt idx="7">
                  <c:v>150000</c:v>
                </c:pt>
                <c:pt idx="8">
                  <c:v>150000</c:v>
                </c:pt>
                <c:pt idx="9">
                  <c:v>150000</c:v>
                </c:pt>
                <c:pt idx="10">
                  <c:v>150000</c:v>
                </c:pt>
                <c:pt idx="11">
                  <c:v>150000</c:v>
                </c:pt>
                <c:pt idx="12">
                  <c:v>150000</c:v>
                </c:pt>
                <c:pt idx="13">
                  <c:v>150000</c:v>
                </c:pt>
                <c:pt idx="14">
                  <c:v>150000</c:v>
                </c:pt>
                <c:pt idx="15">
                  <c:v>150000</c:v>
                </c:pt>
                <c:pt idx="16">
                  <c:v>150000</c:v>
                </c:pt>
                <c:pt idx="17">
                  <c:v>150000</c:v>
                </c:pt>
                <c:pt idx="18">
                  <c:v>150000</c:v>
                </c:pt>
                <c:pt idx="19">
                  <c:v>150000</c:v>
                </c:pt>
                <c:pt idx="20">
                  <c:v>150000</c:v>
                </c:pt>
                <c:pt idx="21">
                  <c:v>150000</c:v>
                </c:pt>
                <c:pt idx="22">
                  <c:v>150000</c:v>
                </c:pt>
                <c:pt idx="23">
                  <c:v>150000</c:v>
                </c:pt>
                <c:pt idx="24">
                  <c:v>150000</c:v>
                </c:pt>
              </c:numCache>
            </c:numRef>
          </c:val>
          <c:extLst>
            <c:ext xmlns:c16="http://schemas.microsoft.com/office/drawing/2014/chart" uri="{C3380CC4-5D6E-409C-BE32-E72D297353CC}">
              <c16:uniqueId val="{00000000-E8A5-4EE0-9879-65B293AC3BD6}"/>
            </c:ext>
          </c:extLst>
        </c:ser>
        <c:ser>
          <c:idx val="2"/>
          <c:order val="2"/>
          <c:tx>
            <c:v>Legal Compliance</c:v>
          </c:tx>
          <c:spPr>
            <a:solidFill>
              <a:schemeClr val="accent3"/>
            </a:solidFill>
            <a:ln>
              <a:noFill/>
            </a:ln>
            <a:effectLst/>
          </c:spPr>
          <c:dLbls>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4-E8A5-4EE0-9879-65B293AC3BD6}"/>
                </c:ext>
              </c:extLst>
            </c:dLbl>
            <c:dLbl>
              <c:idx val="24"/>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5-E8A5-4EE0-9879-65B293AC3BD6}"/>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'COST ASSUMPTION'!$D$72:$AB$72</c:f>
              <c:numCache>
                <c:formatCode>#,##0_);\(#,##0\);"--"</c:formatCode>
                <c:ptCount val="25"/>
                <c:pt idx="0">
                  <c:v>12500</c:v>
                </c:pt>
                <c:pt idx="1">
                  <c:v>12500</c:v>
                </c:pt>
                <c:pt idx="2">
                  <c:v>12500</c:v>
                </c:pt>
                <c:pt idx="3">
                  <c:v>12500</c:v>
                </c:pt>
                <c:pt idx="4">
                  <c:v>12500</c:v>
                </c:pt>
                <c:pt idx="5">
                  <c:v>12500</c:v>
                </c:pt>
                <c:pt idx="6">
                  <c:v>12500</c:v>
                </c:pt>
                <c:pt idx="7">
                  <c:v>12500</c:v>
                </c:pt>
                <c:pt idx="8">
                  <c:v>12500</c:v>
                </c:pt>
                <c:pt idx="9">
                  <c:v>12500</c:v>
                </c:pt>
                <c:pt idx="10">
                  <c:v>12500</c:v>
                </c:pt>
                <c:pt idx="11">
                  <c:v>12500</c:v>
                </c:pt>
                <c:pt idx="12">
                  <c:v>12500</c:v>
                </c:pt>
                <c:pt idx="13">
                  <c:v>12500</c:v>
                </c:pt>
                <c:pt idx="14">
                  <c:v>12500</c:v>
                </c:pt>
                <c:pt idx="15">
                  <c:v>12500</c:v>
                </c:pt>
                <c:pt idx="16">
                  <c:v>12500</c:v>
                </c:pt>
                <c:pt idx="17">
                  <c:v>12500</c:v>
                </c:pt>
                <c:pt idx="18">
                  <c:v>12500</c:v>
                </c:pt>
                <c:pt idx="19">
                  <c:v>12500</c:v>
                </c:pt>
                <c:pt idx="20">
                  <c:v>12500</c:v>
                </c:pt>
                <c:pt idx="21">
                  <c:v>12500</c:v>
                </c:pt>
                <c:pt idx="22">
                  <c:v>12500</c:v>
                </c:pt>
                <c:pt idx="23">
                  <c:v>12500</c:v>
                </c:pt>
                <c:pt idx="24">
                  <c:v>12500</c:v>
                </c:pt>
              </c:numCache>
            </c:numRef>
          </c:val>
          <c:extLst>
            <c:ext xmlns:c16="http://schemas.microsoft.com/office/drawing/2014/chart" uri="{C3380CC4-5D6E-409C-BE32-E72D297353CC}">
              <c16:uniqueId val="{00000002-E8A5-4EE0-9879-65B293AC3BD6}"/>
            </c:ext>
          </c:extLst>
        </c:ser>
        <c:dLbls>
          <c:showLegendKey val="0"/>
          <c:showVal val="0"/>
          <c:showCatName val="0"/>
          <c:showSerName val="0"/>
          <c:showPercent val="0"/>
          <c:showBubbleSize val="0"/>
        </c:dLbls>
        <c:axId val="1712273999"/>
        <c:axId val="1626869327"/>
      </c:areaChart>
      <c:lineChart>
        <c:grouping val="standard"/>
        <c:varyColors val="0"/>
        <c:ser>
          <c:idx val="1"/>
          <c:order val="1"/>
          <c:tx>
            <c:v>Cloud Infrastructure</c:v>
          </c:tx>
          <c:spPr>
            <a:ln w="28575" cap="rnd">
              <a:solidFill>
                <a:schemeClr val="accent1">
                  <a:lumMod val="20000"/>
                  <a:lumOff val="80000"/>
                </a:schemeClr>
              </a:solidFill>
              <a:round/>
            </a:ln>
            <a:effectLst/>
          </c:spPr>
          <c:marker>
            <c:symbol val="none"/>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ASSUMPTION'!$D$71:$AB$71</c:f>
              <c:numCache>
                <c:formatCode>#,##0_);\(#,##0\);"--"</c:formatCode>
                <c:ptCount val="25"/>
                <c:pt idx="0">
                  <c:v>10000</c:v>
                </c:pt>
                <c:pt idx="1">
                  <c:v>10000</c:v>
                </c:pt>
                <c:pt idx="2">
                  <c:v>10000</c:v>
                </c:pt>
                <c:pt idx="3">
                  <c:v>10000</c:v>
                </c:pt>
                <c:pt idx="4">
                  <c:v>10000</c:v>
                </c:pt>
                <c:pt idx="5">
                  <c:v>10000</c:v>
                </c:pt>
                <c:pt idx="6">
                  <c:v>10000</c:v>
                </c:pt>
                <c:pt idx="7">
                  <c:v>10000</c:v>
                </c:pt>
                <c:pt idx="8">
                  <c:v>10000</c:v>
                </c:pt>
                <c:pt idx="9">
                  <c:v>10000</c:v>
                </c:pt>
                <c:pt idx="10">
                  <c:v>10000</c:v>
                </c:pt>
                <c:pt idx="11">
                  <c:v>10000</c:v>
                </c:pt>
                <c:pt idx="12">
                  <c:v>10000</c:v>
                </c:pt>
                <c:pt idx="13">
                  <c:v>10000</c:v>
                </c:pt>
                <c:pt idx="14">
                  <c:v>10000</c:v>
                </c:pt>
                <c:pt idx="15">
                  <c:v>10000</c:v>
                </c:pt>
                <c:pt idx="16">
                  <c:v>10000</c:v>
                </c:pt>
                <c:pt idx="17">
                  <c:v>10000</c:v>
                </c:pt>
                <c:pt idx="18">
                  <c:v>10000</c:v>
                </c:pt>
                <c:pt idx="19">
                  <c:v>10000</c:v>
                </c:pt>
                <c:pt idx="20">
                  <c:v>10000</c:v>
                </c:pt>
                <c:pt idx="21">
                  <c:v>10000</c:v>
                </c:pt>
                <c:pt idx="22">
                  <c:v>10000</c:v>
                </c:pt>
                <c:pt idx="23">
                  <c:v>10000</c:v>
                </c:pt>
                <c:pt idx="24">
                  <c:v>10000</c:v>
                </c:pt>
              </c:numCache>
            </c:numRef>
          </c:val>
          <c:smooth val="0"/>
          <c:extLst>
            <c:ext xmlns:c16="http://schemas.microsoft.com/office/drawing/2014/chart" uri="{C3380CC4-5D6E-409C-BE32-E72D297353CC}">
              <c16:uniqueId val="{00000001-E8A5-4EE0-9879-65B293AC3BD6}"/>
            </c:ext>
          </c:extLst>
        </c:ser>
        <c:ser>
          <c:idx val="3"/>
          <c:order val="3"/>
          <c:tx>
            <c:v>Office, Tools &amp; Admin</c:v>
          </c:tx>
          <c:spPr>
            <a:ln w="28575" cap="rnd">
              <a:solidFill>
                <a:srgbClr val="7030A0"/>
              </a:solidFill>
              <a:round/>
            </a:ln>
            <a:effectLst/>
          </c:spPr>
          <c:marker>
            <c:symbol val="none"/>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'COST ASSUMPTION'!$D$73:$AB$73</c:f>
              <c:numCache>
                <c:formatCode>#,##0_);\(#,##0\);"--"</c:formatCode>
                <c:ptCount val="25"/>
                <c:pt idx="0">
                  <c:v>4166.666666666667</c:v>
                </c:pt>
                <c:pt idx="1">
                  <c:v>4166.666666666667</c:v>
                </c:pt>
                <c:pt idx="2">
                  <c:v>4166.666666666667</c:v>
                </c:pt>
                <c:pt idx="3">
                  <c:v>4166.666666666667</c:v>
                </c:pt>
                <c:pt idx="4">
                  <c:v>4166.666666666667</c:v>
                </c:pt>
                <c:pt idx="5">
                  <c:v>4166.666666666667</c:v>
                </c:pt>
                <c:pt idx="6">
                  <c:v>4166.666666666667</c:v>
                </c:pt>
                <c:pt idx="7">
                  <c:v>4166.666666666667</c:v>
                </c:pt>
                <c:pt idx="8">
                  <c:v>4166.666666666667</c:v>
                </c:pt>
                <c:pt idx="9">
                  <c:v>4166.666666666667</c:v>
                </c:pt>
                <c:pt idx="10">
                  <c:v>4166.666666666667</c:v>
                </c:pt>
                <c:pt idx="11">
                  <c:v>4166.666666666667</c:v>
                </c:pt>
                <c:pt idx="12">
                  <c:v>4166.666666666667</c:v>
                </c:pt>
                <c:pt idx="13">
                  <c:v>4166.666666666667</c:v>
                </c:pt>
                <c:pt idx="14">
                  <c:v>4166.666666666667</c:v>
                </c:pt>
                <c:pt idx="15">
                  <c:v>4166.666666666667</c:v>
                </c:pt>
                <c:pt idx="16">
                  <c:v>4166.666666666667</c:v>
                </c:pt>
                <c:pt idx="17">
                  <c:v>4166.666666666667</c:v>
                </c:pt>
                <c:pt idx="18">
                  <c:v>4166.666666666667</c:v>
                </c:pt>
                <c:pt idx="19">
                  <c:v>4166.666666666667</c:v>
                </c:pt>
                <c:pt idx="20">
                  <c:v>4166.666666666667</c:v>
                </c:pt>
                <c:pt idx="21">
                  <c:v>4166.666666666667</c:v>
                </c:pt>
                <c:pt idx="22">
                  <c:v>4166.666666666667</c:v>
                </c:pt>
                <c:pt idx="23">
                  <c:v>4166.666666666667</c:v>
                </c:pt>
                <c:pt idx="24">
                  <c:v>4166.666666666667</c:v>
                </c:pt>
              </c:numCache>
            </c:numRef>
          </c:val>
          <c:smooth val="0"/>
          <c:extLst>
            <c:ext xmlns:c16="http://schemas.microsoft.com/office/drawing/2014/chart" uri="{C3380CC4-5D6E-409C-BE32-E72D297353CC}">
              <c16:uniqueId val="{00000003-E8A5-4EE0-9879-65B293AC3BD6}"/>
            </c:ext>
          </c:extLst>
        </c:ser>
        <c:dLbls>
          <c:showLegendKey val="0"/>
          <c:showVal val="0"/>
          <c:showCatName val="0"/>
          <c:showSerName val="0"/>
          <c:showPercent val="0"/>
          <c:showBubbleSize val="0"/>
        </c:dLbls>
        <c:marker val="1"/>
        <c:smooth val="0"/>
        <c:axId val="561064287"/>
        <c:axId val="561077727"/>
      </c:lineChart>
      <c:catAx>
        <c:axId val="171227399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26869327"/>
        <c:crosses val="autoZero"/>
        <c:auto val="1"/>
        <c:lblAlgn val="ctr"/>
        <c:lblOffset val="100"/>
        <c:noMultiLvlLbl val="0"/>
      </c:catAx>
      <c:valAx>
        <c:axId val="1626869327"/>
        <c:scaling>
          <c:orientation val="minMax"/>
        </c:scaling>
        <c:delete val="0"/>
        <c:axPos val="l"/>
        <c:majorGridlines>
          <c:spPr>
            <a:ln w="9525" cap="flat" cmpd="sng" algn="ctr">
              <a:noFill/>
              <a:round/>
            </a:ln>
            <a:effectLst/>
          </c:spPr>
        </c:majorGridlines>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12273999"/>
        <c:crosses val="autoZero"/>
        <c:crossBetween val="between"/>
      </c:valAx>
      <c:valAx>
        <c:axId val="561077727"/>
        <c:scaling>
          <c:orientation val="minMax"/>
        </c:scaling>
        <c:delete val="0"/>
        <c:axPos val="r"/>
        <c:numFmt formatCode="#,##0_);\(#,##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64287"/>
        <c:crosses val="max"/>
        <c:crossBetween val="between"/>
      </c:valAx>
      <c:catAx>
        <c:axId val="561064287"/>
        <c:scaling>
          <c:orientation val="minMax"/>
        </c:scaling>
        <c:delete val="1"/>
        <c:axPos val="b"/>
        <c:majorTickMark val="out"/>
        <c:minorTickMark val="none"/>
        <c:tickLblPos val="nextTo"/>
        <c:crossAx val="5610777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1A56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'INCOME STATEMENT'!$D$16:$AB$16</c:f>
              <c:numCache>
                <c:formatCode>#,##0_);\(#,##0\);"--"</c:formatCode>
                <c:ptCount val="25"/>
                <c:pt idx="0">
                  <c:v>2494.98</c:v>
                </c:pt>
                <c:pt idx="1">
                  <c:v>4980.02016</c:v>
                </c:pt>
                <c:pt idx="2">
                  <c:v>8697.6799987199975</c:v>
                </c:pt>
                <c:pt idx="3">
                  <c:v>13638.098558730238</c:v>
                </c:pt>
                <c:pt idx="4">
                  <c:v>19791.493770260397</c:v>
                </c:pt>
                <c:pt idx="5">
                  <c:v>27148.161820098314</c:v>
                </c:pt>
                <c:pt idx="6">
                  <c:v>35698.476525537531</c:v>
                </c:pt>
                <c:pt idx="7">
                  <c:v>45432.888713333239</c:v>
                </c:pt>
                <c:pt idx="8">
                  <c:v>56341.925603626572</c:v>
                </c:pt>
                <c:pt idx="9">
                  <c:v>68416.190198797558</c:v>
                </c:pt>
                <c:pt idx="10">
                  <c:v>81646.36067720718</c:v>
                </c:pt>
                <c:pt idx="11">
                  <c:v>96023.189791789511</c:v>
                </c:pt>
                <c:pt idx="12">
                  <c:v>111441.48108366341</c:v>
                </c:pt>
                <c:pt idx="13">
                  <c:v>127973.50775391041</c:v>
                </c:pt>
                <c:pt idx="14">
                  <c:v>145609.24618412522</c:v>
                </c:pt>
                <c:pt idx="15">
                  <c:v>164338.7629684681</c:v>
                </c:pt>
                <c:pt idx="16">
                  <c:v>184519.78339137614</c:v>
                </c:pt>
                <c:pt idx="17">
                  <c:v>205449.10534085374</c:v>
                </c:pt>
                <c:pt idx="18">
                  <c:v>227445.06339278605</c:v>
                </c:pt>
                <c:pt idx="19">
                  <c:v>250498.05782225096</c:v>
                </c:pt>
                <c:pt idx="20">
                  <c:v>274598.57530185068</c:v>
                </c:pt>
                <c:pt idx="21">
                  <c:v>299737.18812413409</c:v>
                </c:pt>
                <c:pt idx="22">
                  <c:v>325904.55343101686</c:v>
                </c:pt>
                <c:pt idx="23">
                  <c:v>353091.41245013772</c:v>
                </c:pt>
                <c:pt idx="24">
                  <c:v>381288.58973808645</c:v>
                </c:pt>
              </c:numCache>
            </c:numRef>
          </c:val>
          <c:extLst>
            <c:ext xmlns:c16="http://schemas.microsoft.com/office/drawing/2014/chart" uri="{C3380CC4-5D6E-409C-BE32-E72D297353CC}">
              <c16:uniqueId val="{00000000-6B67-4B2D-A0B6-F3DB563D2849}"/>
            </c:ext>
          </c:extLst>
        </c:ser>
        <c:dLbls>
          <c:showLegendKey val="0"/>
          <c:showVal val="0"/>
          <c:showCatName val="0"/>
          <c:showSerName val="0"/>
          <c:showPercent val="0"/>
          <c:showBubbleSize val="0"/>
        </c:dLbls>
        <c:gapWidth val="50"/>
        <c:overlap val="-27"/>
        <c:axId val="201265679"/>
        <c:axId val="201282479"/>
      </c:barChart>
      <c:dateAx>
        <c:axId val="201265679"/>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282479"/>
        <c:crosses val="autoZero"/>
        <c:auto val="1"/>
        <c:lblOffset val="100"/>
        <c:baseTimeUnit val="months"/>
      </c:dateAx>
      <c:valAx>
        <c:axId val="201282479"/>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26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spPr>
            <a:ln w="28575" cap="rnd">
              <a:solidFill>
                <a:srgbClr val="FF0000"/>
              </a:solidFill>
              <a:round/>
            </a:ln>
            <a:effectLst/>
          </c:spPr>
          <c:marker>
            <c:symbol val="circle"/>
            <c:size val="5"/>
            <c:spPr>
              <a:solidFill>
                <a:schemeClr val="accent1"/>
              </a:solidFill>
              <a:ln w="508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'INCOME STATEMENT'!$D$4:$AB$5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'INCOME STATEMENT'!$D$25:$AB$25</c:f>
              <c:numCache>
                <c:formatCode>#,##0_);\(#,##0\);"--"</c:formatCode>
                <c:ptCount val="25"/>
                <c:pt idx="0">
                  <c:v>2138.4119999999998</c:v>
                </c:pt>
                <c:pt idx="1">
                  <c:v>4268.3047040000001</c:v>
                </c:pt>
                <c:pt idx="2">
                  <c:v>7454.6582663679974</c:v>
                </c:pt>
                <c:pt idx="3">
                  <c:v>11689.021000237055</c:v>
                </c:pt>
                <c:pt idx="4">
                  <c:v>16963.008832235158</c:v>
                </c:pt>
                <c:pt idx="5">
                  <c:v>23268.304761577278</c:v>
                </c:pt>
                <c:pt idx="6">
                  <c:v>30596.658323484662</c:v>
                </c:pt>
                <c:pt idx="7">
                  <c:v>38939.88505689679</c:v>
                </c:pt>
                <c:pt idx="8">
                  <c:v>48289.865976441615</c:v>
                </c:pt>
                <c:pt idx="9">
                  <c:v>58638.547048630084</c:v>
                </c:pt>
                <c:pt idx="10">
                  <c:v>69977.938672241042</c:v>
                </c:pt>
                <c:pt idx="11">
                  <c:v>82300.115162863105</c:v>
                </c:pt>
                <c:pt idx="12">
                  <c:v>95514.914126397343</c:v>
                </c:pt>
                <c:pt idx="13">
                  <c:v>109684.27989925974</c:v>
                </c:pt>
                <c:pt idx="14">
                  <c:v>124799.62138016641</c:v>
                </c:pt>
                <c:pt idx="15">
                  <c:v>140852.42478774491</c:v>
                </c:pt>
                <c:pt idx="16">
                  <c:v>158201.82225427945</c:v>
                </c:pt>
                <c:pt idx="17">
                  <c:v>176146.00585399094</c:v>
                </c:pt>
                <c:pt idx="18">
                  <c:v>195004.69180130502</c:v>
                </c:pt>
                <c:pt idx="19">
                  <c:v>214769.64957509327</c:v>
                </c:pt>
                <c:pt idx="20">
                  <c:v>235432.72272891738</c:v>
                </c:pt>
                <c:pt idx="21">
                  <c:v>263016.39714876708</c:v>
                </c:pt>
                <c:pt idx="22">
                  <c:v>285977.99957442813</c:v>
                </c:pt>
                <c:pt idx="23">
                  <c:v>309834.19757825829</c:v>
                </c:pt>
                <c:pt idx="24">
                  <c:v>334576.93980005395</c:v>
                </c:pt>
              </c:numCache>
            </c:numRef>
          </c:val>
          <c:smooth val="0"/>
          <c:extLst>
            <c:ext xmlns:c16="http://schemas.microsoft.com/office/drawing/2014/chart" uri="{C3380CC4-5D6E-409C-BE32-E72D297353CC}">
              <c16:uniqueId val="{00000000-F6B7-4104-BEEA-E9B52AAFE71A}"/>
            </c:ext>
          </c:extLst>
        </c:ser>
        <c:dLbls>
          <c:showLegendKey val="0"/>
          <c:showVal val="0"/>
          <c:showCatName val="0"/>
          <c:showSerName val="0"/>
          <c:showPercent val="0"/>
          <c:showBubbleSize val="0"/>
        </c:dLbls>
        <c:marker val="1"/>
        <c:smooth val="0"/>
        <c:axId val="381736015"/>
        <c:axId val="381726895"/>
      </c:lineChart>
      <c:dateAx>
        <c:axId val="38173601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1726895"/>
        <c:crosses val="autoZero"/>
        <c:auto val="1"/>
        <c:lblOffset val="100"/>
        <c:baseTimeUnit val="months"/>
      </c:dateAx>
      <c:valAx>
        <c:axId val="381726895"/>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17360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Total Cost</c:v>
          </c:tx>
          <c:spPr>
            <a:solidFill>
              <a:srgbClr val="1A56F0"/>
            </a:solidFill>
            <a:ln>
              <a:noFill/>
            </a:ln>
            <a:effectLst/>
          </c:spPr>
          <c:invertIfNegative val="0"/>
          <c:dLbls>
            <c:dLbl>
              <c:idx val="0"/>
              <c:layout>
                <c:manualLayout>
                  <c:x val="0"/>
                  <c:y val="0.2918726305045202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79-4BA9-8F54-FB4A16CA36F5}"/>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79-4BA9-8F54-FB4A16CA36F5}"/>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79-4BA9-8F54-FB4A16CA36F5}"/>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F79-4BA9-8F54-FB4A16CA36F5}"/>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F79-4BA9-8F54-FB4A16CA36F5}"/>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F79-4BA9-8F54-FB4A16CA36F5}"/>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F79-4BA9-8F54-FB4A16CA36F5}"/>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F79-4BA9-8F54-FB4A16CA36F5}"/>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F79-4BA9-8F54-FB4A16CA36F5}"/>
                </c:ext>
              </c:extLst>
            </c:dLbl>
            <c:dLbl>
              <c:idx val="9"/>
              <c:layout>
                <c:manualLayout>
                  <c:x val="-6.7418883910831616E-17"/>
                  <c:y val="0.2072645086030912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F79-4BA9-8F54-FB4A16CA36F5}"/>
                </c:ext>
              </c:extLst>
            </c:dLbl>
            <c:dLbl>
              <c:idx val="10"/>
              <c:layout>
                <c:manualLayout>
                  <c:x val="-6.7418883910831616E-17"/>
                  <c:y val="0.1858931175269757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79-4BA9-8F54-FB4A16CA36F5}"/>
                </c:ext>
              </c:extLst>
            </c:dLbl>
            <c:dLbl>
              <c:idx val="11"/>
              <c:layout>
                <c:manualLayout>
                  <c:x val="0"/>
                  <c:y val="0.2129119276757072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9-4BA9-8F54-FB4A16CA36F5}"/>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'INCOME STATEMENT'!$D$50:$AB$50</c:f>
              <c:numCache>
                <c:formatCode>#,##0_);\(#,##0\);"--"</c:formatCode>
                <c:ptCount val="25"/>
                <c:pt idx="0">
                  <c:v>122489.70133333333</c:v>
                </c:pt>
                <c:pt idx="1">
                  <c:v>122894.45038933333</c:v>
                </c:pt>
                <c:pt idx="2">
                  <c:v>123499.96145288533</c:v>
                </c:pt>
                <c:pt idx="3">
                  <c:v>124304.62842792891</c:v>
                </c:pt>
                <c:pt idx="4">
                  <c:v>125306.85806717216</c:v>
                </c:pt>
                <c:pt idx="5">
                  <c:v>126505.06986930144</c:v>
                </c:pt>
                <c:pt idx="6">
                  <c:v>127897.69597701369</c:v>
                </c:pt>
                <c:pt idx="7">
                  <c:v>129483.18107586425</c:v>
                </c:pt>
                <c:pt idx="8">
                  <c:v>131259.982293924</c:v>
                </c:pt>
                <c:pt idx="9">
                  <c:v>133226.56910223927</c:v>
                </c:pt>
                <c:pt idx="10">
                  <c:v>135381.42321608803</c:v>
                </c:pt>
                <c:pt idx="11">
                  <c:v>137723.03849702599</c:v>
                </c:pt>
                <c:pt idx="12">
                  <c:v>140234.28115055276</c:v>
                </c:pt>
                <c:pt idx="13">
                  <c:v>147593.58928686444</c:v>
                </c:pt>
                <c:pt idx="14">
                  <c:v>150465.99698328268</c:v>
                </c:pt>
                <c:pt idx="15">
                  <c:v>153516.55301043313</c:v>
                </c:pt>
                <c:pt idx="16">
                  <c:v>156743.65403333923</c:v>
                </c:pt>
                <c:pt idx="17">
                  <c:v>160145.71114703917</c:v>
                </c:pt>
                <c:pt idx="18">
                  <c:v>163721.14974671582</c:v>
                </c:pt>
                <c:pt idx="19">
                  <c:v>167468.40939899537</c:v>
                </c:pt>
                <c:pt idx="20">
                  <c:v>171385.94371440442</c:v>
                </c:pt>
                <c:pt idx="21">
                  <c:v>169441.6512965649</c:v>
                </c:pt>
                <c:pt idx="22">
                  <c:v>173168.67643489584</c:v>
                </c:pt>
                <c:pt idx="23">
                  <c:v>177040.90834698174</c:v>
                </c:pt>
                <c:pt idx="24">
                  <c:v>181057.04017185891</c:v>
                </c:pt>
              </c:numCache>
            </c:numRef>
          </c:val>
          <c:extLst>
            <c:ext xmlns:c16="http://schemas.microsoft.com/office/drawing/2014/chart" uri="{C3380CC4-5D6E-409C-BE32-E72D297353CC}">
              <c16:uniqueId val="{00000000-1FED-4A46-9875-F8E6AAB0D412}"/>
            </c:ext>
          </c:extLst>
        </c:ser>
        <c:dLbls>
          <c:showLegendKey val="0"/>
          <c:showVal val="0"/>
          <c:showCatName val="0"/>
          <c:showSerName val="0"/>
          <c:showPercent val="0"/>
          <c:showBubbleSize val="0"/>
        </c:dLbls>
        <c:gapWidth val="50"/>
        <c:axId val="381732655"/>
        <c:axId val="381752815"/>
      </c:barChart>
      <c:lineChart>
        <c:grouping val="stacked"/>
        <c:varyColors val="0"/>
        <c:ser>
          <c:idx val="3"/>
          <c:order val="3"/>
          <c:tx>
            <c:v>Fixed Cost</c:v>
          </c:tx>
          <c:spPr>
            <a:ln w="28575" cap="rnd">
              <a:solidFill>
                <a:srgbClr val="FF0000"/>
              </a:solidFill>
              <a:round/>
            </a:ln>
            <a:effectLst/>
          </c:spPr>
          <c:marker>
            <c:symbol val="circle"/>
            <c:size val="5"/>
            <c:spPr>
              <a:solidFill>
                <a:schemeClr val="accent4"/>
              </a:solidFill>
              <a:ln w="9525">
                <a:solidFill>
                  <a:srgbClr val="FF0000"/>
                </a:solid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ED-4A46-9875-F8E6AAB0D412}"/>
                </c:ext>
              </c:extLst>
            </c:dLbl>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ED-4A46-9875-F8E6AAB0D412}"/>
                </c:ext>
              </c:extLst>
            </c:dLbl>
            <c:dLbl>
              <c:idx val="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ED-4A46-9875-F8E6AAB0D412}"/>
                </c:ext>
              </c:extLst>
            </c:dLbl>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ED-4A46-9875-F8E6AAB0D412}"/>
                </c:ext>
              </c:extLst>
            </c:dLbl>
            <c:dLbl>
              <c:idx val="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FED-4A46-9875-F8E6AAB0D412}"/>
                </c:ext>
              </c:extLst>
            </c:dLbl>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FED-4A46-9875-F8E6AAB0D412}"/>
                </c:ext>
              </c:extLst>
            </c:dLbl>
            <c:dLbl>
              <c:idx val="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FED-4A46-9875-F8E6AAB0D412}"/>
                </c:ext>
              </c:extLst>
            </c:dLbl>
            <c:dLbl>
              <c:idx val="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FED-4A46-9875-F8E6AAB0D412}"/>
                </c:ext>
              </c:extLst>
            </c:dLbl>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FED-4A46-9875-F8E6AAB0D412}"/>
                </c:ext>
              </c:extLst>
            </c:dLbl>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FED-4A46-9875-F8E6AAB0D412}"/>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FED-4A46-9875-F8E6AAB0D412}"/>
                </c:ext>
              </c:extLst>
            </c:dLbl>
            <c:dLbl>
              <c:idx val="16"/>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5F79-4BA9-8F54-FB4A16CA36F5}"/>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5F79-4BA9-8F54-FB4A16CA36F5}"/>
                </c:ext>
              </c:extLst>
            </c:dLbl>
            <c:dLbl>
              <c:idx val="1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FED-4A46-9875-F8E6AAB0D412}"/>
                </c:ext>
              </c:extLst>
            </c:dLbl>
            <c:dLbl>
              <c:idx val="19"/>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FED-4A46-9875-F8E6AAB0D412}"/>
                </c:ext>
              </c:extLst>
            </c:dLbl>
            <c:dLbl>
              <c:idx val="2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FED-4A46-9875-F8E6AAB0D412}"/>
                </c:ext>
              </c:extLst>
            </c:dLbl>
            <c:dLbl>
              <c:idx val="21"/>
              <c:layout>
                <c:manualLayout>
                  <c:x val="-1.579343001419143E-2"/>
                  <c:y val="-0.166562408865558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FED-4A46-9875-F8E6AAB0D412}"/>
                </c:ext>
              </c:extLst>
            </c:dLbl>
            <c:dLbl>
              <c:idx val="2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FED-4A46-9875-F8E6AAB0D412}"/>
                </c:ext>
              </c:extLst>
            </c:dLbl>
            <c:dLbl>
              <c:idx val="2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FED-4A46-9875-F8E6AAB0D412}"/>
                </c:ext>
              </c:extLst>
            </c:dLbl>
            <c:dLbl>
              <c:idx val="2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FED-4A46-9875-F8E6AAB0D412}"/>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'INCOME STATEMENT'!$D$46:$AB$46</c:f>
              <c:numCache>
                <c:formatCode>#,##0_);\(#,##0\);"--"</c:formatCode>
                <c:ptCount val="25"/>
                <c:pt idx="0">
                  <c:v>122083.33333333333</c:v>
                </c:pt>
                <c:pt idx="1">
                  <c:v>122083.33333333333</c:v>
                </c:pt>
                <c:pt idx="2">
                  <c:v>122083.33333333333</c:v>
                </c:pt>
                <c:pt idx="3">
                  <c:v>122083.33333333333</c:v>
                </c:pt>
                <c:pt idx="4">
                  <c:v>122083.33333333333</c:v>
                </c:pt>
                <c:pt idx="5">
                  <c:v>122083.33333333333</c:v>
                </c:pt>
                <c:pt idx="6">
                  <c:v>122083.33333333333</c:v>
                </c:pt>
                <c:pt idx="7">
                  <c:v>122083.33333333333</c:v>
                </c:pt>
                <c:pt idx="8">
                  <c:v>122083.33333333333</c:v>
                </c:pt>
                <c:pt idx="9">
                  <c:v>122083.33333333333</c:v>
                </c:pt>
                <c:pt idx="10">
                  <c:v>122083.33333333333</c:v>
                </c:pt>
                <c:pt idx="11">
                  <c:v>122083.33333333333</c:v>
                </c:pt>
                <c:pt idx="12">
                  <c:v>122083.33333333333</c:v>
                </c:pt>
                <c:pt idx="13">
                  <c:v>126750</c:v>
                </c:pt>
                <c:pt idx="14">
                  <c:v>126750</c:v>
                </c:pt>
                <c:pt idx="15">
                  <c:v>126750</c:v>
                </c:pt>
                <c:pt idx="16">
                  <c:v>126750</c:v>
                </c:pt>
                <c:pt idx="17">
                  <c:v>126750</c:v>
                </c:pt>
                <c:pt idx="18">
                  <c:v>126750</c:v>
                </c:pt>
                <c:pt idx="19">
                  <c:v>126750</c:v>
                </c:pt>
                <c:pt idx="20">
                  <c:v>126750</c:v>
                </c:pt>
                <c:pt idx="21">
                  <c:v>126750</c:v>
                </c:pt>
                <c:pt idx="22">
                  <c:v>126750</c:v>
                </c:pt>
                <c:pt idx="23">
                  <c:v>126750</c:v>
                </c:pt>
                <c:pt idx="24">
                  <c:v>126750</c:v>
                </c:pt>
              </c:numCache>
            </c:numRef>
          </c:val>
          <c:smooth val="0"/>
          <c:extLst>
            <c:ext xmlns:c16="http://schemas.microsoft.com/office/drawing/2014/chart" uri="{C3380CC4-5D6E-409C-BE32-E72D297353CC}">
              <c16:uniqueId val="{00000003-1FED-4A46-9875-F8E6AAB0D412}"/>
            </c:ext>
          </c:extLst>
        </c:ser>
        <c:dLbls>
          <c:showLegendKey val="0"/>
          <c:showVal val="0"/>
          <c:showCatName val="0"/>
          <c:showSerName val="0"/>
          <c:showPercent val="0"/>
          <c:showBubbleSize val="0"/>
        </c:dLbls>
        <c:marker val="1"/>
        <c:smooth val="0"/>
        <c:axId val="381732655"/>
        <c:axId val="381752815"/>
      </c:lineChart>
      <c:lineChart>
        <c:grouping val="stacked"/>
        <c:varyColors val="0"/>
        <c:ser>
          <c:idx val="1"/>
          <c:order val="1"/>
          <c:tx>
            <c:v>COGS</c:v>
          </c:tx>
          <c:spPr>
            <a:ln w="28575" cap="rnd">
              <a:solidFill>
                <a:srgbClr val="92D050"/>
              </a:solidFill>
              <a:round/>
            </a:ln>
            <a:effectLst/>
          </c:spPr>
          <c:marker>
            <c:symbol val="circle"/>
            <c:size val="5"/>
            <c:spPr>
              <a:solidFill>
                <a:schemeClr val="accent2"/>
              </a:solidFill>
              <a:ln w="9525">
                <a:solidFill>
                  <a:srgbClr val="92D050"/>
                </a:solidFill>
              </a:ln>
              <a:effectLst/>
            </c:spPr>
          </c:marker>
          <c:dLbls>
            <c:dLbl>
              <c:idx val="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F79-4BA9-8F54-FB4A16CA36F5}"/>
                </c:ext>
              </c:extLst>
            </c:dLbl>
            <c:dLbl>
              <c:idx val="1"/>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F79-4BA9-8F54-FB4A16CA36F5}"/>
                </c:ext>
              </c:extLst>
            </c:dLbl>
            <c:dLbl>
              <c:idx val="2"/>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F79-4BA9-8F54-FB4A16CA36F5}"/>
                </c:ext>
              </c:extLst>
            </c:dLbl>
            <c:dLbl>
              <c:idx val="3"/>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F79-4BA9-8F54-FB4A16CA36F5}"/>
                </c:ext>
              </c:extLst>
            </c:dLbl>
            <c:dLbl>
              <c:idx val="4"/>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5F79-4BA9-8F54-FB4A16CA36F5}"/>
                </c:ext>
              </c:extLst>
            </c:dLbl>
            <c:dLbl>
              <c:idx val="5"/>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5F79-4BA9-8F54-FB4A16CA36F5}"/>
                </c:ext>
              </c:extLst>
            </c:dLbl>
            <c:dLbl>
              <c:idx val="6"/>
              <c:layout>
                <c:manualLayout>
                  <c:x val="-9.8911449943579199E-3"/>
                  <c:y val="4.61924030329541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F79-4BA9-8F54-FB4A16CA36F5}"/>
                </c:ext>
              </c:extLst>
            </c:dLbl>
            <c:dLbl>
              <c:idx val="20"/>
              <c:layout>
                <c:manualLayout>
                  <c:x val="-1.123340918889947E-2"/>
                  <c:y val="9.71183289588801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5F79-4BA9-8F54-FB4A16CA36F5}"/>
                </c:ext>
              </c:extLst>
            </c:dLbl>
            <c:dLbl>
              <c:idx val="2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5F79-4BA9-8F54-FB4A16CA36F5}"/>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'INCOME STATEMENT'!$D$23:$AB$23</c:f>
              <c:numCache>
                <c:formatCode>#,##0_);\(#,##0\);"--"</c:formatCode>
                <c:ptCount val="25"/>
                <c:pt idx="0">
                  <c:v>356.56800000000004</c:v>
                </c:pt>
                <c:pt idx="1">
                  <c:v>711.71545600000002</c:v>
                </c:pt>
                <c:pt idx="2">
                  <c:v>1243.0217323519998</c:v>
                </c:pt>
                <c:pt idx="3">
                  <c:v>1949.0775584931837</c:v>
                </c:pt>
                <c:pt idx="4">
                  <c:v>2828.4849380252385</c:v>
                </c:pt>
                <c:pt idx="5">
                  <c:v>3879.8570585210364</c:v>
                </c:pt>
                <c:pt idx="6">
                  <c:v>5101.8182020528684</c:v>
                </c:pt>
                <c:pt idx="7">
                  <c:v>6493.0036564364464</c:v>
                </c:pt>
                <c:pt idx="8">
                  <c:v>8052.0596271849545</c:v>
                </c:pt>
                <c:pt idx="9">
                  <c:v>9777.6431501674742</c:v>
                </c:pt>
                <c:pt idx="10">
                  <c:v>11668.422004966134</c:v>
                </c:pt>
                <c:pt idx="11">
                  <c:v>13723.074628926406</c:v>
                </c:pt>
                <c:pt idx="12">
                  <c:v>15926.566957266068</c:v>
                </c:pt>
                <c:pt idx="13">
                  <c:v>18289.227854650668</c:v>
                </c:pt>
                <c:pt idx="14">
                  <c:v>20809.624803958814</c:v>
                </c:pt>
                <c:pt idx="15">
                  <c:v>23486.338180723185</c:v>
                </c:pt>
                <c:pt idx="16">
                  <c:v>26317.961137096674</c:v>
                </c:pt>
                <c:pt idx="17">
                  <c:v>29303.099486862804</c:v>
                </c:pt>
                <c:pt idx="18">
                  <c:v>32440.371591481038</c:v>
                </c:pt>
                <c:pt idx="19">
                  <c:v>35728.408247157706</c:v>
                </c:pt>
                <c:pt idx="20">
                  <c:v>39165.852572933291</c:v>
                </c:pt>
                <c:pt idx="21">
                  <c:v>36720.790975367025</c:v>
                </c:pt>
                <c:pt idx="22">
                  <c:v>39926.553856588718</c:v>
                </c:pt>
                <c:pt idx="23">
                  <c:v>43257.21487187942</c:v>
                </c:pt>
                <c:pt idx="24">
                  <c:v>46711.649938032504</c:v>
                </c:pt>
              </c:numCache>
            </c:numRef>
          </c:val>
          <c:smooth val="0"/>
          <c:extLst>
            <c:ext xmlns:c16="http://schemas.microsoft.com/office/drawing/2014/chart" uri="{C3380CC4-5D6E-409C-BE32-E72D297353CC}">
              <c16:uniqueId val="{00000001-1FED-4A46-9875-F8E6AAB0D412}"/>
            </c:ext>
          </c:extLst>
        </c:ser>
        <c:ser>
          <c:idx val="2"/>
          <c:order val="2"/>
          <c:tx>
            <c:v>Variable Cost</c:v>
          </c:tx>
          <c:spPr>
            <a:ln w="28575" cap="rnd">
              <a:solidFill>
                <a:schemeClr val="tx1">
                  <a:lumMod val="95000"/>
                  <a:lumOff val="5000"/>
                </a:schemeClr>
              </a:solidFill>
              <a:round/>
            </a:ln>
            <a:effectLst/>
          </c:spPr>
          <c:marker>
            <c:symbol val="circle"/>
            <c:size val="5"/>
            <c:spPr>
              <a:solidFill>
                <a:schemeClr val="accent3"/>
              </a:solidFill>
              <a:ln w="9525">
                <a:solidFill>
                  <a:schemeClr val="tx1">
                    <a:lumMod val="95000"/>
                    <a:lumOff val="5000"/>
                  </a:schemeClr>
                </a:solidFill>
              </a:ln>
              <a:effectLst/>
            </c:spPr>
          </c:marker>
          <c:dLbls>
            <c:dLbl>
              <c:idx val="15"/>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5F79-4BA9-8F54-FB4A16CA36F5}"/>
                </c:ext>
              </c:extLst>
            </c:dLbl>
            <c:dLbl>
              <c:idx val="1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5F79-4BA9-8F54-FB4A16CA36F5}"/>
                </c:ext>
              </c:extLst>
            </c:dLbl>
            <c:dLbl>
              <c:idx val="18"/>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5F79-4BA9-8F54-FB4A16CA36F5}"/>
                </c:ext>
              </c:extLst>
            </c:dLbl>
            <c:dLbl>
              <c:idx val="21"/>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B7-4B0A-9BC4-50435C29F285}"/>
                </c:ext>
              </c:extLst>
            </c:dLbl>
            <c:dLbl>
              <c:idx val="22"/>
              <c:layout>
                <c:manualLayout>
                  <c:x val="0"/>
                  <c:y val="-5.5555555555555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B7-4B0A-9BC4-50435C29F285}"/>
                </c:ext>
              </c:extLst>
            </c:dLbl>
            <c:dLbl>
              <c:idx val="23"/>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B7-4B0A-9BC4-50435C29F285}"/>
                </c:ext>
              </c:extLst>
            </c:dLbl>
            <c:dLbl>
              <c:idx val="24"/>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B7-4B0A-9BC4-50435C29F285}"/>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'INCOME STATEMENT'!$D$34:$AB$34</c:f>
              <c:numCache>
                <c:formatCode>#,##0_);\(#,##0\);"--"</c:formatCode>
                <c:ptCount val="25"/>
                <c:pt idx="0">
                  <c:v>49.800000000000004</c:v>
                </c:pt>
                <c:pt idx="1">
                  <c:v>99.401600000000002</c:v>
                </c:pt>
                <c:pt idx="2">
                  <c:v>173.60638719999997</c:v>
                </c:pt>
                <c:pt idx="3">
                  <c:v>272.21753610239995</c:v>
                </c:pt>
                <c:pt idx="4">
                  <c:v>395.03979581358078</c:v>
                </c:pt>
                <c:pt idx="5">
                  <c:v>541.87947744707219</c:v>
                </c:pt>
                <c:pt idx="6">
                  <c:v>712.54444162749564</c:v>
                </c:pt>
                <c:pt idx="7">
                  <c:v>906.84408609447576</c:v>
                </c:pt>
                <c:pt idx="8">
                  <c:v>1124.5893334057198</c:v>
                </c:pt>
                <c:pt idx="9">
                  <c:v>1365.5926187384741</c:v>
                </c:pt>
                <c:pt idx="10">
                  <c:v>1629.6678777885663</c:v>
                </c:pt>
                <c:pt idx="11">
                  <c:v>1916.6305347662578</c:v>
                </c:pt>
                <c:pt idx="12">
                  <c:v>2224.3808599533613</c:v>
                </c:pt>
                <c:pt idx="13">
                  <c:v>2554.361432213781</c:v>
                </c:pt>
                <c:pt idx="14">
                  <c:v>2906.3721793238569</c:v>
                </c:pt>
                <c:pt idx="15">
                  <c:v>3280.214829709942</c:v>
                </c:pt>
                <c:pt idx="16">
                  <c:v>3675.6928962425527</c:v>
                </c:pt>
                <c:pt idx="17">
                  <c:v>4092.6116601763692</c:v>
                </c:pt>
                <c:pt idx="18">
                  <c:v>4530.7781552347824</c:v>
                </c:pt>
                <c:pt idx="19">
                  <c:v>4990.0011518376687</c:v>
                </c:pt>
                <c:pt idx="20">
                  <c:v>5470.09114147113</c:v>
                </c:pt>
                <c:pt idx="21">
                  <c:v>5970.8603211978898</c:v>
                </c:pt>
                <c:pt idx="22">
                  <c:v>6492.1225783071086</c:v>
                </c:pt>
                <c:pt idx="23">
                  <c:v>7033.6934751023446</c:v>
                </c:pt>
                <c:pt idx="24">
                  <c:v>7595.3902338264234</c:v>
                </c:pt>
              </c:numCache>
            </c:numRef>
          </c:val>
          <c:smooth val="0"/>
          <c:extLst>
            <c:ext xmlns:c16="http://schemas.microsoft.com/office/drawing/2014/chart" uri="{C3380CC4-5D6E-409C-BE32-E72D297353CC}">
              <c16:uniqueId val="{00000002-1FED-4A46-9875-F8E6AAB0D412}"/>
            </c:ext>
          </c:extLst>
        </c:ser>
        <c:dLbls>
          <c:showLegendKey val="0"/>
          <c:showVal val="0"/>
          <c:showCatName val="0"/>
          <c:showSerName val="0"/>
          <c:showPercent val="0"/>
          <c:showBubbleSize val="0"/>
        </c:dLbls>
        <c:marker val="1"/>
        <c:smooth val="0"/>
        <c:axId val="381921295"/>
        <c:axId val="381911215"/>
      </c:lineChart>
      <c:dateAx>
        <c:axId val="38173265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1752815"/>
        <c:crosses val="autoZero"/>
        <c:auto val="1"/>
        <c:lblOffset val="100"/>
        <c:baseTimeUnit val="months"/>
      </c:dateAx>
      <c:valAx>
        <c:axId val="381752815"/>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1732655"/>
        <c:crosses val="autoZero"/>
        <c:crossBetween val="between"/>
      </c:valAx>
      <c:valAx>
        <c:axId val="381911215"/>
        <c:scaling>
          <c:orientation val="minMax"/>
        </c:scaling>
        <c:delete val="0"/>
        <c:axPos val="r"/>
        <c:numFmt formatCode="#,##0_);\(#,##0\);&quot;--&quot;" sourceLinked="1"/>
        <c:majorTickMark val="out"/>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1921295"/>
        <c:crosses val="max"/>
        <c:crossBetween val="between"/>
      </c:valAx>
      <c:catAx>
        <c:axId val="381921295"/>
        <c:scaling>
          <c:orientation val="minMax"/>
        </c:scaling>
        <c:delete val="1"/>
        <c:axPos val="b"/>
        <c:majorTickMark val="out"/>
        <c:minorTickMark val="none"/>
        <c:tickLblPos val="nextTo"/>
        <c:crossAx val="381911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solidFill>
              <a:srgbClr val="1A56F0"/>
            </a:solidFill>
            <a:ln>
              <a:noFill/>
            </a:ln>
            <a:effectLst/>
          </c:spPr>
          <c:invertIfNegative val="0"/>
          <c:dLbls>
            <c:dLbl>
              <c:idx val="0"/>
              <c:layout>
                <c:manualLayout>
                  <c:x val="4.6113308896425612E-4"/>
                  <c:y val="-0.12465223097112861"/>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87-47D6-AEB9-5110EF8544D9}"/>
                </c:ext>
              </c:extLst>
            </c:dLbl>
            <c:dLbl>
              <c:idx val="1"/>
              <c:layout>
                <c:manualLayout>
                  <c:x val="-9.2226617792853761E-4"/>
                  <c:y val="-0.10120078740157488"/>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87-47D6-AEB9-5110EF8544D9}"/>
                </c:ext>
              </c:extLst>
            </c:dLbl>
            <c:dLbl>
              <c:idx val="2"/>
              <c:layout>
                <c:manualLayout>
                  <c:x val="0"/>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87-47D6-AEB9-5110EF8544D9}"/>
                </c:ext>
              </c:extLst>
            </c:dLbl>
            <c:dLbl>
              <c:idx val="3"/>
              <c:layout>
                <c:manualLayout>
                  <c:x val="4.6113308896426458E-4"/>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87-47D6-AEB9-5110EF8544D9}"/>
                </c:ext>
              </c:extLst>
            </c:dLbl>
            <c:dLbl>
              <c:idx val="4"/>
              <c:layout>
                <c:manualLayout>
                  <c:x val="9.2226617792849532E-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87-47D6-AEB9-5110EF8544D9}"/>
                </c:ext>
              </c:extLst>
            </c:dLbl>
            <c:dLbl>
              <c:idx val="5"/>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187-47D6-AEB9-5110EF8544D9}"/>
                </c:ext>
              </c:extLst>
            </c:dLbl>
            <c:dLbl>
              <c:idx val="6"/>
              <c:layout>
                <c:manualLayout>
                  <c:x val="4.6113308896426458E-4"/>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187-47D6-AEB9-5110EF8544D9}"/>
                </c:ext>
              </c:extLst>
            </c:dLbl>
            <c:dLbl>
              <c:idx val="7"/>
              <c:layout>
                <c:manualLayout>
                  <c:x val="-6.7632071756627931E-17"/>
                  <c:y val="-6.7750437445319417E-2"/>
                </c:manualLayout>
              </c:layout>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187-47D6-AEB9-5110EF8544D9}"/>
                </c:ext>
              </c:extLst>
            </c:dLbl>
            <c:dLbl>
              <c:idx val="8"/>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187-47D6-AEB9-5110EF8544D9}"/>
                </c:ext>
              </c:extLst>
            </c:dLbl>
            <c:dLbl>
              <c:idx val="9"/>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187-47D6-AEB9-5110EF8544D9}"/>
                </c:ext>
              </c:extLst>
            </c:dLbl>
            <c:dLbl>
              <c:idx val="1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87-47D6-AEB9-5110EF8544D9}"/>
                </c:ext>
              </c:extLst>
            </c:dLbl>
            <c:dLbl>
              <c:idx val="11"/>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81-40E1-95D8-08F628697EA6}"/>
                </c:ext>
              </c:extLst>
            </c:dLbl>
            <c:dLbl>
              <c:idx val="1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81-40E1-95D8-08F628697EA6}"/>
                </c:ext>
              </c:extLst>
            </c:dLbl>
            <c:dLbl>
              <c:idx val="1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81-40E1-95D8-08F628697EA6}"/>
                </c:ext>
              </c:extLst>
            </c:dLbl>
            <c:dLbl>
              <c:idx val="1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81-40E1-95D8-08F628697EA6}"/>
                </c:ext>
              </c:extLst>
            </c:dLbl>
            <c:dLbl>
              <c:idx val="1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81-40E1-95D8-08F628697EA6}"/>
                </c:ext>
              </c:extLst>
            </c:dLbl>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'INCOME STATEMENT'!$D$4:$AB$5</c:f>
              <c:strCache>
                <c:ptCount val="25"/>
                <c:pt idx="0">
                  <c:v>Mar-25</c:v>
                </c:pt>
                <c:pt idx="1">
                  <c:v>Apr-25</c:v>
                </c:pt>
                <c:pt idx="2">
                  <c:v>May-25</c:v>
                </c:pt>
                <c:pt idx="3">
                  <c:v>Jun-25</c:v>
                </c:pt>
                <c:pt idx="4">
                  <c:v>Jul-25</c:v>
                </c:pt>
                <c:pt idx="5">
                  <c:v>Aug-25</c:v>
                </c:pt>
                <c:pt idx="6">
                  <c:v>Sep-25</c:v>
                </c:pt>
                <c:pt idx="7">
                  <c:v>Oct-25</c:v>
                </c:pt>
                <c:pt idx="8">
                  <c:v>Nov-25</c:v>
                </c:pt>
                <c:pt idx="9">
                  <c:v>Dec-25</c:v>
                </c:pt>
                <c:pt idx="10">
                  <c:v>Jan-26</c:v>
                </c:pt>
                <c:pt idx="11">
                  <c:v>Feb-26</c:v>
                </c:pt>
                <c:pt idx="12">
                  <c:v>Mar-26</c:v>
                </c:pt>
                <c:pt idx="13">
                  <c:v>Apr-26</c:v>
                </c:pt>
                <c:pt idx="14">
                  <c:v>May-26</c:v>
                </c:pt>
                <c:pt idx="15">
                  <c:v>Jun-26</c:v>
                </c:pt>
                <c:pt idx="16">
                  <c:v>Jul-26</c:v>
                </c:pt>
                <c:pt idx="17">
                  <c:v>Aug-26</c:v>
                </c:pt>
                <c:pt idx="18">
                  <c:v>Sep-26</c:v>
                </c:pt>
                <c:pt idx="19">
                  <c:v>Oct-26</c:v>
                </c:pt>
                <c:pt idx="20">
                  <c:v>Nov-26</c:v>
                </c:pt>
                <c:pt idx="21">
                  <c:v>Dec-26</c:v>
                </c:pt>
                <c:pt idx="22">
                  <c:v>Jan-27</c:v>
                </c:pt>
                <c:pt idx="23">
                  <c:v>Feb-27</c:v>
                </c:pt>
                <c:pt idx="24">
                  <c:v>Mar-27</c:v>
                </c:pt>
              </c:strCache>
            </c:strRef>
          </c:cat>
          <c:val>
            <c:numRef>
              <c:f>'INCOME STATEMENT'!$D$16:$AB$16</c:f>
              <c:numCache>
                <c:formatCode>#,##0_);\(#,##0\);"--"</c:formatCode>
                <c:ptCount val="25"/>
                <c:pt idx="0">
                  <c:v>2494.98</c:v>
                </c:pt>
                <c:pt idx="1">
                  <c:v>4980.02016</c:v>
                </c:pt>
                <c:pt idx="2">
                  <c:v>8697.6799987199975</c:v>
                </c:pt>
                <c:pt idx="3">
                  <c:v>13638.098558730238</c:v>
                </c:pt>
                <c:pt idx="4">
                  <c:v>19791.493770260397</c:v>
                </c:pt>
                <c:pt idx="5">
                  <c:v>27148.161820098314</c:v>
                </c:pt>
                <c:pt idx="6">
                  <c:v>35698.476525537531</c:v>
                </c:pt>
                <c:pt idx="7">
                  <c:v>45432.888713333239</c:v>
                </c:pt>
                <c:pt idx="8">
                  <c:v>56341.925603626572</c:v>
                </c:pt>
                <c:pt idx="9">
                  <c:v>68416.190198797558</c:v>
                </c:pt>
                <c:pt idx="10">
                  <c:v>81646.36067720718</c:v>
                </c:pt>
                <c:pt idx="11">
                  <c:v>96023.189791789511</c:v>
                </c:pt>
                <c:pt idx="12">
                  <c:v>111441.48108366341</c:v>
                </c:pt>
                <c:pt idx="13">
                  <c:v>127973.50775391041</c:v>
                </c:pt>
                <c:pt idx="14">
                  <c:v>145609.24618412522</c:v>
                </c:pt>
                <c:pt idx="15">
                  <c:v>164338.7629684681</c:v>
                </c:pt>
                <c:pt idx="16">
                  <c:v>184519.78339137614</c:v>
                </c:pt>
                <c:pt idx="17">
                  <c:v>205449.10534085374</c:v>
                </c:pt>
                <c:pt idx="18">
                  <c:v>227445.06339278605</c:v>
                </c:pt>
                <c:pt idx="19">
                  <c:v>250498.05782225096</c:v>
                </c:pt>
                <c:pt idx="20">
                  <c:v>274598.57530185068</c:v>
                </c:pt>
                <c:pt idx="21">
                  <c:v>299737.18812413409</c:v>
                </c:pt>
                <c:pt idx="22">
                  <c:v>325904.55343101686</c:v>
                </c:pt>
                <c:pt idx="23">
                  <c:v>353091.41245013772</c:v>
                </c:pt>
                <c:pt idx="24">
                  <c:v>381288.58973808645</c:v>
                </c:pt>
              </c:numCache>
            </c:numRef>
          </c:val>
          <c:extLst>
            <c:ext xmlns:c16="http://schemas.microsoft.com/office/drawing/2014/chart" uri="{C3380CC4-5D6E-409C-BE32-E72D297353CC}">
              <c16:uniqueId val="{00000000-D8B2-4AF0-BE25-6B6949A8493F}"/>
            </c:ext>
          </c:extLst>
        </c:ser>
        <c:dLbls>
          <c:showLegendKey val="0"/>
          <c:showVal val="0"/>
          <c:showCatName val="0"/>
          <c:showSerName val="0"/>
          <c:showPercent val="0"/>
          <c:showBubbleSize val="0"/>
        </c:dLbls>
        <c:gapWidth val="50"/>
        <c:axId val="201265679"/>
        <c:axId val="201282479"/>
      </c:barChart>
      <c:lineChart>
        <c:grouping val="stacked"/>
        <c:varyColors val="0"/>
        <c:ser>
          <c:idx val="1"/>
          <c:order val="1"/>
          <c:tx>
            <c:v>Net Profit</c:v>
          </c:tx>
          <c:spPr>
            <a:ln w="28575" cap="rnd">
              <a:solidFill>
                <a:srgbClr val="FF0000"/>
              </a:solidFill>
              <a:round/>
            </a:ln>
            <a:effectLst/>
          </c:spPr>
          <c:marker>
            <c:symbol val="circle"/>
            <c:size val="5"/>
            <c:spPr>
              <a:solidFill>
                <a:schemeClr val="accent2"/>
              </a:solidFill>
              <a:ln w="508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'INCOME STATEMENT'!$D$56:$AB$56</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2272.6640911873446</c:v>
                </c:pt>
                <c:pt idx="16">
                  <c:v>5832.9871651877511</c:v>
                </c:pt>
                <c:pt idx="17">
                  <c:v>9513.7127807010602</c:v>
                </c:pt>
                <c:pt idx="18">
                  <c:v>13382.021865674747</c:v>
                </c:pt>
                <c:pt idx="19">
                  <c:v>17436.226168883673</c:v>
                </c:pt>
                <c:pt idx="20">
                  <c:v>21674.652633363712</c:v>
                </c:pt>
                <c:pt idx="21">
                  <c:v>27362.062733789528</c:v>
                </c:pt>
                <c:pt idx="22">
                  <c:v>32074.534169185412</c:v>
                </c:pt>
                <c:pt idx="23">
                  <c:v>36970.605861662742</c:v>
                </c:pt>
                <c:pt idx="24">
                  <c:v>42048.625408907777</c:v>
                </c:pt>
              </c:numCache>
            </c:numRef>
          </c:val>
          <c:smooth val="0"/>
          <c:extLst>
            <c:ext xmlns:c16="http://schemas.microsoft.com/office/drawing/2014/chart" uri="{C3380CC4-5D6E-409C-BE32-E72D297353CC}">
              <c16:uniqueId val="{00000001-D8B2-4AF0-BE25-6B6949A8493F}"/>
            </c:ext>
          </c:extLst>
        </c:ser>
        <c:dLbls>
          <c:showLegendKey val="0"/>
          <c:showVal val="0"/>
          <c:showCatName val="0"/>
          <c:showSerName val="0"/>
          <c:showPercent val="0"/>
          <c:showBubbleSize val="0"/>
        </c:dLbls>
        <c:marker val="1"/>
        <c:smooth val="0"/>
        <c:axId val="38107775"/>
        <c:axId val="38107295"/>
      </c:lineChart>
      <c:dateAx>
        <c:axId val="201265679"/>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282479"/>
        <c:crosses val="autoZero"/>
        <c:auto val="1"/>
        <c:lblOffset val="100"/>
        <c:baseTimeUnit val="months"/>
      </c:dateAx>
      <c:valAx>
        <c:axId val="201282479"/>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1265679"/>
        <c:crosses val="autoZero"/>
        <c:crossBetween val="between"/>
      </c:valAx>
      <c:valAx>
        <c:axId val="38107295"/>
        <c:scaling>
          <c:orientation val="minMax"/>
        </c:scaling>
        <c:delete val="0"/>
        <c:axPos val="r"/>
        <c:numFmt formatCode="#,##0_);\(#,##0\);&quot;--&quot;" sourceLinked="1"/>
        <c:majorTickMark val="out"/>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8107775"/>
        <c:crosses val="max"/>
        <c:crossBetween val="between"/>
      </c:valAx>
      <c:catAx>
        <c:axId val="38107775"/>
        <c:scaling>
          <c:orientation val="minMax"/>
        </c:scaling>
        <c:delete val="1"/>
        <c:axPos val="b"/>
        <c:majorTickMark val="out"/>
        <c:minorTickMark val="none"/>
        <c:tickLblPos val="nextTo"/>
        <c:crossAx val="38107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jpeg"/><Relationship Id="rId10" Type="http://schemas.openxmlformats.org/officeDocument/2006/relationships/image" Target="../media/image10.png"/><Relationship Id="rId4" Type="http://schemas.openxmlformats.org/officeDocument/2006/relationships/image" Target="../media/image4.jp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489857</xdr:colOff>
      <xdr:row>101</xdr:row>
      <xdr:rowOff>141514</xdr:rowOff>
    </xdr:from>
    <xdr:to>
      <xdr:col>12</xdr:col>
      <xdr:colOff>587828</xdr:colOff>
      <xdr:row>127</xdr:row>
      <xdr:rowOff>174171</xdr:rowOff>
    </xdr:to>
    <xdr:sp macro="" textlink="">
      <xdr:nvSpPr>
        <xdr:cNvPr id="24" name="Oval 23">
          <a:extLst>
            <a:ext uri="{FF2B5EF4-FFF2-40B4-BE49-F238E27FC236}">
              <a16:creationId xmlns:a16="http://schemas.microsoft.com/office/drawing/2014/main" id="{768A9AC4-E44A-9EB3-9F61-8318FDBA0852}"/>
            </a:ext>
          </a:extLst>
        </xdr:cNvPr>
        <xdr:cNvSpPr/>
      </xdr:nvSpPr>
      <xdr:spPr>
        <a:xfrm>
          <a:off x="6923314" y="19931743"/>
          <a:ext cx="6564085" cy="5127171"/>
        </a:xfrm>
        <a:prstGeom prst="ellips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696685</xdr:colOff>
      <xdr:row>101</xdr:row>
      <xdr:rowOff>141514</xdr:rowOff>
    </xdr:from>
    <xdr:to>
      <xdr:col>24</xdr:col>
      <xdr:colOff>794656</xdr:colOff>
      <xdr:row>127</xdr:row>
      <xdr:rowOff>174171</xdr:rowOff>
    </xdr:to>
    <xdr:sp macro="" textlink="">
      <xdr:nvSpPr>
        <xdr:cNvPr id="26" name="Oval 25">
          <a:extLst>
            <a:ext uri="{FF2B5EF4-FFF2-40B4-BE49-F238E27FC236}">
              <a16:creationId xmlns:a16="http://schemas.microsoft.com/office/drawing/2014/main" id="{8FFA27B4-AE9E-464C-83B0-A4C97BC8A85B}"/>
            </a:ext>
          </a:extLst>
        </xdr:cNvPr>
        <xdr:cNvSpPr/>
      </xdr:nvSpPr>
      <xdr:spPr>
        <a:xfrm>
          <a:off x="20062371" y="19931743"/>
          <a:ext cx="6564085" cy="5127171"/>
        </a:xfrm>
        <a:prstGeom prst="ellipse">
          <a:avLst/>
        </a:prstGeom>
        <a:solidFill>
          <a:srgbClr val="1A56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598716</xdr:colOff>
      <xdr:row>101</xdr:row>
      <xdr:rowOff>141513</xdr:rowOff>
    </xdr:from>
    <xdr:to>
      <xdr:col>18</xdr:col>
      <xdr:colOff>696686</xdr:colOff>
      <xdr:row>127</xdr:row>
      <xdr:rowOff>174170</xdr:rowOff>
    </xdr:to>
    <xdr:sp macro="" textlink="">
      <xdr:nvSpPr>
        <xdr:cNvPr id="25" name="Oval 24">
          <a:extLst>
            <a:ext uri="{FF2B5EF4-FFF2-40B4-BE49-F238E27FC236}">
              <a16:creationId xmlns:a16="http://schemas.microsoft.com/office/drawing/2014/main" id="{C612FED3-E10A-435E-ADC9-D686A00502E9}"/>
            </a:ext>
          </a:extLst>
        </xdr:cNvPr>
        <xdr:cNvSpPr/>
      </xdr:nvSpPr>
      <xdr:spPr>
        <a:xfrm>
          <a:off x="13498287" y="19931742"/>
          <a:ext cx="6564085" cy="5127171"/>
        </a:xfrm>
        <a:prstGeom prst="ellips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1</xdr:col>
      <xdr:colOff>0</xdr:colOff>
      <xdr:row>32</xdr:row>
      <xdr:rowOff>187700</xdr:rowOff>
    </xdr:from>
    <xdr:to>
      <xdr:col>2</xdr:col>
      <xdr:colOff>511629</xdr:colOff>
      <xdr:row>42</xdr:row>
      <xdr:rowOff>188320</xdr:rowOff>
    </xdr:to>
    <xdr:pic>
      <xdr:nvPicPr>
        <xdr:cNvPr id="3" name="Picture 2">
          <a:extLst>
            <a:ext uri="{FF2B5EF4-FFF2-40B4-BE49-F238E27FC236}">
              <a16:creationId xmlns:a16="http://schemas.microsoft.com/office/drawing/2014/main" id="{6ADDEF38-16F1-DB5E-EFC1-962290EA68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514" y="6457871"/>
          <a:ext cx="2960915" cy="1960049"/>
        </a:xfrm>
        <a:prstGeom prst="rect">
          <a:avLst/>
        </a:prstGeom>
      </xdr:spPr>
    </xdr:pic>
    <xdr:clientData/>
  </xdr:twoCellAnchor>
  <xdr:twoCellAnchor>
    <xdr:from>
      <xdr:col>1</xdr:col>
      <xdr:colOff>21772</xdr:colOff>
      <xdr:row>47</xdr:row>
      <xdr:rowOff>34327</xdr:rowOff>
    </xdr:from>
    <xdr:to>
      <xdr:col>2</xdr:col>
      <xdr:colOff>500743</xdr:colOff>
      <xdr:row>56</xdr:row>
      <xdr:rowOff>185057</xdr:rowOff>
    </xdr:to>
    <xdr:pic>
      <xdr:nvPicPr>
        <xdr:cNvPr id="5" name="Picture 4">
          <a:extLst>
            <a:ext uri="{FF2B5EF4-FFF2-40B4-BE49-F238E27FC236}">
              <a16:creationId xmlns:a16="http://schemas.microsoft.com/office/drawing/2014/main" id="{BE608ABC-7EDE-0FF5-EB09-358F9268B1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286" y="9243641"/>
          <a:ext cx="2928257" cy="1914216"/>
        </a:xfrm>
        <a:prstGeom prst="rect">
          <a:avLst/>
        </a:prstGeom>
        <a:ln>
          <a:solidFill>
            <a:schemeClr val="tx1"/>
          </a:solidFill>
        </a:ln>
      </xdr:spPr>
    </xdr:pic>
    <xdr:clientData/>
  </xdr:twoCellAnchor>
  <xdr:twoCellAnchor>
    <xdr:from>
      <xdr:col>0</xdr:col>
      <xdr:colOff>133894</xdr:colOff>
      <xdr:row>61</xdr:row>
      <xdr:rowOff>21839</xdr:rowOff>
    </xdr:from>
    <xdr:to>
      <xdr:col>2</xdr:col>
      <xdr:colOff>500744</xdr:colOff>
      <xdr:row>70</xdr:row>
      <xdr:rowOff>174170</xdr:rowOff>
    </xdr:to>
    <xdr:pic>
      <xdr:nvPicPr>
        <xdr:cNvPr id="7" name="Picture 6">
          <a:extLst>
            <a:ext uri="{FF2B5EF4-FFF2-40B4-BE49-F238E27FC236}">
              <a16:creationId xmlns:a16="http://schemas.microsoft.com/office/drawing/2014/main" id="{1A0FD8DE-54BA-895E-C927-BE1861BE883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894" y="11974353"/>
          <a:ext cx="2957650" cy="1915817"/>
        </a:xfrm>
        <a:prstGeom prst="rect">
          <a:avLst/>
        </a:prstGeom>
      </xdr:spPr>
    </xdr:pic>
    <xdr:clientData/>
  </xdr:twoCellAnchor>
  <xdr:twoCellAnchor>
    <xdr:from>
      <xdr:col>1</xdr:col>
      <xdr:colOff>10887</xdr:colOff>
      <xdr:row>84</xdr:row>
      <xdr:rowOff>32657</xdr:rowOff>
    </xdr:from>
    <xdr:to>
      <xdr:col>2</xdr:col>
      <xdr:colOff>500743</xdr:colOff>
      <xdr:row>104</xdr:row>
      <xdr:rowOff>163286</xdr:rowOff>
    </xdr:to>
    <xdr:pic>
      <xdr:nvPicPr>
        <xdr:cNvPr id="9" name="Picture 8">
          <a:extLst>
            <a:ext uri="{FF2B5EF4-FFF2-40B4-BE49-F238E27FC236}">
              <a16:creationId xmlns:a16="http://schemas.microsoft.com/office/drawing/2014/main" id="{FB6642CC-C5F1-0D03-1AB6-2293A0AD5E0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2401" y="16491857"/>
          <a:ext cx="2939142" cy="4049486"/>
        </a:xfrm>
        <a:prstGeom prst="rect">
          <a:avLst/>
        </a:prstGeom>
      </xdr:spPr>
    </xdr:pic>
    <xdr:clientData/>
  </xdr:twoCellAnchor>
  <xdr:twoCellAnchor editAs="oneCell">
    <xdr:from>
      <xdr:col>1</xdr:col>
      <xdr:colOff>10886</xdr:colOff>
      <xdr:row>75</xdr:row>
      <xdr:rowOff>32659</xdr:rowOff>
    </xdr:from>
    <xdr:to>
      <xdr:col>2</xdr:col>
      <xdr:colOff>511629</xdr:colOff>
      <xdr:row>84</xdr:row>
      <xdr:rowOff>185057</xdr:rowOff>
    </xdr:to>
    <xdr:pic>
      <xdr:nvPicPr>
        <xdr:cNvPr id="14" name="Picture 13">
          <a:extLst>
            <a:ext uri="{FF2B5EF4-FFF2-40B4-BE49-F238E27FC236}">
              <a16:creationId xmlns:a16="http://schemas.microsoft.com/office/drawing/2014/main" id="{C59CCB6D-E336-7BE7-95AF-DD33D134BE4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52400" y="14728373"/>
          <a:ext cx="2950029" cy="1915884"/>
        </a:xfrm>
        <a:prstGeom prst="rect">
          <a:avLst/>
        </a:prstGeom>
      </xdr:spPr>
    </xdr:pic>
    <xdr:clientData/>
  </xdr:twoCellAnchor>
  <xdr:twoCellAnchor editAs="oneCell">
    <xdr:from>
      <xdr:col>9</xdr:col>
      <xdr:colOff>32658</xdr:colOff>
      <xdr:row>30</xdr:row>
      <xdr:rowOff>10884</xdr:rowOff>
    </xdr:from>
    <xdr:to>
      <xdr:col>14</xdr:col>
      <xdr:colOff>1066800</xdr:colOff>
      <xdr:row>45</xdr:row>
      <xdr:rowOff>185057</xdr:rowOff>
    </xdr:to>
    <xdr:pic>
      <xdr:nvPicPr>
        <xdr:cNvPr id="16" name="Picture 15">
          <a:extLst>
            <a:ext uri="{FF2B5EF4-FFF2-40B4-BE49-F238E27FC236}">
              <a16:creationId xmlns:a16="http://schemas.microsoft.com/office/drawing/2014/main" id="{B0B19591-C008-5BE6-77F6-AF907954888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99172" y="5889170"/>
          <a:ext cx="6422571" cy="3113316"/>
        </a:xfrm>
        <a:prstGeom prst="rect">
          <a:avLst/>
        </a:prstGeom>
      </xdr:spPr>
    </xdr:pic>
    <xdr:clientData/>
  </xdr:twoCellAnchor>
  <xdr:twoCellAnchor editAs="oneCell">
    <xdr:from>
      <xdr:col>3</xdr:col>
      <xdr:colOff>43543</xdr:colOff>
      <xdr:row>46</xdr:row>
      <xdr:rowOff>10886</xdr:rowOff>
    </xdr:from>
    <xdr:to>
      <xdr:col>8</xdr:col>
      <xdr:colOff>1066800</xdr:colOff>
      <xdr:row>63</xdr:row>
      <xdr:rowOff>0</xdr:rowOff>
    </xdr:to>
    <xdr:pic>
      <xdr:nvPicPr>
        <xdr:cNvPr id="18" name="Picture 17">
          <a:extLst>
            <a:ext uri="{FF2B5EF4-FFF2-40B4-BE49-F238E27FC236}">
              <a16:creationId xmlns:a16="http://schemas.microsoft.com/office/drawing/2014/main" id="{B792BE59-7474-157D-88AF-E34BA0E460E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43943" y="9024257"/>
          <a:ext cx="6411686" cy="3320143"/>
        </a:xfrm>
        <a:prstGeom prst="rect">
          <a:avLst/>
        </a:prstGeom>
      </xdr:spPr>
    </xdr:pic>
    <xdr:clientData/>
  </xdr:twoCellAnchor>
  <xdr:twoCellAnchor editAs="oneCell">
    <xdr:from>
      <xdr:col>21</xdr:col>
      <xdr:colOff>32657</xdr:colOff>
      <xdr:row>30</xdr:row>
      <xdr:rowOff>0</xdr:rowOff>
    </xdr:from>
    <xdr:to>
      <xdr:col>26</xdr:col>
      <xdr:colOff>1045028</xdr:colOff>
      <xdr:row>46</xdr:row>
      <xdr:rowOff>54429</xdr:rowOff>
    </xdr:to>
    <xdr:pic>
      <xdr:nvPicPr>
        <xdr:cNvPr id="20" name="Picture 19">
          <a:extLst>
            <a:ext uri="{FF2B5EF4-FFF2-40B4-BE49-F238E27FC236}">
              <a16:creationId xmlns:a16="http://schemas.microsoft.com/office/drawing/2014/main" id="{6AF45297-F38B-C94F-D119-3A3C4DC874D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2631400" y="5878286"/>
          <a:ext cx="6400799" cy="3189514"/>
        </a:xfrm>
        <a:prstGeom prst="rect">
          <a:avLst/>
        </a:prstGeom>
      </xdr:spPr>
    </xdr:pic>
    <xdr:clientData/>
  </xdr:twoCellAnchor>
  <xdr:twoCellAnchor editAs="oneCell">
    <xdr:from>
      <xdr:col>15</xdr:col>
      <xdr:colOff>32658</xdr:colOff>
      <xdr:row>46</xdr:row>
      <xdr:rowOff>0</xdr:rowOff>
    </xdr:from>
    <xdr:to>
      <xdr:col>20</xdr:col>
      <xdr:colOff>1045030</xdr:colOff>
      <xdr:row>62</xdr:row>
      <xdr:rowOff>174172</xdr:rowOff>
    </xdr:to>
    <xdr:pic>
      <xdr:nvPicPr>
        <xdr:cNvPr id="22" name="Picture 21">
          <a:extLst>
            <a:ext uri="{FF2B5EF4-FFF2-40B4-BE49-F238E27FC236}">
              <a16:creationId xmlns:a16="http://schemas.microsoft.com/office/drawing/2014/main" id="{2B7FA1F5-24B8-87D4-7D66-01A1410A353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6165287" y="9013371"/>
          <a:ext cx="6400800" cy="3309258"/>
        </a:xfrm>
        <a:prstGeom prst="rect">
          <a:avLst/>
        </a:prstGeom>
      </xdr:spPr>
    </xdr:pic>
    <xdr:clientData/>
  </xdr:twoCellAnchor>
  <xdr:oneCellAnchor>
    <xdr:from>
      <xdr:col>1</xdr:col>
      <xdr:colOff>272143</xdr:colOff>
      <xdr:row>100</xdr:row>
      <xdr:rowOff>108856</xdr:rowOff>
    </xdr:from>
    <xdr:ext cx="2296886" cy="968828"/>
    <xdr:sp macro="" textlink="">
      <xdr:nvSpPr>
        <xdr:cNvPr id="23" name="TextBox 22">
          <a:extLst>
            <a:ext uri="{FF2B5EF4-FFF2-40B4-BE49-F238E27FC236}">
              <a16:creationId xmlns:a16="http://schemas.microsoft.com/office/drawing/2014/main" id="{C1E75FBC-7917-F3A9-0A82-11A317E69055}"/>
            </a:ext>
          </a:extLst>
        </xdr:cNvPr>
        <xdr:cNvSpPr txBox="1"/>
      </xdr:nvSpPr>
      <xdr:spPr>
        <a:xfrm>
          <a:off x="413657" y="19703142"/>
          <a:ext cx="2296886" cy="968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2000" b="1" i="1">
              <a:latin typeface="Arial" panose="020B0604020202020204" pitchFamily="34" charset="0"/>
              <a:cs typeface="Arial" panose="020B0604020202020204" pitchFamily="34" charset="0"/>
            </a:rPr>
            <a:t>Breif</a:t>
          </a:r>
          <a:r>
            <a:rPr lang="en-IN" sz="2000" b="1" i="1" baseline="0">
              <a:latin typeface="Arial" panose="020B0604020202020204" pitchFamily="34" charset="0"/>
              <a:cs typeface="Arial" panose="020B0604020202020204" pitchFamily="34" charset="0"/>
            </a:rPr>
            <a:t> Information </a:t>
          </a:r>
        </a:p>
        <a:p>
          <a:pPr algn="ctr"/>
          <a:r>
            <a:rPr lang="en-IN" sz="2000" b="1" i="1" baseline="0">
              <a:latin typeface="Arial" panose="020B0604020202020204" pitchFamily="34" charset="0"/>
              <a:cs typeface="Arial" panose="020B0604020202020204" pitchFamily="34" charset="0"/>
            </a:rPr>
            <a:t>About </a:t>
          </a:r>
        </a:p>
        <a:p>
          <a:pPr algn="ctr"/>
          <a:r>
            <a:rPr lang="en-IN" sz="2000" b="1" i="1" baseline="0">
              <a:latin typeface="Arial" panose="020B0604020202020204" pitchFamily="34" charset="0"/>
              <a:cs typeface="Arial" panose="020B0604020202020204" pitchFamily="34" charset="0"/>
            </a:rPr>
            <a:t>Investors</a:t>
          </a:r>
          <a:endParaRPr lang="en-IN" sz="2000" b="1" i="1">
            <a:latin typeface="Arial" panose="020B0604020202020204" pitchFamily="34" charset="0"/>
            <a:cs typeface="Arial" panose="020B0604020202020204" pitchFamily="34" charset="0"/>
          </a:endParaRPr>
        </a:p>
      </xdr:txBody>
    </xdr:sp>
    <xdr:clientData/>
  </xdr:oneCellAnchor>
  <xdr:oneCellAnchor>
    <xdr:from>
      <xdr:col>7</xdr:col>
      <xdr:colOff>955519</xdr:colOff>
      <xdr:row>109</xdr:row>
      <xdr:rowOff>76200</xdr:rowOff>
    </xdr:from>
    <xdr:ext cx="3708772" cy="1438599"/>
    <xdr:sp macro="" textlink="">
      <xdr:nvSpPr>
        <xdr:cNvPr id="27" name="TextBox 26">
          <a:extLst>
            <a:ext uri="{FF2B5EF4-FFF2-40B4-BE49-F238E27FC236}">
              <a16:creationId xmlns:a16="http://schemas.microsoft.com/office/drawing/2014/main" id="{8F041C07-A1E9-A249-98E7-B5C4877A5648}"/>
            </a:ext>
          </a:extLst>
        </xdr:cNvPr>
        <xdr:cNvSpPr txBox="1"/>
      </xdr:nvSpPr>
      <xdr:spPr>
        <a:xfrm>
          <a:off x="8466662" y="21433971"/>
          <a:ext cx="3708772" cy="1438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5400" b="1" i="1">
              <a:solidFill>
                <a:schemeClr val="bg1"/>
              </a:solidFill>
            </a:rPr>
            <a:t>40 % </a:t>
          </a:r>
        </a:p>
        <a:p>
          <a:pPr algn="ctr"/>
          <a:r>
            <a:rPr lang="en-IN" sz="3200" i="1">
              <a:solidFill>
                <a:schemeClr val="bg1"/>
              </a:solidFill>
            </a:rPr>
            <a:t>Faster Retrieval Time</a:t>
          </a:r>
        </a:p>
      </xdr:txBody>
    </xdr:sp>
    <xdr:clientData/>
  </xdr:oneCellAnchor>
  <xdr:oneCellAnchor>
    <xdr:from>
      <xdr:col>14</xdr:col>
      <xdr:colOff>547117</xdr:colOff>
      <xdr:row>109</xdr:row>
      <xdr:rowOff>65315</xdr:rowOff>
    </xdr:from>
    <xdr:ext cx="2370201" cy="1438599"/>
    <xdr:sp macro="" textlink="">
      <xdr:nvSpPr>
        <xdr:cNvPr id="28" name="TextBox 27">
          <a:extLst>
            <a:ext uri="{FF2B5EF4-FFF2-40B4-BE49-F238E27FC236}">
              <a16:creationId xmlns:a16="http://schemas.microsoft.com/office/drawing/2014/main" id="{3FDD95FF-E34C-4278-A899-E33CBF845E1C}"/>
            </a:ext>
          </a:extLst>
        </xdr:cNvPr>
        <xdr:cNvSpPr txBox="1"/>
      </xdr:nvSpPr>
      <xdr:spPr>
        <a:xfrm>
          <a:off x="15602060" y="21423086"/>
          <a:ext cx="2370201" cy="1438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5400" b="1" i="1"/>
            <a:t>30</a:t>
          </a:r>
          <a:r>
            <a:rPr lang="en-IN" sz="5400" b="1" i="1" baseline="0"/>
            <a:t> Min</a:t>
          </a:r>
          <a:r>
            <a:rPr lang="en-IN" sz="5400" b="1" i="1"/>
            <a:t> </a:t>
          </a:r>
        </a:p>
        <a:p>
          <a:pPr algn="ctr"/>
          <a:r>
            <a:rPr lang="en-IN" sz="3200" i="1"/>
            <a:t> Review Time</a:t>
          </a:r>
        </a:p>
      </xdr:txBody>
    </xdr:sp>
    <xdr:clientData/>
  </xdr:oneCellAnchor>
  <xdr:oneCellAnchor>
    <xdr:from>
      <xdr:col>20</xdr:col>
      <xdr:colOff>229177</xdr:colOff>
      <xdr:row>109</xdr:row>
      <xdr:rowOff>119744</xdr:rowOff>
    </xdr:from>
    <xdr:ext cx="3468129" cy="1438599"/>
    <xdr:sp macro="" textlink="">
      <xdr:nvSpPr>
        <xdr:cNvPr id="29" name="TextBox 28">
          <a:extLst>
            <a:ext uri="{FF2B5EF4-FFF2-40B4-BE49-F238E27FC236}">
              <a16:creationId xmlns:a16="http://schemas.microsoft.com/office/drawing/2014/main" id="{98C32187-E603-421D-BAFE-A6EA419D9CB8}"/>
            </a:ext>
          </a:extLst>
        </xdr:cNvPr>
        <xdr:cNvSpPr txBox="1"/>
      </xdr:nvSpPr>
      <xdr:spPr>
        <a:xfrm>
          <a:off x="21750234" y="21477515"/>
          <a:ext cx="3468129" cy="1438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5400" b="1" i="1">
              <a:solidFill>
                <a:schemeClr val="bg1"/>
              </a:solidFill>
            </a:rPr>
            <a:t>1.3x </a:t>
          </a:r>
        </a:p>
        <a:p>
          <a:pPr algn="ctr"/>
          <a:r>
            <a:rPr lang="en-IN" sz="3200" i="1">
              <a:solidFill>
                <a:schemeClr val="bg1"/>
              </a:solidFill>
            </a:rPr>
            <a:t>Average</a:t>
          </a:r>
          <a:r>
            <a:rPr lang="en-IN" sz="3200" i="1" baseline="0">
              <a:solidFill>
                <a:schemeClr val="bg1"/>
              </a:solidFill>
            </a:rPr>
            <a:t> Settlement</a:t>
          </a:r>
        </a:p>
      </xdr:txBody>
    </xdr:sp>
    <xdr:clientData/>
  </xdr:oneCellAnchor>
  <xdr:twoCellAnchor editAs="oneCell">
    <xdr:from>
      <xdr:col>1</xdr:col>
      <xdr:colOff>21772</xdr:colOff>
      <xdr:row>0</xdr:row>
      <xdr:rowOff>21771</xdr:rowOff>
    </xdr:from>
    <xdr:to>
      <xdr:col>1</xdr:col>
      <xdr:colOff>2373086</xdr:colOff>
      <xdr:row>4</xdr:row>
      <xdr:rowOff>185058</xdr:rowOff>
    </xdr:to>
    <xdr:pic>
      <xdr:nvPicPr>
        <xdr:cNvPr id="33" name="Picture 32">
          <a:extLst>
            <a:ext uri="{FF2B5EF4-FFF2-40B4-BE49-F238E27FC236}">
              <a16:creationId xmlns:a16="http://schemas.microsoft.com/office/drawing/2014/main" id="{F8DD6DCB-0910-4217-ACA7-F6FE160AB51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63286" y="21771"/>
          <a:ext cx="2351314" cy="9470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10885</xdr:colOff>
      <xdr:row>87</xdr:row>
      <xdr:rowOff>174170</xdr:rowOff>
    </xdr:from>
    <xdr:to>
      <xdr:col>27</xdr:col>
      <xdr:colOff>1066800</xdr:colOff>
      <xdr:row>104</xdr:row>
      <xdr:rowOff>174171</xdr:rowOff>
    </xdr:to>
    <xdr:graphicFrame macro="">
      <xdr:nvGraphicFramePr>
        <xdr:cNvPr id="3" name="Chart 2">
          <a:extLst>
            <a:ext uri="{FF2B5EF4-FFF2-40B4-BE49-F238E27FC236}">
              <a16:creationId xmlns:a16="http://schemas.microsoft.com/office/drawing/2014/main" id="{CDC97CBD-B3E5-4D6A-9BA9-680145F1F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2449285</xdr:colOff>
      <xdr:row>107</xdr:row>
      <xdr:rowOff>174170</xdr:rowOff>
    </xdr:from>
    <xdr:to>
      <xdr:col>27</xdr:col>
      <xdr:colOff>1066800</xdr:colOff>
      <xdr:row>124</xdr:row>
      <xdr:rowOff>163286</xdr:rowOff>
    </xdr:to>
    <xdr:graphicFrame macro="">
      <xdr:nvGraphicFramePr>
        <xdr:cNvPr id="5" name="Chart 4">
          <a:extLst>
            <a:ext uri="{FF2B5EF4-FFF2-40B4-BE49-F238E27FC236}">
              <a16:creationId xmlns:a16="http://schemas.microsoft.com/office/drawing/2014/main" id="{EECF5851-C049-4F8D-B450-F6443AD88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2449285</xdr:colOff>
      <xdr:row>128</xdr:row>
      <xdr:rowOff>0</xdr:rowOff>
    </xdr:from>
    <xdr:to>
      <xdr:col>27</xdr:col>
      <xdr:colOff>1077685</xdr:colOff>
      <xdr:row>145</xdr:row>
      <xdr:rowOff>0</xdr:rowOff>
    </xdr:to>
    <xdr:graphicFrame macro="">
      <xdr:nvGraphicFramePr>
        <xdr:cNvPr id="7" name="Chart 6">
          <a:extLst>
            <a:ext uri="{FF2B5EF4-FFF2-40B4-BE49-F238E27FC236}">
              <a16:creationId xmlns:a16="http://schemas.microsoft.com/office/drawing/2014/main" id="{50B41C46-E247-43A8-93DC-F2A254F0F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2449285</xdr:colOff>
      <xdr:row>79</xdr:row>
      <xdr:rowOff>0</xdr:rowOff>
    </xdr:from>
    <xdr:to>
      <xdr:col>15</xdr:col>
      <xdr:colOff>587827</xdr:colOff>
      <xdr:row>93</xdr:row>
      <xdr:rowOff>185058</xdr:rowOff>
    </xdr:to>
    <xdr:graphicFrame macro="">
      <xdr:nvGraphicFramePr>
        <xdr:cNvPr id="5" name="Chart 4">
          <a:extLst>
            <a:ext uri="{FF2B5EF4-FFF2-40B4-BE49-F238E27FC236}">
              <a16:creationId xmlns:a16="http://schemas.microsoft.com/office/drawing/2014/main" id="{03E4E054-4EDD-4DFE-8FE3-F94296D9B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598714</xdr:colOff>
      <xdr:row>79</xdr:row>
      <xdr:rowOff>0</xdr:rowOff>
    </xdr:from>
    <xdr:to>
      <xdr:col>27</xdr:col>
      <xdr:colOff>1066800</xdr:colOff>
      <xdr:row>93</xdr:row>
      <xdr:rowOff>185058</xdr:rowOff>
    </xdr:to>
    <xdr:graphicFrame macro="">
      <xdr:nvGraphicFramePr>
        <xdr:cNvPr id="7" name="Chart 6">
          <a:extLst>
            <a:ext uri="{FF2B5EF4-FFF2-40B4-BE49-F238E27FC236}">
              <a16:creationId xmlns:a16="http://schemas.microsoft.com/office/drawing/2014/main" id="{9841CB26-D739-4A68-BC46-3AD3E51DB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2449285</xdr:colOff>
      <xdr:row>96</xdr:row>
      <xdr:rowOff>195942</xdr:rowOff>
    </xdr:from>
    <xdr:to>
      <xdr:col>15</xdr:col>
      <xdr:colOff>598713</xdr:colOff>
      <xdr:row>112</xdr:row>
      <xdr:rowOff>-1</xdr:rowOff>
    </xdr:to>
    <xdr:graphicFrame macro="">
      <xdr:nvGraphicFramePr>
        <xdr:cNvPr id="9" name="Chart 8">
          <a:extLst>
            <a:ext uri="{FF2B5EF4-FFF2-40B4-BE49-F238E27FC236}">
              <a16:creationId xmlns:a16="http://schemas.microsoft.com/office/drawing/2014/main" id="{F7709DB4-8844-4078-8945-3B2BEF665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555171</xdr:colOff>
      <xdr:row>96</xdr:row>
      <xdr:rowOff>188322</xdr:rowOff>
    </xdr:from>
    <xdr:to>
      <xdr:col>27</xdr:col>
      <xdr:colOff>1055914</xdr:colOff>
      <xdr:row>112</xdr:row>
      <xdr:rowOff>-1</xdr:rowOff>
    </xdr:to>
    <xdr:graphicFrame macro="">
      <xdr:nvGraphicFramePr>
        <xdr:cNvPr id="11" name="Chart 10">
          <a:extLst>
            <a:ext uri="{FF2B5EF4-FFF2-40B4-BE49-F238E27FC236}">
              <a16:creationId xmlns:a16="http://schemas.microsoft.com/office/drawing/2014/main" id="{10C865DA-6B1D-44B4-B25E-12F9A37E3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114</xdr:row>
      <xdr:rowOff>188322</xdr:rowOff>
    </xdr:from>
    <xdr:to>
      <xdr:col>15</xdr:col>
      <xdr:colOff>587828</xdr:colOff>
      <xdr:row>130</xdr:row>
      <xdr:rowOff>0</xdr:rowOff>
    </xdr:to>
    <xdr:graphicFrame macro="">
      <xdr:nvGraphicFramePr>
        <xdr:cNvPr id="13" name="Chart 12">
          <a:extLst>
            <a:ext uri="{FF2B5EF4-FFF2-40B4-BE49-F238E27FC236}">
              <a16:creationId xmlns:a16="http://schemas.microsoft.com/office/drawing/2014/main" id="{AE011B00-F387-40F5-9111-0722C431F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587828</xdr:colOff>
      <xdr:row>114</xdr:row>
      <xdr:rowOff>185059</xdr:rowOff>
    </xdr:from>
    <xdr:to>
      <xdr:col>27</xdr:col>
      <xdr:colOff>1066800</xdr:colOff>
      <xdr:row>130</xdr:row>
      <xdr:rowOff>1</xdr:rowOff>
    </xdr:to>
    <xdr:graphicFrame macro="">
      <xdr:nvGraphicFramePr>
        <xdr:cNvPr id="6" name="Chart 5">
          <a:extLst>
            <a:ext uri="{FF2B5EF4-FFF2-40B4-BE49-F238E27FC236}">
              <a16:creationId xmlns:a16="http://schemas.microsoft.com/office/drawing/2014/main" id="{B1B1B50D-94DB-442D-B91B-057A03F23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2449285</xdr:colOff>
      <xdr:row>60</xdr:row>
      <xdr:rowOff>0</xdr:rowOff>
    </xdr:from>
    <xdr:to>
      <xdr:col>27</xdr:col>
      <xdr:colOff>1066800</xdr:colOff>
      <xdr:row>74</xdr:row>
      <xdr:rowOff>0</xdr:rowOff>
    </xdr:to>
    <xdr:graphicFrame macro="">
      <xdr:nvGraphicFramePr>
        <xdr:cNvPr id="3" name="Chart 2">
          <a:extLst>
            <a:ext uri="{FF2B5EF4-FFF2-40B4-BE49-F238E27FC236}">
              <a16:creationId xmlns:a16="http://schemas.microsoft.com/office/drawing/2014/main" id="{2FF0AE68-BE75-49AE-A5CA-EE13EBFF5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2449285</xdr:colOff>
      <xdr:row>78</xdr:row>
      <xdr:rowOff>0</xdr:rowOff>
    </xdr:from>
    <xdr:to>
      <xdr:col>27</xdr:col>
      <xdr:colOff>1055913</xdr:colOff>
      <xdr:row>92</xdr:row>
      <xdr:rowOff>0</xdr:rowOff>
    </xdr:to>
    <xdr:graphicFrame macro="">
      <xdr:nvGraphicFramePr>
        <xdr:cNvPr id="5" name="Chart 4">
          <a:extLst>
            <a:ext uri="{FF2B5EF4-FFF2-40B4-BE49-F238E27FC236}">
              <a16:creationId xmlns:a16="http://schemas.microsoft.com/office/drawing/2014/main" id="{A6F2938C-9969-4624-9328-9F92B3230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2449285</xdr:colOff>
      <xdr:row>96</xdr:row>
      <xdr:rowOff>0</xdr:rowOff>
    </xdr:from>
    <xdr:to>
      <xdr:col>27</xdr:col>
      <xdr:colOff>1055914</xdr:colOff>
      <xdr:row>110</xdr:row>
      <xdr:rowOff>0</xdr:rowOff>
    </xdr:to>
    <xdr:graphicFrame macro="">
      <xdr:nvGraphicFramePr>
        <xdr:cNvPr id="7" name="Chart 6">
          <a:extLst>
            <a:ext uri="{FF2B5EF4-FFF2-40B4-BE49-F238E27FC236}">
              <a16:creationId xmlns:a16="http://schemas.microsoft.com/office/drawing/2014/main" id="{D8E19265-FB23-4170-BEAC-BD96B9EB7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xdr:colOff>
      <xdr:row>114</xdr:row>
      <xdr:rowOff>0</xdr:rowOff>
    </xdr:from>
    <xdr:to>
      <xdr:col>27</xdr:col>
      <xdr:colOff>1066800</xdr:colOff>
      <xdr:row>128</xdr:row>
      <xdr:rowOff>0</xdr:rowOff>
    </xdr:to>
    <xdr:graphicFrame macro="">
      <xdr:nvGraphicFramePr>
        <xdr:cNvPr id="13" name="Chart 12">
          <a:extLst>
            <a:ext uri="{FF2B5EF4-FFF2-40B4-BE49-F238E27FC236}">
              <a16:creationId xmlns:a16="http://schemas.microsoft.com/office/drawing/2014/main" id="{A0096180-BD86-41F8-B28B-4D9F1F243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15240</xdr:colOff>
      <xdr:row>0</xdr:row>
      <xdr:rowOff>21771</xdr:rowOff>
    </xdr:from>
    <xdr:to>
      <xdr:col>1</xdr:col>
      <xdr:colOff>2373086</xdr:colOff>
      <xdr:row>4</xdr:row>
      <xdr:rowOff>167640</xdr:rowOff>
    </xdr:to>
    <xdr:pic>
      <xdr:nvPicPr>
        <xdr:cNvPr id="2" name="Picture 1">
          <a:extLst>
            <a:ext uri="{FF2B5EF4-FFF2-40B4-BE49-F238E27FC236}">
              <a16:creationId xmlns:a16="http://schemas.microsoft.com/office/drawing/2014/main" id="{58EEE118-273E-499C-85A6-EC0F026EAD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21771"/>
          <a:ext cx="2357846" cy="846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B136-18A2-4D93-87AE-097169165653}">
  <dimension ref="B1:F43"/>
  <sheetViews>
    <sheetView workbookViewId="0">
      <selection activeCell="A2" sqref="A2"/>
    </sheetView>
  </sheetViews>
  <sheetFormatPr defaultColWidth="15.77734375" defaultRowHeight="15" x14ac:dyDescent="0.25"/>
  <cols>
    <col min="1" max="1" width="2" style="80" customWidth="1"/>
    <col min="2" max="2" width="15.77734375" style="80" customWidth="1"/>
    <col min="3" max="6" width="35.77734375" style="80" customWidth="1"/>
    <col min="7" max="16384" width="15.77734375" style="80"/>
  </cols>
  <sheetData>
    <row r="1" spans="2:6" x14ac:dyDescent="0.25">
      <c r="C1" s="81" t="s">
        <v>96</v>
      </c>
      <c r="D1" s="81" t="s">
        <v>98</v>
      </c>
      <c r="E1" s="81" t="s">
        <v>99</v>
      </c>
      <c r="F1" s="81" t="s">
        <v>97</v>
      </c>
    </row>
    <row r="3" spans="2:6" x14ac:dyDescent="0.25">
      <c r="C3" s="114" t="s">
        <v>137</v>
      </c>
      <c r="D3" s="113" t="s">
        <v>138</v>
      </c>
      <c r="E3" s="113" t="s">
        <v>127</v>
      </c>
      <c r="F3" s="113" t="s">
        <v>128</v>
      </c>
    </row>
    <row r="4" spans="2:6" x14ac:dyDescent="0.25">
      <c r="C4" s="114"/>
      <c r="D4" s="113"/>
      <c r="E4" s="113"/>
      <c r="F4" s="113"/>
    </row>
    <row r="5" spans="2:6" x14ac:dyDescent="0.25">
      <c r="C5" s="114"/>
      <c r="D5" s="113"/>
      <c r="E5" s="113"/>
      <c r="F5" s="113"/>
    </row>
    <row r="6" spans="2:6" x14ac:dyDescent="0.25">
      <c r="C6" s="114"/>
      <c r="D6" s="113"/>
      <c r="E6" s="113"/>
      <c r="F6" s="113"/>
    </row>
    <row r="7" spans="2:6" x14ac:dyDescent="0.25">
      <c r="C7" s="114"/>
      <c r="D7" s="113"/>
      <c r="E7" s="113"/>
      <c r="F7" s="113"/>
    </row>
    <row r="8" spans="2:6" x14ac:dyDescent="0.25">
      <c r="B8" s="80" t="s">
        <v>124</v>
      </c>
      <c r="C8" s="114"/>
      <c r="D8" s="113"/>
      <c r="E8" s="113"/>
      <c r="F8" s="113"/>
    </row>
    <row r="9" spans="2:6" x14ac:dyDescent="0.25">
      <c r="C9" s="114"/>
      <c r="D9" s="113"/>
      <c r="E9" s="113"/>
      <c r="F9" s="113"/>
    </row>
    <row r="10" spans="2:6" x14ac:dyDescent="0.25">
      <c r="C10" s="114"/>
      <c r="D10" s="113"/>
      <c r="E10" s="113"/>
      <c r="F10" s="113"/>
    </row>
    <row r="11" spans="2:6" x14ac:dyDescent="0.25">
      <c r="C11" s="114"/>
      <c r="D11" s="113"/>
      <c r="E11" s="113"/>
      <c r="F11" s="113"/>
    </row>
    <row r="12" spans="2:6" x14ac:dyDescent="0.25">
      <c r="C12" s="114"/>
      <c r="D12" s="113"/>
      <c r="E12" s="113"/>
      <c r="F12" s="113"/>
    </row>
    <row r="13" spans="2:6" x14ac:dyDescent="0.25">
      <c r="C13" s="114"/>
      <c r="D13" s="113"/>
      <c r="E13" s="113"/>
      <c r="F13" s="113"/>
    </row>
    <row r="14" spans="2:6" x14ac:dyDescent="0.25">
      <c r="C14" s="114"/>
      <c r="D14" s="113"/>
      <c r="E14" s="113"/>
      <c r="F14" s="113"/>
    </row>
    <row r="15" spans="2:6" x14ac:dyDescent="0.25">
      <c r="C15" s="114"/>
      <c r="D15" s="113"/>
      <c r="E15" s="113"/>
      <c r="F15" s="113"/>
    </row>
    <row r="17" spans="2:6" x14ac:dyDescent="0.25">
      <c r="C17" s="113" t="s">
        <v>129</v>
      </c>
      <c r="D17" s="113" t="s">
        <v>130</v>
      </c>
      <c r="E17" s="113" t="s">
        <v>131</v>
      </c>
      <c r="F17" s="113" t="s">
        <v>132</v>
      </c>
    </row>
    <row r="18" spans="2:6" x14ac:dyDescent="0.25">
      <c r="C18" s="113"/>
      <c r="D18" s="113"/>
      <c r="E18" s="113"/>
      <c r="F18" s="113"/>
    </row>
    <row r="19" spans="2:6" x14ac:dyDescent="0.25">
      <c r="C19" s="113"/>
      <c r="D19" s="113"/>
      <c r="E19" s="113"/>
      <c r="F19" s="113"/>
    </row>
    <row r="20" spans="2:6" x14ac:dyDescent="0.25">
      <c r="C20" s="113"/>
      <c r="D20" s="113"/>
      <c r="E20" s="113"/>
      <c r="F20" s="113"/>
    </row>
    <row r="21" spans="2:6" x14ac:dyDescent="0.25">
      <c r="C21" s="113"/>
      <c r="D21" s="113"/>
      <c r="E21" s="113"/>
      <c r="F21" s="113"/>
    </row>
    <row r="22" spans="2:6" x14ac:dyDescent="0.25">
      <c r="C22" s="113"/>
      <c r="D22" s="113"/>
      <c r="E22" s="113"/>
      <c r="F22" s="113"/>
    </row>
    <row r="23" spans="2:6" x14ac:dyDescent="0.25">
      <c r="B23" s="80" t="s">
        <v>125</v>
      </c>
      <c r="C23" s="113"/>
      <c r="D23" s="113"/>
      <c r="E23" s="113"/>
      <c r="F23" s="113"/>
    </row>
    <row r="24" spans="2:6" x14ac:dyDescent="0.25">
      <c r="C24" s="113"/>
      <c r="D24" s="113"/>
      <c r="E24" s="113"/>
      <c r="F24" s="113"/>
    </row>
    <row r="25" spans="2:6" x14ac:dyDescent="0.25">
      <c r="C25" s="113"/>
      <c r="D25" s="113"/>
      <c r="E25" s="113"/>
      <c r="F25" s="113"/>
    </row>
    <row r="26" spans="2:6" x14ac:dyDescent="0.25">
      <c r="C26" s="113"/>
      <c r="D26" s="113"/>
      <c r="E26" s="113"/>
      <c r="F26" s="113"/>
    </row>
    <row r="27" spans="2:6" x14ac:dyDescent="0.25">
      <c r="C27" s="113"/>
      <c r="D27" s="113"/>
      <c r="E27" s="113"/>
      <c r="F27" s="113"/>
    </row>
    <row r="28" spans="2:6" x14ac:dyDescent="0.25">
      <c r="C28" s="113"/>
      <c r="D28" s="113"/>
      <c r="E28" s="113"/>
      <c r="F28" s="113"/>
    </row>
    <row r="29" spans="2:6" x14ac:dyDescent="0.25">
      <c r="C29" s="113"/>
      <c r="D29" s="113"/>
      <c r="E29" s="113"/>
      <c r="F29" s="113"/>
    </row>
    <row r="30" spans="2:6" x14ac:dyDescent="0.25">
      <c r="C30" s="79"/>
      <c r="D30" s="79"/>
      <c r="E30" s="79"/>
      <c r="F30" s="79"/>
    </row>
    <row r="31" spans="2:6" x14ac:dyDescent="0.25">
      <c r="C31" s="113" t="s">
        <v>133</v>
      </c>
      <c r="D31" s="113" t="s">
        <v>134</v>
      </c>
      <c r="E31" s="113" t="s">
        <v>135</v>
      </c>
      <c r="F31" s="113" t="s">
        <v>136</v>
      </c>
    </row>
    <row r="32" spans="2:6" x14ac:dyDescent="0.25">
      <c r="C32" s="113"/>
      <c r="D32" s="113"/>
      <c r="E32" s="113"/>
      <c r="F32" s="113"/>
    </row>
    <row r="33" spans="2:6" x14ac:dyDescent="0.25">
      <c r="C33" s="113"/>
      <c r="D33" s="113"/>
      <c r="E33" s="113"/>
      <c r="F33" s="113"/>
    </row>
    <row r="34" spans="2:6" x14ac:dyDescent="0.25">
      <c r="C34" s="113"/>
      <c r="D34" s="113"/>
      <c r="E34" s="113"/>
      <c r="F34" s="113"/>
    </row>
    <row r="35" spans="2:6" x14ac:dyDescent="0.25">
      <c r="C35" s="113"/>
      <c r="D35" s="113"/>
      <c r="E35" s="113"/>
      <c r="F35" s="113"/>
    </row>
    <row r="36" spans="2:6" x14ac:dyDescent="0.25">
      <c r="B36" s="80" t="s">
        <v>126</v>
      </c>
      <c r="C36" s="113"/>
      <c r="D36" s="113"/>
      <c r="E36" s="113"/>
      <c r="F36" s="113"/>
    </row>
    <row r="37" spans="2:6" x14ac:dyDescent="0.25">
      <c r="C37" s="113"/>
      <c r="D37" s="113"/>
      <c r="E37" s="113"/>
      <c r="F37" s="113"/>
    </row>
    <row r="38" spans="2:6" x14ac:dyDescent="0.25">
      <c r="C38" s="113"/>
      <c r="D38" s="113"/>
      <c r="E38" s="113"/>
      <c r="F38" s="113"/>
    </row>
    <row r="39" spans="2:6" x14ac:dyDescent="0.25">
      <c r="C39" s="113"/>
      <c r="D39" s="113"/>
      <c r="E39" s="113"/>
      <c r="F39" s="113"/>
    </row>
    <row r="40" spans="2:6" x14ac:dyDescent="0.25">
      <c r="C40" s="113"/>
      <c r="D40" s="113"/>
      <c r="E40" s="113"/>
      <c r="F40" s="113"/>
    </row>
    <row r="41" spans="2:6" x14ac:dyDescent="0.25">
      <c r="C41" s="113"/>
      <c r="D41" s="113"/>
      <c r="E41" s="113"/>
      <c r="F41" s="113"/>
    </row>
    <row r="42" spans="2:6" x14ac:dyDescent="0.25">
      <c r="C42" s="113"/>
      <c r="D42" s="113"/>
      <c r="E42" s="113"/>
      <c r="F42" s="113"/>
    </row>
    <row r="43" spans="2:6" x14ac:dyDescent="0.25">
      <c r="C43" s="113"/>
      <c r="D43" s="113"/>
      <c r="E43" s="113"/>
      <c r="F43" s="113"/>
    </row>
  </sheetData>
  <sheetProtection algorithmName="SHA-512" hashValue="sIKqAKu/kfolH/FLObzK6od+rAgqtVc7uiUZ37oU1Gu/HYZ569WwddjmM9HzleGcntvVlbQJmTlgsGHbYmzkmQ==" saltValue="FHdv+GOMXtR448THKaF2yg==" spinCount="100000" sheet="1" formatCells="0" formatColumns="0" formatRows="0" insertColumns="0" insertRows="0" insertHyperlinks="0" deleteColumns="0" deleteRows="0" sort="0" autoFilter="0" pivotTables="0"/>
  <mergeCells count="12">
    <mergeCell ref="C31:C43"/>
    <mergeCell ref="D31:D43"/>
    <mergeCell ref="E31:E43"/>
    <mergeCell ref="F31:F43"/>
    <mergeCell ref="C3:C15"/>
    <mergeCell ref="D3:D15"/>
    <mergeCell ref="E3:E15"/>
    <mergeCell ref="F3:F15"/>
    <mergeCell ref="C17:C29"/>
    <mergeCell ref="D17:D29"/>
    <mergeCell ref="E17:E29"/>
    <mergeCell ref="F17:F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8E55F-FD22-49EB-8257-07D96451CCEB}">
  <sheetPr>
    <pageSetUpPr fitToPage="1"/>
  </sheetPr>
  <dimension ref="B1:AB146"/>
  <sheetViews>
    <sheetView zoomScale="70" zoomScaleNormal="70" workbookViewId="0"/>
  </sheetViews>
  <sheetFormatPr defaultColWidth="15.77734375" defaultRowHeight="15" x14ac:dyDescent="0.25"/>
  <cols>
    <col min="1" max="1" width="2" style="5" customWidth="1"/>
    <col min="2" max="2" width="35.77734375" style="5" customWidth="1"/>
    <col min="3" max="3" width="8.88671875" style="5" customWidth="1"/>
    <col min="4" max="16384" width="15.77734375" style="5"/>
  </cols>
  <sheetData>
    <row r="1" spans="2:28" ht="15" customHeight="1" x14ac:dyDescent="0.25">
      <c r="B1" s="120" t="s">
        <v>100</v>
      </c>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row>
    <row r="2" spans="2:28" ht="15" customHeight="1" x14ac:dyDescent="0.25">
      <c r="B2" s="120"/>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row>
    <row r="3" spans="2:28" ht="15" customHeight="1" x14ac:dyDescent="0.25">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row>
    <row r="4" spans="2:28" ht="15" customHeight="1" x14ac:dyDescent="0.25">
      <c r="B4" s="120"/>
      <c r="C4" s="120"/>
      <c r="D4" s="120"/>
      <c r="E4" s="120"/>
      <c r="F4" s="120"/>
      <c r="G4" s="120"/>
      <c r="H4" s="120"/>
      <c r="I4" s="120"/>
      <c r="J4" s="120"/>
      <c r="K4" s="120"/>
      <c r="L4" s="120"/>
      <c r="M4" s="120"/>
      <c r="N4" s="120"/>
      <c r="O4" s="120"/>
      <c r="P4" s="120"/>
      <c r="Q4" s="120"/>
      <c r="R4" s="120"/>
      <c r="S4" s="120"/>
      <c r="T4" s="120"/>
      <c r="U4" s="120"/>
      <c r="V4" s="120"/>
      <c r="W4" s="120"/>
      <c r="X4" s="120"/>
      <c r="Y4" s="120"/>
      <c r="Z4" s="120"/>
      <c r="AA4" s="120"/>
      <c r="AB4" s="120"/>
    </row>
    <row r="5" spans="2:28" ht="15" customHeight="1" x14ac:dyDescent="0.25">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row>
    <row r="7" spans="2:28" x14ac:dyDescent="0.25">
      <c r="B7" s="147" t="s">
        <v>101</v>
      </c>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row>
    <row r="8" spans="2:28" x14ac:dyDescent="0.25">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row>
    <row r="9" spans="2:28" x14ac:dyDescent="0.25">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row>
    <row r="10" spans="2:28" x14ac:dyDescent="0.25">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row>
    <row r="11" spans="2:28" x14ac:dyDescent="0.25">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row>
    <row r="12" spans="2:28" x14ac:dyDescent="0.25">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row>
    <row r="13" spans="2:28" x14ac:dyDescent="0.25">
      <c r="B13" s="131"/>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row>
    <row r="14" spans="2:28" x14ac:dyDescent="0.25">
      <c r="B14" s="131"/>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row>
    <row r="15" spans="2:28" x14ac:dyDescent="0.25">
      <c r="B15" s="131"/>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row>
    <row r="16" spans="2:28" x14ac:dyDescent="0.25">
      <c r="B16" s="131"/>
      <c r="C16" s="131"/>
      <c r="D16" s="131"/>
      <c r="E16" s="131"/>
      <c r="F16" s="131"/>
      <c r="G16" s="131"/>
      <c r="H16" s="131"/>
      <c r="I16" s="131"/>
      <c r="J16" s="131"/>
      <c r="K16" s="131"/>
      <c r="L16" s="131"/>
      <c r="M16" s="131"/>
      <c r="N16" s="131"/>
      <c r="O16" s="131"/>
      <c r="P16" s="131"/>
      <c r="Q16" s="131"/>
      <c r="R16" s="131"/>
      <c r="S16" s="131"/>
      <c r="T16" s="131"/>
      <c r="U16" s="131"/>
      <c r="V16" s="131"/>
      <c r="W16" s="131"/>
      <c r="X16" s="131"/>
      <c r="Y16" s="131"/>
      <c r="Z16" s="131"/>
      <c r="AA16" s="131"/>
      <c r="AB16" s="131"/>
    </row>
    <row r="17" spans="2:28" x14ac:dyDescent="0.25">
      <c r="B17" s="131"/>
      <c r="C17" s="131"/>
      <c r="D17" s="131"/>
      <c r="E17" s="131"/>
      <c r="F17" s="131"/>
      <c r="G17" s="131"/>
      <c r="H17" s="131"/>
      <c r="I17" s="131"/>
      <c r="J17" s="131"/>
      <c r="K17" s="131"/>
      <c r="L17" s="131"/>
      <c r="M17" s="131"/>
      <c r="N17" s="131"/>
      <c r="O17" s="131"/>
      <c r="P17" s="131"/>
      <c r="Q17" s="131"/>
      <c r="R17" s="131"/>
      <c r="S17" s="131"/>
      <c r="T17" s="131"/>
      <c r="U17" s="131"/>
      <c r="V17" s="131"/>
      <c r="W17" s="131"/>
      <c r="X17" s="131"/>
      <c r="Y17" s="131"/>
      <c r="Z17" s="131"/>
      <c r="AA17" s="131"/>
      <c r="AB17" s="131"/>
    </row>
    <row r="18" spans="2:28" x14ac:dyDescent="0.25">
      <c r="B18" s="131"/>
      <c r="C18" s="131"/>
      <c r="D18" s="131"/>
      <c r="E18" s="131"/>
      <c r="F18" s="131"/>
      <c r="G18" s="131"/>
      <c r="H18" s="131"/>
      <c r="I18" s="131"/>
      <c r="J18" s="131"/>
      <c r="K18" s="131"/>
      <c r="L18" s="131"/>
      <c r="M18" s="131"/>
      <c r="N18" s="131"/>
      <c r="O18" s="131"/>
      <c r="P18" s="131"/>
      <c r="Q18" s="131"/>
      <c r="R18" s="131"/>
      <c r="S18" s="131"/>
      <c r="T18" s="131"/>
      <c r="U18" s="131"/>
      <c r="V18" s="131"/>
      <c r="W18" s="131"/>
      <c r="X18" s="131"/>
      <c r="Y18" s="131"/>
      <c r="Z18" s="131"/>
      <c r="AA18" s="131"/>
      <c r="AB18" s="131"/>
    </row>
    <row r="19" spans="2:28" x14ac:dyDescent="0.25">
      <c r="B19" s="131"/>
      <c r="C19" s="131"/>
      <c r="D19" s="131"/>
      <c r="E19" s="131"/>
      <c r="F19" s="131"/>
      <c r="G19" s="131"/>
      <c r="H19" s="131"/>
      <c r="I19" s="131"/>
      <c r="J19" s="131"/>
      <c r="K19" s="131"/>
      <c r="L19" s="131"/>
      <c r="M19" s="131"/>
      <c r="N19" s="131"/>
      <c r="O19" s="131"/>
      <c r="P19" s="131"/>
      <c r="Q19" s="131"/>
      <c r="R19" s="131"/>
      <c r="S19" s="131"/>
      <c r="T19" s="131"/>
      <c r="U19" s="131"/>
      <c r="V19" s="131"/>
      <c r="W19" s="131"/>
      <c r="X19" s="131"/>
      <c r="Y19" s="131"/>
      <c r="Z19" s="131"/>
      <c r="AA19" s="131"/>
      <c r="AB19" s="131"/>
    </row>
    <row r="20" spans="2:28" x14ac:dyDescent="0.25">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row>
    <row r="21" spans="2:28" x14ac:dyDescent="0.25">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row>
    <row r="22" spans="2:28" x14ac:dyDescent="0.25">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row>
    <row r="23" spans="2:28" x14ac:dyDescent="0.25">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row>
    <row r="24" spans="2:28" x14ac:dyDescent="0.25">
      <c r="B24" s="131"/>
      <c r="C24" s="131"/>
      <c r="D24" s="131"/>
      <c r="E24" s="131"/>
      <c r="F24" s="131"/>
      <c r="G24" s="131"/>
      <c r="H24" s="131"/>
      <c r="I24" s="131"/>
      <c r="J24" s="131"/>
      <c r="K24" s="131"/>
      <c r="L24" s="131"/>
      <c r="M24" s="131"/>
      <c r="N24" s="131"/>
      <c r="O24" s="131"/>
      <c r="P24" s="131"/>
      <c r="Q24" s="131"/>
      <c r="R24" s="131"/>
      <c r="S24" s="131"/>
      <c r="T24" s="131"/>
      <c r="U24" s="131"/>
      <c r="V24" s="131"/>
      <c r="W24" s="131"/>
      <c r="X24" s="131"/>
      <c r="Y24" s="131"/>
      <c r="Z24" s="131"/>
      <c r="AA24" s="131"/>
      <c r="AB24" s="131"/>
    </row>
    <row r="25" spans="2:28" x14ac:dyDescent="0.25">
      <c r="B25" s="148"/>
      <c r="C25" s="148"/>
      <c r="D25" s="148"/>
      <c r="E25" s="148"/>
      <c r="F25" s="148"/>
      <c r="G25" s="148"/>
      <c r="H25" s="148"/>
      <c r="I25" s="148"/>
      <c r="J25" s="148"/>
      <c r="K25" s="148"/>
      <c r="L25" s="148"/>
      <c r="M25" s="148"/>
      <c r="N25" s="148"/>
      <c r="O25" s="148"/>
      <c r="P25" s="148"/>
      <c r="Q25" s="148"/>
      <c r="R25" s="148"/>
      <c r="S25" s="148"/>
      <c r="T25" s="148"/>
      <c r="U25" s="148"/>
      <c r="V25" s="148"/>
      <c r="W25" s="148"/>
      <c r="X25" s="148"/>
      <c r="Y25" s="148"/>
      <c r="Z25" s="148"/>
      <c r="AA25" s="148"/>
      <c r="AB25" s="148"/>
    </row>
    <row r="28" spans="2:28" ht="15" customHeight="1" x14ac:dyDescent="0.25">
      <c r="B28" s="71"/>
      <c r="C28" s="71"/>
      <c r="D28" s="121" t="s">
        <v>102</v>
      </c>
      <c r="E28" s="121"/>
      <c r="F28" s="121"/>
      <c r="G28" s="121"/>
      <c r="H28" s="121"/>
      <c r="I28" s="121"/>
      <c r="J28" s="121"/>
      <c r="K28" s="121"/>
      <c r="L28" s="121"/>
      <c r="M28" s="121"/>
      <c r="N28" s="121"/>
      <c r="O28" s="121"/>
      <c r="P28" s="121" t="s">
        <v>103</v>
      </c>
      <c r="Q28" s="121"/>
      <c r="R28" s="121"/>
      <c r="S28" s="121"/>
      <c r="T28" s="121"/>
      <c r="U28" s="121"/>
      <c r="V28" s="121"/>
      <c r="W28" s="121"/>
      <c r="X28" s="121"/>
      <c r="Y28" s="121"/>
      <c r="Z28" s="121"/>
      <c r="AA28" s="121"/>
      <c r="AB28" s="121"/>
    </row>
    <row r="29" spans="2:28" ht="15" customHeight="1" x14ac:dyDescent="0.25">
      <c r="B29" s="72"/>
      <c r="C29" s="7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row>
    <row r="31" spans="2:28" ht="15" customHeight="1" x14ac:dyDescent="0.25">
      <c r="B31" s="124" t="s">
        <v>123</v>
      </c>
      <c r="C31" s="125"/>
      <c r="D31" s="118" t="s">
        <v>104</v>
      </c>
      <c r="E31" s="118"/>
      <c r="F31" s="118"/>
      <c r="G31" s="118"/>
      <c r="H31" s="118"/>
      <c r="I31" s="118"/>
      <c r="P31" s="118" t="s">
        <v>112</v>
      </c>
      <c r="Q31" s="118"/>
      <c r="R31" s="118"/>
      <c r="S31" s="118"/>
      <c r="T31" s="118"/>
      <c r="U31" s="118"/>
      <c r="AB31" s="123" t="s">
        <v>106</v>
      </c>
    </row>
    <row r="32" spans="2:28" ht="15" customHeight="1" x14ac:dyDescent="0.25">
      <c r="B32" s="124"/>
      <c r="C32" s="125"/>
      <c r="D32" s="118"/>
      <c r="E32" s="118"/>
      <c r="F32" s="118"/>
      <c r="G32" s="118"/>
      <c r="H32" s="118"/>
      <c r="I32" s="118"/>
      <c r="P32" s="118"/>
      <c r="Q32" s="118"/>
      <c r="R32" s="118"/>
      <c r="S32" s="118"/>
      <c r="T32" s="118"/>
      <c r="U32" s="118"/>
      <c r="AB32" s="123"/>
    </row>
    <row r="33" spans="2:28" ht="15" customHeight="1" x14ac:dyDescent="0.25">
      <c r="B33" s="73"/>
      <c r="C33" s="74"/>
      <c r="D33" s="118"/>
      <c r="E33" s="118"/>
      <c r="F33" s="118"/>
      <c r="G33" s="118"/>
      <c r="H33" s="118"/>
      <c r="I33" s="118"/>
      <c r="P33" s="118"/>
      <c r="Q33" s="118"/>
      <c r="R33" s="118"/>
      <c r="S33" s="118"/>
      <c r="T33" s="118"/>
      <c r="U33" s="118"/>
      <c r="AB33" s="123"/>
    </row>
    <row r="34" spans="2:28" x14ac:dyDescent="0.25">
      <c r="C34" s="75"/>
      <c r="D34" s="119"/>
      <c r="E34" s="119"/>
      <c r="F34" s="119"/>
      <c r="G34" s="119"/>
      <c r="H34" s="119"/>
      <c r="I34" s="119"/>
      <c r="P34" s="119"/>
      <c r="Q34" s="119"/>
      <c r="R34" s="119"/>
      <c r="S34" s="119"/>
      <c r="T34" s="119"/>
      <c r="U34" s="119"/>
      <c r="AB34" s="115" t="s">
        <v>107</v>
      </c>
    </row>
    <row r="35" spans="2:28" x14ac:dyDescent="0.25">
      <c r="C35" s="75"/>
      <c r="P35" s="78"/>
      <c r="Q35" s="78"/>
      <c r="R35" s="78"/>
      <c r="S35" s="78"/>
      <c r="T35" s="78"/>
      <c r="U35" s="78"/>
      <c r="AB35" s="115"/>
    </row>
    <row r="36" spans="2:28" x14ac:dyDescent="0.25">
      <c r="C36" s="75"/>
      <c r="D36" s="149" t="s">
        <v>119</v>
      </c>
      <c r="E36" s="116"/>
      <c r="F36" s="116"/>
      <c r="G36" s="116"/>
      <c r="H36" s="116"/>
      <c r="I36" s="116"/>
      <c r="P36" s="116" t="s">
        <v>120</v>
      </c>
      <c r="Q36" s="116"/>
      <c r="R36" s="116"/>
      <c r="S36" s="116"/>
      <c r="T36" s="116"/>
      <c r="U36" s="116"/>
      <c r="AB36" s="115"/>
    </row>
    <row r="37" spans="2:28" x14ac:dyDescent="0.25">
      <c r="C37" s="75"/>
      <c r="D37" s="149"/>
      <c r="E37" s="116"/>
      <c r="F37" s="116"/>
      <c r="G37" s="116"/>
      <c r="H37" s="116"/>
      <c r="I37" s="116"/>
      <c r="P37" s="116"/>
      <c r="Q37" s="116"/>
      <c r="R37" s="116"/>
      <c r="S37" s="116"/>
      <c r="T37" s="116"/>
      <c r="U37" s="116"/>
      <c r="AB37" s="115"/>
    </row>
    <row r="38" spans="2:28" x14ac:dyDescent="0.25">
      <c r="C38" s="75"/>
      <c r="D38" s="149"/>
      <c r="E38" s="116"/>
      <c r="F38" s="116"/>
      <c r="G38" s="116"/>
      <c r="H38" s="116"/>
      <c r="I38" s="116"/>
      <c r="P38" s="116"/>
      <c r="Q38" s="116"/>
      <c r="R38" s="116"/>
      <c r="S38" s="116"/>
      <c r="T38" s="116"/>
      <c r="U38" s="116"/>
      <c r="AB38" s="115"/>
    </row>
    <row r="39" spans="2:28" x14ac:dyDescent="0.25">
      <c r="C39" s="75"/>
      <c r="D39" s="149"/>
      <c r="E39" s="116"/>
      <c r="F39" s="116"/>
      <c r="G39" s="116"/>
      <c r="H39" s="116"/>
      <c r="I39" s="116"/>
      <c r="P39" s="116"/>
      <c r="Q39" s="116"/>
      <c r="R39" s="116"/>
      <c r="S39" s="116"/>
      <c r="T39" s="116"/>
      <c r="U39" s="116"/>
      <c r="AB39" s="115"/>
    </row>
    <row r="40" spans="2:28" x14ac:dyDescent="0.25">
      <c r="C40" s="75"/>
      <c r="D40" s="149"/>
      <c r="E40" s="116"/>
      <c r="F40" s="116"/>
      <c r="G40" s="116"/>
      <c r="H40" s="116"/>
      <c r="I40" s="116"/>
      <c r="P40" s="116"/>
      <c r="Q40" s="116"/>
      <c r="R40" s="116"/>
      <c r="S40" s="116"/>
      <c r="T40" s="116"/>
      <c r="U40" s="116"/>
      <c r="AB40" s="115"/>
    </row>
    <row r="41" spans="2:28" x14ac:dyDescent="0.25">
      <c r="C41" s="75"/>
      <c r="D41" s="149"/>
      <c r="E41" s="116"/>
      <c r="F41" s="116"/>
      <c r="G41" s="116"/>
      <c r="H41" s="116"/>
      <c r="I41" s="116"/>
      <c r="P41" s="116"/>
      <c r="Q41" s="116"/>
      <c r="R41" s="116"/>
      <c r="S41" s="116"/>
      <c r="T41" s="116"/>
      <c r="U41" s="116"/>
      <c r="AB41" s="115"/>
    </row>
    <row r="42" spans="2:28" x14ac:dyDescent="0.25">
      <c r="C42" s="75"/>
      <c r="D42" s="149"/>
      <c r="E42" s="116"/>
      <c r="F42" s="116"/>
      <c r="G42" s="116"/>
      <c r="H42" s="116"/>
      <c r="I42" s="116"/>
      <c r="P42" s="116"/>
      <c r="Q42" s="116"/>
      <c r="R42" s="116"/>
      <c r="S42" s="116"/>
      <c r="T42" s="116"/>
      <c r="U42" s="116"/>
      <c r="AB42" s="115"/>
    </row>
    <row r="43" spans="2:28" x14ac:dyDescent="0.25">
      <c r="C43" s="75"/>
      <c r="D43" s="149"/>
      <c r="E43" s="116"/>
      <c r="F43" s="116"/>
      <c r="G43" s="116"/>
      <c r="H43" s="116"/>
      <c r="I43" s="116"/>
      <c r="P43" s="116"/>
      <c r="Q43" s="116"/>
      <c r="R43" s="116"/>
      <c r="S43" s="116"/>
      <c r="T43" s="116"/>
      <c r="U43" s="116"/>
      <c r="AB43" s="115"/>
    </row>
    <row r="44" spans="2:28" x14ac:dyDescent="0.25">
      <c r="C44" s="75"/>
      <c r="D44" s="149"/>
      <c r="E44" s="116"/>
      <c r="F44" s="116"/>
      <c r="G44" s="116"/>
      <c r="H44" s="116"/>
      <c r="I44" s="116"/>
      <c r="P44" s="116"/>
      <c r="Q44" s="116"/>
      <c r="R44" s="116"/>
      <c r="S44" s="116"/>
      <c r="T44" s="116"/>
      <c r="U44" s="116"/>
      <c r="AB44" s="115"/>
    </row>
    <row r="45" spans="2:28" x14ac:dyDescent="0.25">
      <c r="C45" s="75"/>
      <c r="D45" s="149"/>
      <c r="E45" s="116"/>
      <c r="F45" s="116"/>
      <c r="G45" s="116"/>
      <c r="H45" s="116"/>
      <c r="I45" s="116"/>
      <c r="P45" s="116"/>
      <c r="Q45" s="116"/>
      <c r="R45" s="116"/>
      <c r="S45" s="116"/>
      <c r="T45" s="116"/>
      <c r="U45" s="116"/>
      <c r="AB45" s="115"/>
    </row>
    <row r="46" spans="2:28" x14ac:dyDescent="0.25">
      <c r="C46" s="75"/>
      <c r="D46" s="149"/>
      <c r="E46" s="116"/>
      <c r="F46" s="116"/>
      <c r="G46" s="116"/>
      <c r="H46" s="116"/>
      <c r="I46" s="116"/>
      <c r="AB46" s="115"/>
    </row>
    <row r="47" spans="2:28" x14ac:dyDescent="0.25">
      <c r="C47" s="75"/>
      <c r="J47" s="118" t="s">
        <v>105</v>
      </c>
      <c r="K47" s="118"/>
      <c r="L47" s="118"/>
      <c r="M47" s="118"/>
      <c r="N47" s="118"/>
      <c r="O47" s="118"/>
      <c r="V47" s="118" t="s">
        <v>113</v>
      </c>
      <c r="W47" s="118"/>
      <c r="X47" s="118"/>
      <c r="Y47" s="118"/>
      <c r="Z47" s="118"/>
      <c r="AA47" s="118"/>
      <c r="AB47" s="115"/>
    </row>
    <row r="48" spans="2:28" x14ac:dyDescent="0.25">
      <c r="C48" s="75"/>
      <c r="J48" s="118"/>
      <c r="K48" s="118"/>
      <c r="L48" s="118"/>
      <c r="M48" s="118"/>
      <c r="N48" s="118"/>
      <c r="O48" s="118"/>
      <c r="V48" s="118"/>
      <c r="W48" s="118"/>
      <c r="X48" s="118"/>
      <c r="Y48" s="118"/>
      <c r="Z48" s="118"/>
      <c r="AA48" s="118"/>
      <c r="AB48" s="115"/>
    </row>
    <row r="49" spans="3:28" x14ac:dyDescent="0.25">
      <c r="C49" s="75"/>
      <c r="J49" s="118"/>
      <c r="K49" s="118"/>
      <c r="L49" s="118"/>
      <c r="M49" s="118"/>
      <c r="N49" s="118"/>
      <c r="O49" s="118"/>
      <c r="V49" s="118"/>
      <c r="W49" s="118"/>
      <c r="X49" s="118"/>
      <c r="Y49" s="118"/>
      <c r="Z49" s="118"/>
      <c r="AA49" s="118"/>
      <c r="AB49" s="115"/>
    </row>
    <row r="50" spans="3:28" x14ac:dyDescent="0.25">
      <c r="C50" s="75"/>
      <c r="J50" s="119"/>
      <c r="K50" s="119"/>
      <c r="L50" s="119"/>
      <c r="M50" s="119"/>
      <c r="N50" s="119"/>
      <c r="O50" s="119"/>
      <c r="V50" s="119"/>
      <c r="W50" s="119"/>
      <c r="X50" s="119"/>
      <c r="Y50" s="119"/>
      <c r="Z50" s="119"/>
      <c r="AA50" s="119"/>
      <c r="AB50" s="115"/>
    </row>
    <row r="51" spans="3:28" x14ac:dyDescent="0.25">
      <c r="C51" s="75"/>
      <c r="AB51" s="115"/>
    </row>
    <row r="52" spans="3:28" x14ac:dyDescent="0.25">
      <c r="C52" s="75"/>
      <c r="J52" s="126" t="s">
        <v>121</v>
      </c>
      <c r="K52" s="126"/>
      <c r="L52" s="126"/>
      <c r="M52" s="126"/>
      <c r="N52" s="126"/>
      <c r="O52" s="126"/>
      <c r="V52" s="116" t="s">
        <v>122</v>
      </c>
      <c r="W52" s="116"/>
      <c r="X52" s="116"/>
      <c r="Y52" s="116"/>
      <c r="Z52" s="116"/>
      <c r="AA52" s="117"/>
      <c r="AB52" s="115"/>
    </row>
    <row r="53" spans="3:28" x14ac:dyDescent="0.25">
      <c r="C53" s="75"/>
      <c r="J53" s="126"/>
      <c r="K53" s="126"/>
      <c r="L53" s="126"/>
      <c r="M53" s="126"/>
      <c r="N53" s="126"/>
      <c r="O53" s="126"/>
      <c r="V53" s="116"/>
      <c r="W53" s="116"/>
      <c r="X53" s="116"/>
      <c r="Y53" s="116"/>
      <c r="Z53" s="116"/>
      <c r="AA53" s="117"/>
      <c r="AB53" s="115"/>
    </row>
    <row r="54" spans="3:28" x14ac:dyDescent="0.25">
      <c r="C54" s="75"/>
      <c r="J54" s="126"/>
      <c r="K54" s="126"/>
      <c r="L54" s="126"/>
      <c r="M54" s="126"/>
      <c r="N54" s="126"/>
      <c r="O54" s="126"/>
      <c r="V54" s="116"/>
      <c r="W54" s="116"/>
      <c r="X54" s="116"/>
      <c r="Y54" s="116"/>
      <c r="Z54" s="116"/>
      <c r="AA54" s="117"/>
      <c r="AB54" s="115"/>
    </row>
    <row r="55" spans="3:28" x14ac:dyDescent="0.25">
      <c r="C55" s="75"/>
      <c r="J55" s="126"/>
      <c r="K55" s="126"/>
      <c r="L55" s="126"/>
      <c r="M55" s="126"/>
      <c r="N55" s="126"/>
      <c r="O55" s="126"/>
      <c r="V55" s="116"/>
      <c r="W55" s="116"/>
      <c r="X55" s="116"/>
      <c r="Y55" s="116"/>
      <c r="Z55" s="116"/>
      <c r="AA55" s="117"/>
      <c r="AB55" s="115"/>
    </row>
    <row r="56" spans="3:28" x14ac:dyDescent="0.25">
      <c r="C56" s="75"/>
      <c r="J56" s="126"/>
      <c r="K56" s="126"/>
      <c r="L56" s="126"/>
      <c r="M56" s="126"/>
      <c r="N56" s="126"/>
      <c r="O56" s="126"/>
      <c r="V56" s="116"/>
      <c r="W56" s="116"/>
      <c r="X56" s="116"/>
      <c r="Y56" s="116"/>
      <c r="Z56" s="116"/>
      <c r="AA56" s="117"/>
      <c r="AB56" s="115"/>
    </row>
    <row r="57" spans="3:28" x14ac:dyDescent="0.25">
      <c r="C57" s="75"/>
      <c r="J57" s="126"/>
      <c r="K57" s="126"/>
      <c r="L57" s="126"/>
      <c r="M57" s="126"/>
      <c r="N57" s="126"/>
      <c r="O57" s="126"/>
      <c r="V57" s="116"/>
      <c r="W57" s="116"/>
      <c r="X57" s="116"/>
      <c r="Y57" s="116"/>
      <c r="Z57" s="116"/>
      <c r="AA57" s="117"/>
      <c r="AB57" s="115" t="s">
        <v>108</v>
      </c>
    </row>
    <row r="58" spans="3:28" x14ac:dyDescent="0.25">
      <c r="C58" s="75"/>
      <c r="J58" s="126"/>
      <c r="K58" s="126"/>
      <c r="L58" s="126"/>
      <c r="M58" s="126"/>
      <c r="N58" s="126"/>
      <c r="O58" s="126"/>
      <c r="V58" s="116"/>
      <c r="W58" s="116"/>
      <c r="X58" s="116"/>
      <c r="Y58" s="116"/>
      <c r="Z58" s="116"/>
      <c r="AA58" s="117"/>
      <c r="AB58" s="115"/>
    </row>
    <row r="59" spans="3:28" x14ac:dyDescent="0.25">
      <c r="C59" s="75"/>
      <c r="J59" s="126"/>
      <c r="K59" s="126"/>
      <c r="L59" s="126"/>
      <c r="M59" s="126"/>
      <c r="N59" s="126"/>
      <c r="O59" s="126"/>
      <c r="V59" s="116"/>
      <c r="W59" s="116"/>
      <c r="X59" s="116"/>
      <c r="Y59" s="116"/>
      <c r="Z59" s="116"/>
      <c r="AA59" s="117"/>
      <c r="AB59" s="115"/>
    </row>
    <row r="60" spans="3:28" x14ac:dyDescent="0.25">
      <c r="C60" s="75"/>
      <c r="J60" s="126"/>
      <c r="K60" s="126"/>
      <c r="L60" s="126"/>
      <c r="M60" s="126"/>
      <c r="N60" s="126"/>
      <c r="O60" s="126"/>
      <c r="V60" s="116"/>
      <c r="W60" s="116"/>
      <c r="X60" s="116"/>
      <c r="Y60" s="116"/>
      <c r="Z60" s="116"/>
      <c r="AA60" s="117"/>
      <c r="AB60" s="115"/>
    </row>
    <row r="61" spans="3:28" x14ac:dyDescent="0.25">
      <c r="C61" s="75"/>
      <c r="J61" s="126"/>
      <c r="K61" s="126"/>
      <c r="L61" s="126"/>
      <c r="M61" s="126"/>
      <c r="N61" s="126"/>
      <c r="O61" s="126"/>
      <c r="V61" s="116"/>
      <c r="W61" s="116"/>
      <c r="X61" s="116"/>
      <c r="Y61" s="116"/>
      <c r="Z61" s="116"/>
      <c r="AA61" s="117"/>
      <c r="AB61" s="115"/>
    </row>
    <row r="62" spans="3:28" x14ac:dyDescent="0.25">
      <c r="C62" s="75"/>
      <c r="J62" s="126"/>
      <c r="K62" s="126"/>
      <c r="L62" s="126"/>
      <c r="M62" s="126"/>
      <c r="N62" s="126"/>
      <c r="O62" s="126"/>
      <c r="V62" s="116"/>
      <c r="W62" s="116"/>
      <c r="X62" s="116"/>
      <c r="Y62" s="116"/>
      <c r="Z62" s="116"/>
      <c r="AA62" s="117"/>
      <c r="AB62" s="115"/>
    </row>
    <row r="63" spans="3:28" x14ac:dyDescent="0.25">
      <c r="C63" s="75"/>
      <c r="D63" s="12"/>
      <c r="E63" s="12"/>
      <c r="F63" s="12"/>
      <c r="G63" s="12"/>
      <c r="H63" s="12"/>
      <c r="I63" s="12"/>
      <c r="J63" s="12"/>
      <c r="K63" s="12"/>
      <c r="L63" s="12"/>
      <c r="M63" s="12"/>
      <c r="N63" s="12"/>
      <c r="O63" s="12"/>
      <c r="P63" s="12"/>
      <c r="Q63" s="12"/>
      <c r="R63" s="12"/>
      <c r="S63" s="12"/>
      <c r="T63" s="12"/>
      <c r="U63" s="12"/>
      <c r="V63" s="12"/>
      <c r="W63" s="12"/>
      <c r="X63" s="12"/>
      <c r="Y63" s="12"/>
      <c r="Z63" s="12"/>
      <c r="AA63" s="12"/>
      <c r="AB63" s="115"/>
    </row>
    <row r="64" spans="3:28" x14ac:dyDescent="0.25">
      <c r="C64" s="75"/>
      <c r="P64" s="18"/>
      <c r="AB64" s="115"/>
    </row>
    <row r="65" spans="3:28" x14ac:dyDescent="0.25">
      <c r="C65" s="75"/>
      <c r="D65" s="130" t="s">
        <v>118</v>
      </c>
      <c r="E65" s="131"/>
      <c r="F65" s="131"/>
      <c r="G65" s="131"/>
      <c r="H65" s="131"/>
      <c r="I65" s="131"/>
      <c r="J65" s="131"/>
      <c r="K65" s="131"/>
      <c r="L65" s="131"/>
      <c r="M65" s="131"/>
      <c r="N65" s="131"/>
      <c r="O65" s="132"/>
      <c r="P65" s="18"/>
      <c r="Q65" s="134" t="s">
        <v>117</v>
      </c>
      <c r="R65" s="131"/>
      <c r="S65" s="131"/>
      <c r="T65" s="131"/>
      <c r="U65" s="131"/>
      <c r="V65" s="131"/>
      <c r="W65" s="131"/>
      <c r="X65" s="131"/>
      <c r="Y65" s="131"/>
      <c r="Z65" s="131"/>
      <c r="AA65" s="135"/>
      <c r="AB65" s="115"/>
    </row>
    <row r="66" spans="3:28" x14ac:dyDescent="0.25">
      <c r="C66" s="75"/>
      <c r="D66" s="133"/>
      <c r="E66" s="131"/>
      <c r="F66" s="131"/>
      <c r="G66" s="131"/>
      <c r="H66" s="131"/>
      <c r="I66" s="131"/>
      <c r="J66" s="131"/>
      <c r="K66" s="131"/>
      <c r="L66" s="131"/>
      <c r="M66" s="131"/>
      <c r="N66" s="131"/>
      <c r="O66" s="132"/>
      <c r="P66" s="18"/>
      <c r="Q66" s="136"/>
      <c r="R66" s="131"/>
      <c r="S66" s="131"/>
      <c r="T66" s="131"/>
      <c r="U66" s="131"/>
      <c r="V66" s="131"/>
      <c r="W66" s="131"/>
      <c r="X66" s="131"/>
      <c r="Y66" s="131"/>
      <c r="Z66" s="131"/>
      <c r="AA66" s="135"/>
      <c r="AB66" s="115"/>
    </row>
    <row r="67" spans="3:28" x14ac:dyDescent="0.25">
      <c r="C67" s="75"/>
      <c r="D67" s="133"/>
      <c r="E67" s="131"/>
      <c r="F67" s="131"/>
      <c r="G67" s="131"/>
      <c r="H67" s="131"/>
      <c r="I67" s="131"/>
      <c r="J67" s="131"/>
      <c r="K67" s="131"/>
      <c r="L67" s="131"/>
      <c r="M67" s="131"/>
      <c r="N67" s="131"/>
      <c r="O67" s="132"/>
      <c r="P67" s="18"/>
      <c r="Q67" s="136"/>
      <c r="R67" s="131"/>
      <c r="S67" s="131"/>
      <c r="T67" s="131"/>
      <c r="U67" s="131"/>
      <c r="V67" s="131"/>
      <c r="W67" s="131"/>
      <c r="X67" s="131"/>
      <c r="Y67" s="131"/>
      <c r="Z67" s="131"/>
      <c r="AA67" s="135"/>
      <c r="AB67" s="115"/>
    </row>
    <row r="68" spans="3:28" x14ac:dyDescent="0.25">
      <c r="C68" s="75"/>
      <c r="D68" s="133"/>
      <c r="E68" s="131"/>
      <c r="F68" s="131"/>
      <c r="G68" s="131"/>
      <c r="H68" s="131"/>
      <c r="I68" s="131"/>
      <c r="J68" s="131"/>
      <c r="K68" s="131"/>
      <c r="L68" s="131"/>
      <c r="M68" s="131"/>
      <c r="N68" s="131"/>
      <c r="O68" s="132"/>
      <c r="P68" s="18"/>
      <c r="Q68" s="136"/>
      <c r="R68" s="131"/>
      <c r="S68" s="131"/>
      <c r="T68" s="131"/>
      <c r="U68" s="131"/>
      <c r="V68" s="131"/>
      <c r="W68" s="131"/>
      <c r="X68" s="131"/>
      <c r="Y68" s="131"/>
      <c r="Z68" s="131"/>
      <c r="AA68" s="135"/>
      <c r="AB68" s="115"/>
    </row>
    <row r="69" spans="3:28" x14ac:dyDescent="0.25">
      <c r="C69" s="75"/>
      <c r="D69" s="133"/>
      <c r="E69" s="131"/>
      <c r="F69" s="131"/>
      <c r="G69" s="131"/>
      <c r="H69" s="131"/>
      <c r="I69" s="131"/>
      <c r="J69" s="131"/>
      <c r="K69" s="131"/>
      <c r="L69" s="131"/>
      <c r="M69" s="131"/>
      <c r="N69" s="131"/>
      <c r="O69" s="132"/>
      <c r="P69" s="18"/>
      <c r="Q69" s="136"/>
      <c r="R69" s="131"/>
      <c r="S69" s="131"/>
      <c r="T69" s="131"/>
      <c r="U69" s="131"/>
      <c r="V69" s="131"/>
      <c r="W69" s="131"/>
      <c r="X69" s="131"/>
      <c r="Y69" s="131"/>
      <c r="Z69" s="131"/>
      <c r="AA69" s="135"/>
      <c r="AB69" s="115"/>
    </row>
    <row r="70" spans="3:28" x14ac:dyDescent="0.25">
      <c r="C70" s="75"/>
      <c r="D70" s="133"/>
      <c r="E70" s="131"/>
      <c r="F70" s="131"/>
      <c r="G70" s="131"/>
      <c r="H70" s="131"/>
      <c r="I70" s="131"/>
      <c r="J70" s="131"/>
      <c r="K70" s="131"/>
      <c r="L70" s="131"/>
      <c r="M70" s="131"/>
      <c r="N70" s="131"/>
      <c r="O70" s="132"/>
      <c r="P70" s="18"/>
      <c r="Q70" s="136"/>
      <c r="R70" s="131"/>
      <c r="S70" s="131"/>
      <c r="T70" s="131"/>
      <c r="U70" s="131"/>
      <c r="V70" s="131"/>
      <c r="W70" s="131"/>
      <c r="X70" s="131"/>
      <c r="Y70" s="131"/>
      <c r="Z70" s="131"/>
      <c r="AA70" s="135"/>
      <c r="AB70" s="115"/>
    </row>
    <row r="71" spans="3:28" x14ac:dyDescent="0.25">
      <c r="C71" s="75"/>
      <c r="D71" s="133"/>
      <c r="E71" s="131"/>
      <c r="F71" s="131"/>
      <c r="G71" s="131"/>
      <c r="H71" s="131"/>
      <c r="I71" s="131"/>
      <c r="J71" s="131"/>
      <c r="K71" s="131"/>
      <c r="L71" s="131"/>
      <c r="M71" s="131"/>
      <c r="N71" s="131"/>
      <c r="O71" s="132"/>
      <c r="P71" s="18"/>
      <c r="Q71" s="136"/>
      <c r="R71" s="131"/>
      <c r="S71" s="131"/>
      <c r="T71" s="131"/>
      <c r="U71" s="131"/>
      <c r="V71" s="131"/>
      <c r="W71" s="131"/>
      <c r="X71" s="131"/>
      <c r="Y71" s="131"/>
      <c r="Z71" s="131"/>
      <c r="AA71" s="135"/>
      <c r="AB71" s="115"/>
    </row>
    <row r="72" spans="3:28" x14ac:dyDescent="0.25">
      <c r="C72" s="75"/>
      <c r="D72" s="133"/>
      <c r="E72" s="131"/>
      <c r="F72" s="131"/>
      <c r="G72" s="131"/>
      <c r="H72" s="131"/>
      <c r="I72" s="131"/>
      <c r="J72" s="131"/>
      <c r="K72" s="131"/>
      <c r="L72" s="131"/>
      <c r="M72" s="131"/>
      <c r="N72" s="131"/>
      <c r="O72" s="132"/>
      <c r="P72" s="18"/>
      <c r="Q72" s="136"/>
      <c r="R72" s="131"/>
      <c r="S72" s="131"/>
      <c r="T72" s="131"/>
      <c r="U72" s="131"/>
      <c r="V72" s="131"/>
      <c r="W72" s="131"/>
      <c r="X72" s="131"/>
      <c r="Y72" s="131"/>
      <c r="Z72" s="131"/>
      <c r="AA72" s="135"/>
      <c r="AB72" s="115"/>
    </row>
    <row r="73" spans="3:28" x14ac:dyDescent="0.25">
      <c r="C73" s="75"/>
      <c r="D73" s="133"/>
      <c r="E73" s="131"/>
      <c r="F73" s="131"/>
      <c r="G73" s="131"/>
      <c r="H73" s="131"/>
      <c r="I73" s="131"/>
      <c r="J73" s="131"/>
      <c r="K73" s="131"/>
      <c r="L73" s="131"/>
      <c r="M73" s="131"/>
      <c r="N73" s="131"/>
      <c r="O73" s="132"/>
      <c r="P73" s="18"/>
      <c r="Q73" s="136"/>
      <c r="R73" s="131"/>
      <c r="S73" s="131"/>
      <c r="T73" s="131"/>
      <c r="U73" s="131"/>
      <c r="V73" s="131"/>
      <c r="W73" s="131"/>
      <c r="X73" s="131"/>
      <c r="Y73" s="131"/>
      <c r="Z73" s="131"/>
      <c r="AA73" s="135"/>
      <c r="AB73" s="115"/>
    </row>
    <row r="74" spans="3:28" x14ac:dyDescent="0.25">
      <c r="C74" s="75"/>
      <c r="D74" s="133"/>
      <c r="E74" s="131"/>
      <c r="F74" s="131"/>
      <c r="G74" s="131"/>
      <c r="H74" s="131"/>
      <c r="I74" s="131"/>
      <c r="J74" s="131"/>
      <c r="K74" s="131"/>
      <c r="L74" s="131"/>
      <c r="M74" s="131"/>
      <c r="N74" s="131"/>
      <c r="O74" s="132"/>
      <c r="P74" s="18"/>
      <c r="Q74" s="136"/>
      <c r="R74" s="131"/>
      <c r="S74" s="131"/>
      <c r="T74" s="131"/>
      <c r="U74" s="131"/>
      <c r="V74" s="131"/>
      <c r="W74" s="131"/>
      <c r="X74" s="131"/>
      <c r="Y74" s="131"/>
      <c r="Z74" s="131"/>
      <c r="AA74" s="135"/>
      <c r="AB74" s="115"/>
    </row>
    <row r="75" spans="3:28" x14ac:dyDescent="0.25">
      <c r="C75" s="75"/>
      <c r="D75" s="133"/>
      <c r="E75" s="131"/>
      <c r="F75" s="131"/>
      <c r="G75" s="131"/>
      <c r="H75" s="131"/>
      <c r="I75" s="131"/>
      <c r="J75" s="131"/>
      <c r="K75" s="131"/>
      <c r="L75" s="131"/>
      <c r="M75" s="131"/>
      <c r="N75" s="131"/>
      <c r="O75" s="132"/>
      <c r="P75" s="18"/>
      <c r="Q75" s="136"/>
      <c r="R75" s="131"/>
      <c r="S75" s="131"/>
      <c r="T75" s="131"/>
      <c r="U75" s="131"/>
      <c r="V75" s="131"/>
      <c r="W75" s="131"/>
      <c r="X75" s="131"/>
      <c r="Y75" s="131"/>
      <c r="Z75" s="131"/>
      <c r="AA75" s="135"/>
      <c r="AB75" s="115"/>
    </row>
    <row r="76" spans="3:28" x14ac:dyDescent="0.25">
      <c r="C76" s="75"/>
      <c r="D76" s="133"/>
      <c r="E76" s="131"/>
      <c r="F76" s="131"/>
      <c r="G76" s="131"/>
      <c r="H76" s="131"/>
      <c r="I76" s="131"/>
      <c r="J76" s="131"/>
      <c r="K76" s="131"/>
      <c r="L76" s="131"/>
      <c r="M76" s="131"/>
      <c r="N76" s="131"/>
      <c r="O76" s="132"/>
      <c r="P76" s="18"/>
      <c r="Q76" s="136"/>
      <c r="R76" s="131"/>
      <c r="S76" s="131"/>
      <c r="T76" s="131"/>
      <c r="U76" s="131"/>
      <c r="V76" s="131"/>
      <c r="W76" s="131"/>
      <c r="X76" s="131"/>
      <c r="Y76" s="131"/>
      <c r="Z76" s="131"/>
      <c r="AA76" s="135"/>
      <c r="AB76" s="115"/>
    </row>
    <row r="77" spans="3:28" x14ac:dyDescent="0.25">
      <c r="C77" s="75"/>
      <c r="D77" s="133"/>
      <c r="E77" s="131"/>
      <c r="F77" s="131"/>
      <c r="G77" s="131"/>
      <c r="H77" s="131"/>
      <c r="I77" s="131"/>
      <c r="J77" s="131"/>
      <c r="K77" s="131"/>
      <c r="L77" s="131"/>
      <c r="M77" s="131"/>
      <c r="N77" s="131"/>
      <c r="O77" s="132"/>
      <c r="P77" s="18"/>
      <c r="Q77" s="136"/>
      <c r="R77" s="131"/>
      <c r="S77" s="131"/>
      <c r="T77" s="131"/>
      <c r="U77" s="131"/>
      <c r="V77" s="131"/>
      <c r="W77" s="131"/>
      <c r="X77" s="131"/>
      <c r="Y77" s="131"/>
      <c r="Z77" s="131"/>
      <c r="AA77" s="135"/>
      <c r="AB77" s="115"/>
    </row>
    <row r="78" spans="3:28" x14ac:dyDescent="0.25">
      <c r="C78" s="75"/>
      <c r="D78" s="133"/>
      <c r="E78" s="131"/>
      <c r="F78" s="131"/>
      <c r="G78" s="131"/>
      <c r="H78" s="131"/>
      <c r="I78" s="131"/>
      <c r="J78" s="131"/>
      <c r="K78" s="131"/>
      <c r="L78" s="131"/>
      <c r="M78" s="131"/>
      <c r="N78" s="131"/>
      <c r="O78" s="132"/>
      <c r="P78" s="18"/>
      <c r="Q78" s="136"/>
      <c r="R78" s="131"/>
      <c r="S78" s="131"/>
      <c r="T78" s="131"/>
      <c r="U78" s="131"/>
      <c r="V78" s="131"/>
      <c r="W78" s="131"/>
      <c r="X78" s="131"/>
      <c r="Y78" s="131"/>
      <c r="Z78" s="131"/>
      <c r="AA78" s="135"/>
      <c r="AB78" s="115"/>
    </row>
    <row r="79" spans="3:28" x14ac:dyDescent="0.25">
      <c r="C79" s="75"/>
      <c r="D79" s="133"/>
      <c r="E79" s="131"/>
      <c r="F79" s="131"/>
      <c r="G79" s="131"/>
      <c r="H79" s="131"/>
      <c r="I79" s="131"/>
      <c r="J79" s="131"/>
      <c r="K79" s="131"/>
      <c r="L79" s="131"/>
      <c r="M79" s="131"/>
      <c r="N79" s="131"/>
      <c r="O79" s="132"/>
      <c r="P79" s="18"/>
      <c r="Q79" s="136"/>
      <c r="R79" s="131"/>
      <c r="S79" s="131"/>
      <c r="T79" s="131"/>
      <c r="U79" s="131"/>
      <c r="V79" s="131"/>
      <c r="W79" s="131"/>
      <c r="X79" s="131"/>
      <c r="Y79" s="131"/>
      <c r="Z79" s="131"/>
      <c r="AA79" s="135"/>
      <c r="AB79" s="115" t="s">
        <v>109</v>
      </c>
    </row>
    <row r="80" spans="3:28" x14ac:dyDescent="0.25">
      <c r="C80" s="75"/>
      <c r="D80" s="133"/>
      <c r="E80" s="131"/>
      <c r="F80" s="131"/>
      <c r="G80" s="131"/>
      <c r="H80" s="131"/>
      <c r="I80" s="131"/>
      <c r="J80" s="131"/>
      <c r="K80" s="131"/>
      <c r="L80" s="131"/>
      <c r="M80" s="131"/>
      <c r="N80" s="131"/>
      <c r="O80" s="132"/>
      <c r="P80" s="18"/>
      <c r="Q80" s="136"/>
      <c r="R80" s="131"/>
      <c r="S80" s="131"/>
      <c r="T80" s="131"/>
      <c r="U80" s="131"/>
      <c r="V80" s="131"/>
      <c r="W80" s="131"/>
      <c r="X80" s="131"/>
      <c r="Y80" s="131"/>
      <c r="Z80" s="131"/>
      <c r="AA80" s="135"/>
      <c r="AB80" s="115"/>
    </row>
    <row r="81" spans="3:28" x14ac:dyDescent="0.25">
      <c r="C81" s="75"/>
      <c r="D81" s="133"/>
      <c r="E81" s="131"/>
      <c r="F81" s="131"/>
      <c r="G81" s="131"/>
      <c r="H81" s="131"/>
      <c r="I81" s="131"/>
      <c r="J81" s="131"/>
      <c r="K81" s="131"/>
      <c r="L81" s="131"/>
      <c r="M81" s="131"/>
      <c r="N81" s="131"/>
      <c r="O81" s="132"/>
      <c r="P81" s="18"/>
      <c r="Q81" s="136"/>
      <c r="R81" s="131"/>
      <c r="S81" s="131"/>
      <c r="T81" s="131"/>
      <c r="U81" s="131"/>
      <c r="V81" s="131"/>
      <c r="W81" s="131"/>
      <c r="X81" s="131"/>
      <c r="Y81" s="131"/>
      <c r="Z81" s="131"/>
      <c r="AA81" s="135"/>
      <c r="AB81" s="115"/>
    </row>
    <row r="82" spans="3:28" x14ac:dyDescent="0.25">
      <c r="C82" s="75"/>
      <c r="D82" s="133"/>
      <c r="E82" s="131"/>
      <c r="F82" s="131"/>
      <c r="G82" s="131"/>
      <c r="H82" s="131"/>
      <c r="I82" s="131"/>
      <c r="J82" s="131"/>
      <c r="K82" s="131"/>
      <c r="L82" s="131"/>
      <c r="M82" s="131"/>
      <c r="N82" s="131"/>
      <c r="O82" s="132"/>
      <c r="P82" s="18"/>
      <c r="Q82" s="136"/>
      <c r="R82" s="131"/>
      <c r="S82" s="131"/>
      <c r="T82" s="131"/>
      <c r="U82" s="131"/>
      <c r="V82" s="131"/>
      <c r="W82" s="131"/>
      <c r="X82" s="131"/>
      <c r="Y82" s="131"/>
      <c r="Z82" s="131"/>
      <c r="AA82" s="135"/>
      <c r="AB82" s="115"/>
    </row>
    <row r="83" spans="3:28" x14ac:dyDescent="0.25">
      <c r="C83" s="75"/>
      <c r="D83" s="133"/>
      <c r="E83" s="131"/>
      <c r="F83" s="131"/>
      <c r="G83" s="131"/>
      <c r="H83" s="131"/>
      <c r="I83" s="131"/>
      <c r="J83" s="131"/>
      <c r="K83" s="131"/>
      <c r="L83" s="131"/>
      <c r="M83" s="131"/>
      <c r="N83" s="131"/>
      <c r="O83" s="132"/>
      <c r="P83" s="18"/>
      <c r="Q83" s="136"/>
      <c r="R83" s="131"/>
      <c r="S83" s="131"/>
      <c r="T83" s="131"/>
      <c r="U83" s="131"/>
      <c r="V83" s="131"/>
      <c r="W83" s="131"/>
      <c r="X83" s="131"/>
      <c r="Y83" s="131"/>
      <c r="Z83" s="131"/>
      <c r="AA83" s="135"/>
      <c r="AB83" s="115"/>
    </row>
    <row r="84" spans="3:28" x14ac:dyDescent="0.25">
      <c r="C84" s="75"/>
      <c r="D84" s="133"/>
      <c r="E84" s="131"/>
      <c r="F84" s="131"/>
      <c r="G84" s="131"/>
      <c r="H84" s="131"/>
      <c r="I84" s="131"/>
      <c r="J84" s="131"/>
      <c r="K84" s="131"/>
      <c r="L84" s="131"/>
      <c r="M84" s="131"/>
      <c r="N84" s="131"/>
      <c r="O84" s="132"/>
      <c r="P84" s="18"/>
      <c r="Q84" s="136"/>
      <c r="R84" s="131"/>
      <c r="S84" s="131"/>
      <c r="T84" s="131"/>
      <c r="U84" s="131"/>
      <c r="V84" s="131"/>
      <c r="W84" s="131"/>
      <c r="X84" s="131"/>
      <c r="Y84" s="131"/>
      <c r="Z84" s="131"/>
      <c r="AA84" s="135"/>
      <c r="AB84" s="115"/>
    </row>
    <row r="85" spans="3:28" x14ac:dyDescent="0.25">
      <c r="C85" s="75"/>
      <c r="D85" s="133"/>
      <c r="E85" s="131"/>
      <c r="F85" s="131"/>
      <c r="G85" s="131"/>
      <c r="H85" s="131"/>
      <c r="I85" s="131"/>
      <c r="J85" s="131"/>
      <c r="K85" s="131"/>
      <c r="L85" s="131"/>
      <c r="M85" s="131"/>
      <c r="N85" s="131"/>
      <c r="O85" s="132"/>
      <c r="P85" s="18"/>
      <c r="Q85" s="136"/>
      <c r="R85" s="131"/>
      <c r="S85" s="131"/>
      <c r="T85" s="131"/>
      <c r="U85" s="131"/>
      <c r="V85" s="131"/>
      <c r="W85" s="131"/>
      <c r="X85" s="131"/>
      <c r="Y85" s="131"/>
      <c r="Z85" s="131"/>
      <c r="AA85" s="135"/>
      <c r="AB85" s="115"/>
    </row>
    <row r="86" spans="3:28" x14ac:dyDescent="0.25">
      <c r="C86" s="75"/>
      <c r="D86" s="133"/>
      <c r="E86" s="131"/>
      <c r="F86" s="131"/>
      <c r="G86" s="131"/>
      <c r="H86" s="131"/>
      <c r="I86" s="131"/>
      <c r="J86" s="131"/>
      <c r="K86" s="131"/>
      <c r="L86" s="131"/>
      <c r="M86" s="131"/>
      <c r="N86" s="131"/>
      <c r="O86" s="132"/>
      <c r="P86" s="18"/>
      <c r="Q86" s="136"/>
      <c r="R86" s="131"/>
      <c r="S86" s="131"/>
      <c r="T86" s="131"/>
      <c r="U86" s="131"/>
      <c r="V86" s="131"/>
      <c r="W86" s="131"/>
      <c r="X86" s="131"/>
      <c r="Y86" s="131"/>
      <c r="Z86" s="131"/>
      <c r="AA86" s="135"/>
      <c r="AB86" s="115"/>
    </row>
    <row r="87" spans="3:28" x14ac:dyDescent="0.25">
      <c r="C87" s="75"/>
      <c r="D87" s="133"/>
      <c r="E87" s="131"/>
      <c r="F87" s="131"/>
      <c r="G87" s="131"/>
      <c r="H87" s="131"/>
      <c r="I87" s="131"/>
      <c r="J87" s="131"/>
      <c r="K87" s="131"/>
      <c r="L87" s="131"/>
      <c r="M87" s="131"/>
      <c r="N87" s="131"/>
      <c r="O87" s="132"/>
      <c r="P87" s="18"/>
      <c r="Q87" s="136"/>
      <c r="R87" s="131"/>
      <c r="S87" s="131"/>
      <c r="T87" s="131"/>
      <c r="U87" s="131"/>
      <c r="V87" s="131"/>
      <c r="W87" s="131"/>
      <c r="X87" s="131"/>
      <c r="Y87" s="131"/>
      <c r="Z87" s="131"/>
      <c r="AA87" s="135"/>
      <c r="AB87" s="115"/>
    </row>
    <row r="88" spans="3:28" x14ac:dyDescent="0.25">
      <c r="C88" s="75"/>
      <c r="D88" s="133"/>
      <c r="E88" s="131"/>
      <c r="F88" s="131"/>
      <c r="G88" s="131"/>
      <c r="H88" s="131"/>
      <c r="I88" s="131"/>
      <c r="J88" s="131"/>
      <c r="K88" s="131"/>
      <c r="L88" s="131"/>
      <c r="M88" s="131"/>
      <c r="N88" s="131"/>
      <c r="O88" s="132"/>
      <c r="P88" s="18"/>
      <c r="Q88" s="136"/>
      <c r="R88" s="131"/>
      <c r="S88" s="131"/>
      <c r="T88" s="131"/>
      <c r="U88" s="131"/>
      <c r="V88" s="131"/>
      <c r="W88" s="131"/>
      <c r="X88" s="131"/>
      <c r="Y88" s="131"/>
      <c r="Z88" s="131"/>
      <c r="AA88" s="135"/>
      <c r="AB88" s="115"/>
    </row>
    <row r="89" spans="3:28" x14ac:dyDescent="0.25">
      <c r="C89" s="75"/>
      <c r="D89" s="133"/>
      <c r="E89" s="131"/>
      <c r="F89" s="131"/>
      <c r="G89" s="131"/>
      <c r="H89" s="131"/>
      <c r="I89" s="131"/>
      <c r="J89" s="131"/>
      <c r="K89" s="131"/>
      <c r="L89" s="131"/>
      <c r="M89" s="131"/>
      <c r="N89" s="131"/>
      <c r="O89" s="132"/>
      <c r="P89" s="18"/>
      <c r="Q89" s="136"/>
      <c r="R89" s="131"/>
      <c r="S89" s="131"/>
      <c r="T89" s="131"/>
      <c r="U89" s="131"/>
      <c r="V89" s="131"/>
      <c r="W89" s="131"/>
      <c r="X89" s="131"/>
      <c r="Y89" s="131"/>
      <c r="Z89" s="131"/>
      <c r="AA89" s="135"/>
      <c r="AB89" s="115"/>
    </row>
    <row r="90" spans="3:28" x14ac:dyDescent="0.25">
      <c r="C90" s="75"/>
      <c r="D90" s="133"/>
      <c r="E90" s="131"/>
      <c r="F90" s="131"/>
      <c r="G90" s="131"/>
      <c r="H90" s="131"/>
      <c r="I90" s="131"/>
      <c r="J90" s="131"/>
      <c r="K90" s="131"/>
      <c r="L90" s="131"/>
      <c r="M90" s="131"/>
      <c r="N90" s="131"/>
      <c r="O90" s="132"/>
      <c r="P90" s="18"/>
      <c r="Q90" s="136"/>
      <c r="R90" s="131"/>
      <c r="S90" s="131"/>
      <c r="T90" s="131"/>
      <c r="U90" s="131"/>
      <c r="V90" s="131"/>
      <c r="W90" s="131"/>
      <c r="X90" s="131"/>
      <c r="Y90" s="131"/>
      <c r="Z90" s="131"/>
      <c r="AA90" s="135"/>
      <c r="AB90" s="115"/>
    </row>
    <row r="91" spans="3:28" x14ac:dyDescent="0.25">
      <c r="C91" s="75"/>
      <c r="D91" s="133"/>
      <c r="E91" s="131"/>
      <c r="F91" s="131"/>
      <c r="G91" s="131"/>
      <c r="H91" s="131"/>
      <c r="I91" s="131"/>
      <c r="J91" s="131"/>
      <c r="K91" s="131"/>
      <c r="L91" s="131"/>
      <c r="M91" s="131"/>
      <c r="N91" s="131"/>
      <c r="O91" s="132"/>
      <c r="P91" s="18"/>
      <c r="Q91" s="136"/>
      <c r="R91" s="131"/>
      <c r="S91" s="131"/>
      <c r="T91" s="131"/>
      <c r="U91" s="131"/>
      <c r="V91" s="131"/>
      <c r="W91" s="131"/>
      <c r="X91" s="131"/>
      <c r="Y91" s="131"/>
      <c r="Z91" s="131"/>
      <c r="AA91" s="135"/>
      <c r="AB91" s="115"/>
    </row>
    <row r="92" spans="3:28" x14ac:dyDescent="0.25">
      <c r="C92" s="75"/>
      <c r="D92" s="133"/>
      <c r="E92" s="131"/>
      <c r="F92" s="131"/>
      <c r="G92" s="131"/>
      <c r="H92" s="131"/>
      <c r="I92" s="131"/>
      <c r="J92" s="131"/>
      <c r="K92" s="131"/>
      <c r="L92" s="131"/>
      <c r="M92" s="131"/>
      <c r="N92" s="131"/>
      <c r="O92" s="132"/>
      <c r="P92" s="18"/>
      <c r="Q92" s="136"/>
      <c r="R92" s="131"/>
      <c r="S92" s="131"/>
      <c r="T92" s="131"/>
      <c r="U92" s="131"/>
      <c r="V92" s="131"/>
      <c r="W92" s="131"/>
      <c r="X92" s="131"/>
      <c r="Y92" s="131"/>
      <c r="Z92" s="131"/>
      <c r="AA92" s="135"/>
      <c r="AB92" s="115"/>
    </row>
    <row r="93" spans="3:28" x14ac:dyDescent="0.25">
      <c r="C93" s="75"/>
      <c r="D93" s="133"/>
      <c r="E93" s="131"/>
      <c r="F93" s="131"/>
      <c r="G93" s="131"/>
      <c r="H93" s="131"/>
      <c r="I93" s="131"/>
      <c r="J93" s="131"/>
      <c r="K93" s="131"/>
      <c r="L93" s="131"/>
      <c r="M93" s="131"/>
      <c r="N93" s="131"/>
      <c r="O93" s="132"/>
      <c r="P93" s="18"/>
      <c r="Q93" s="136"/>
      <c r="R93" s="131"/>
      <c r="S93" s="131"/>
      <c r="T93" s="131"/>
      <c r="U93" s="131"/>
      <c r="V93" s="131"/>
      <c r="W93" s="131"/>
      <c r="X93" s="131"/>
      <c r="Y93" s="131"/>
      <c r="Z93" s="131"/>
      <c r="AA93" s="135"/>
      <c r="AB93" s="115"/>
    </row>
    <row r="94" spans="3:28" x14ac:dyDescent="0.25">
      <c r="C94" s="75"/>
      <c r="D94" s="133"/>
      <c r="E94" s="131"/>
      <c r="F94" s="131"/>
      <c r="G94" s="131"/>
      <c r="H94" s="131"/>
      <c r="I94" s="131"/>
      <c r="J94" s="131"/>
      <c r="K94" s="131"/>
      <c r="L94" s="131"/>
      <c r="M94" s="131"/>
      <c r="N94" s="131"/>
      <c r="O94" s="132"/>
      <c r="P94" s="18"/>
      <c r="Q94" s="136"/>
      <c r="R94" s="131"/>
      <c r="S94" s="131"/>
      <c r="T94" s="131"/>
      <c r="U94" s="131"/>
      <c r="V94" s="131"/>
      <c r="W94" s="131"/>
      <c r="X94" s="131"/>
      <c r="Y94" s="131"/>
      <c r="Z94" s="131"/>
      <c r="AA94" s="135"/>
      <c r="AB94" s="115"/>
    </row>
    <row r="95" spans="3:28" x14ac:dyDescent="0.25">
      <c r="C95" s="75"/>
      <c r="D95" s="133"/>
      <c r="E95" s="131"/>
      <c r="F95" s="131"/>
      <c r="G95" s="131"/>
      <c r="H95" s="131"/>
      <c r="I95" s="131"/>
      <c r="J95" s="131"/>
      <c r="K95" s="131"/>
      <c r="L95" s="131"/>
      <c r="M95" s="131"/>
      <c r="N95" s="131"/>
      <c r="O95" s="132"/>
      <c r="P95" s="18"/>
      <c r="Q95" s="136"/>
      <c r="R95" s="131"/>
      <c r="S95" s="131"/>
      <c r="T95" s="131"/>
      <c r="U95" s="131"/>
      <c r="V95" s="131"/>
      <c r="W95" s="131"/>
      <c r="X95" s="131"/>
      <c r="Y95" s="131"/>
      <c r="Z95" s="131"/>
      <c r="AA95" s="135"/>
      <c r="AB95" s="115"/>
    </row>
    <row r="96" spans="3:28" x14ac:dyDescent="0.25">
      <c r="C96" s="75"/>
      <c r="D96" s="133"/>
      <c r="E96" s="131"/>
      <c r="F96" s="131"/>
      <c r="G96" s="131"/>
      <c r="H96" s="131"/>
      <c r="I96" s="131"/>
      <c r="J96" s="131"/>
      <c r="K96" s="131"/>
      <c r="L96" s="131"/>
      <c r="M96" s="131"/>
      <c r="N96" s="131"/>
      <c r="O96" s="132"/>
      <c r="P96" s="18"/>
      <c r="Q96" s="136"/>
      <c r="R96" s="131"/>
      <c r="S96" s="131"/>
      <c r="T96" s="131"/>
      <c r="U96" s="131"/>
      <c r="V96" s="131"/>
      <c r="W96" s="131"/>
      <c r="X96" s="131"/>
      <c r="Y96" s="131"/>
      <c r="Z96" s="131"/>
      <c r="AA96" s="135"/>
      <c r="AB96" s="115"/>
    </row>
    <row r="97" spans="2:28" x14ac:dyDescent="0.25">
      <c r="C97" s="75"/>
      <c r="D97" s="133"/>
      <c r="E97" s="131"/>
      <c r="F97" s="131"/>
      <c r="G97" s="131"/>
      <c r="H97" s="131"/>
      <c r="I97" s="131"/>
      <c r="J97" s="131"/>
      <c r="K97" s="131"/>
      <c r="L97" s="131"/>
      <c r="M97" s="131"/>
      <c r="N97" s="131"/>
      <c r="O97" s="132"/>
      <c r="P97" s="18"/>
      <c r="Q97" s="136"/>
      <c r="R97" s="131"/>
      <c r="S97" s="131"/>
      <c r="T97" s="131"/>
      <c r="U97" s="131"/>
      <c r="V97" s="131"/>
      <c r="W97" s="131"/>
      <c r="X97" s="131"/>
      <c r="Y97" s="131"/>
      <c r="Z97" s="131"/>
      <c r="AA97" s="135"/>
      <c r="AB97" s="115"/>
    </row>
    <row r="98" spans="2:28" x14ac:dyDescent="0.25">
      <c r="C98" s="75"/>
      <c r="D98" s="133"/>
      <c r="E98" s="131"/>
      <c r="F98" s="131"/>
      <c r="G98" s="131"/>
      <c r="H98" s="131"/>
      <c r="I98" s="131"/>
      <c r="J98" s="131"/>
      <c r="K98" s="131"/>
      <c r="L98" s="131"/>
      <c r="M98" s="131"/>
      <c r="N98" s="131"/>
      <c r="O98" s="132"/>
      <c r="P98" s="18"/>
      <c r="Q98" s="136"/>
      <c r="R98" s="131"/>
      <c r="S98" s="131"/>
      <c r="T98" s="131"/>
      <c r="U98" s="131"/>
      <c r="V98" s="131"/>
      <c r="W98" s="131"/>
      <c r="X98" s="131"/>
      <c r="Y98" s="131"/>
      <c r="Z98" s="131"/>
      <c r="AA98" s="135"/>
      <c r="AB98" s="115"/>
    </row>
    <row r="99" spans="2:28" x14ac:dyDescent="0.25">
      <c r="C99" s="75"/>
      <c r="D99" s="76"/>
      <c r="E99" s="12"/>
      <c r="F99" s="12"/>
      <c r="G99" s="12"/>
      <c r="H99" s="12"/>
      <c r="I99" s="12"/>
      <c r="J99" s="12"/>
      <c r="K99" s="12"/>
      <c r="L99" s="12"/>
      <c r="M99" s="12"/>
      <c r="N99" s="12"/>
      <c r="O99" s="12"/>
      <c r="P99" s="21"/>
      <c r="Q99" s="12"/>
      <c r="R99" s="12"/>
      <c r="S99" s="12"/>
      <c r="T99" s="12"/>
      <c r="U99" s="12"/>
      <c r="V99" s="12"/>
      <c r="W99" s="12"/>
      <c r="X99" s="12"/>
      <c r="Y99" s="12"/>
      <c r="Z99" s="12"/>
      <c r="AA99" s="77"/>
      <c r="AB99" s="115"/>
    </row>
    <row r="100" spans="2:28" x14ac:dyDescent="0.25">
      <c r="C100" s="75"/>
      <c r="AB100" s="115"/>
    </row>
    <row r="101" spans="2:28" x14ac:dyDescent="0.25">
      <c r="C101" s="75"/>
      <c r="AB101" s="115" t="s">
        <v>110</v>
      </c>
    </row>
    <row r="102" spans="2:28" x14ac:dyDescent="0.25">
      <c r="C102" s="75"/>
      <c r="AB102" s="115"/>
    </row>
    <row r="103" spans="2:28" x14ac:dyDescent="0.25">
      <c r="C103" s="75"/>
      <c r="AB103" s="115"/>
    </row>
    <row r="104" spans="2:28" x14ac:dyDescent="0.25">
      <c r="C104" s="75"/>
      <c r="AB104" s="115"/>
    </row>
    <row r="105" spans="2:28" x14ac:dyDescent="0.25">
      <c r="C105" s="75"/>
      <c r="AB105" s="115"/>
    </row>
    <row r="106" spans="2:28" ht="15.6" x14ac:dyDescent="0.3">
      <c r="B106" s="137"/>
      <c r="C106" s="138"/>
      <c r="AB106" s="115"/>
    </row>
    <row r="107" spans="2:28" x14ac:dyDescent="0.25">
      <c r="C107" s="75"/>
      <c r="AB107" s="115"/>
    </row>
    <row r="108" spans="2:28" x14ac:dyDescent="0.25">
      <c r="B108" s="150" t="s">
        <v>116</v>
      </c>
      <c r="C108" s="151"/>
      <c r="AB108" s="115"/>
    </row>
    <row r="109" spans="2:28" x14ac:dyDescent="0.25">
      <c r="B109" s="150"/>
      <c r="C109" s="151"/>
      <c r="AB109" s="115"/>
    </row>
    <row r="110" spans="2:28" x14ac:dyDescent="0.25">
      <c r="B110" s="150"/>
      <c r="C110" s="151"/>
      <c r="AB110" s="115"/>
    </row>
    <row r="111" spans="2:28" x14ac:dyDescent="0.25">
      <c r="B111" s="150"/>
      <c r="C111" s="151"/>
      <c r="AB111" s="115"/>
    </row>
    <row r="112" spans="2:28" x14ac:dyDescent="0.25">
      <c r="B112" s="150"/>
      <c r="C112" s="151"/>
      <c r="AB112" s="115"/>
    </row>
    <row r="113" spans="2:28" x14ac:dyDescent="0.25">
      <c r="B113" s="150"/>
      <c r="C113" s="151"/>
      <c r="AB113" s="115"/>
    </row>
    <row r="114" spans="2:28" x14ac:dyDescent="0.25">
      <c r="B114" s="150"/>
      <c r="C114" s="151"/>
      <c r="AB114" s="115"/>
    </row>
    <row r="115" spans="2:28" x14ac:dyDescent="0.25">
      <c r="B115" s="150"/>
      <c r="C115" s="151"/>
      <c r="AB115" s="115"/>
    </row>
    <row r="116" spans="2:28" x14ac:dyDescent="0.25">
      <c r="B116" s="150"/>
      <c r="C116" s="151"/>
      <c r="AB116" s="115"/>
    </row>
    <row r="117" spans="2:28" x14ac:dyDescent="0.25">
      <c r="B117" s="150"/>
      <c r="C117" s="151"/>
      <c r="AB117" s="115"/>
    </row>
    <row r="118" spans="2:28" x14ac:dyDescent="0.25">
      <c r="B118" s="150"/>
      <c r="C118" s="151"/>
      <c r="AB118" s="115"/>
    </row>
    <row r="119" spans="2:28" x14ac:dyDescent="0.25">
      <c r="B119" s="150"/>
      <c r="C119" s="151"/>
      <c r="AB119" s="115"/>
    </row>
    <row r="120" spans="2:28" x14ac:dyDescent="0.25">
      <c r="B120" s="150"/>
      <c r="C120" s="151"/>
      <c r="AB120" s="115"/>
    </row>
    <row r="121" spans="2:28" x14ac:dyDescent="0.25">
      <c r="B121" s="150"/>
      <c r="C121" s="151"/>
      <c r="AB121" s="115"/>
    </row>
    <row r="122" spans="2:28" x14ac:dyDescent="0.25">
      <c r="B122" s="150"/>
      <c r="C122" s="151"/>
      <c r="AB122" s="115"/>
    </row>
    <row r="123" spans="2:28" x14ac:dyDescent="0.25">
      <c r="B123" s="150"/>
      <c r="C123" s="151"/>
      <c r="AB123" s="115" t="s">
        <v>111</v>
      </c>
    </row>
    <row r="124" spans="2:28" x14ac:dyDescent="0.25">
      <c r="B124" s="150"/>
      <c r="C124" s="151"/>
      <c r="AB124" s="115"/>
    </row>
    <row r="125" spans="2:28" x14ac:dyDescent="0.25">
      <c r="B125" s="150"/>
      <c r="C125" s="151"/>
      <c r="AB125" s="115"/>
    </row>
    <row r="126" spans="2:28" x14ac:dyDescent="0.25">
      <c r="B126" s="150"/>
      <c r="C126" s="151"/>
      <c r="AB126" s="115"/>
    </row>
    <row r="127" spans="2:28" x14ac:dyDescent="0.25">
      <c r="B127" s="150"/>
      <c r="C127" s="151"/>
      <c r="AB127" s="115"/>
    </row>
    <row r="128" spans="2:28" x14ac:dyDescent="0.25">
      <c r="B128" s="150"/>
      <c r="C128" s="151"/>
      <c r="D128" s="76"/>
      <c r="E128" s="12"/>
      <c r="F128" s="12"/>
      <c r="Y128" s="12"/>
      <c r="Z128" s="12"/>
      <c r="AA128" s="77"/>
      <c r="AB128" s="115"/>
    </row>
    <row r="129" spans="2:28" x14ac:dyDescent="0.25">
      <c r="B129" s="150"/>
      <c r="C129" s="151"/>
      <c r="G129" s="45"/>
      <c r="H129" s="45"/>
      <c r="I129" s="45"/>
      <c r="J129" s="45"/>
      <c r="K129" s="45"/>
      <c r="L129" s="45"/>
      <c r="M129" s="45"/>
      <c r="N129" s="45"/>
      <c r="O129" s="45"/>
      <c r="P129" s="45"/>
      <c r="Q129" s="45"/>
      <c r="R129" s="45"/>
      <c r="S129" s="45"/>
      <c r="T129" s="45"/>
      <c r="U129" s="45"/>
      <c r="V129" s="45"/>
      <c r="W129" s="45"/>
      <c r="X129" s="45"/>
      <c r="AB129" s="115"/>
    </row>
    <row r="130" spans="2:28" x14ac:dyDescent="0.25">
      <c r="B130" s="150"/>
      <c r="C130" s="151"/>
      <c r="D130" s="127" t="s">
        <v>114</v>
      </c>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c r="AA130" s="129"/>
      <c r="AB130" s="115"/>
    </row>
    <row r="131" spans="2:28" x14ac:dyDescent="0.25">
      <c r="B131" s="150"/>
      <c r="C131" s="151"/>
      <c r="D131" s="127"/>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c r="AA131" s="129"/>
      <c r="AB131" s="115"/>
    </row>
    <row r="132" spans="2:28" x14ac:dyDescent="0.25">
      <c r="B132" s="150"/>
      <c r="C132" s="151"/>
      <c r="AB132" s="115"/>
    </row>
    <row r="133" spans="2:28" x14ac:dyDescent="0.25">
      <c r="B133" s="150"/>
      <c r="C133" s="151"/>
      <c r="D133" s="130" t="s">
        <v>115</v>
      </c>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c r="AA133" s="135"/>
      <c r="AB133" s="115"/>
    </row>
    <row r="134" spans="2:28" x14ac:dyDescent="0.25">
      <c r="B134" s="150"/>
      <c r="C134" s="151"/>
      <c r="D134" s="133"/>
      <c r="E134" s="131"/>
      <c r="F134" s="131"/>
      <c r="G134" s="131"/>
      <c r="H134" s="131"/>
      <c r="I134" s="131"/>
      <c r="J134" s="131"/>
      <c r="K134" s="131"/>
      <c r="L134" s="131"/>
      <c r="M134" s="131"/>
      <c r="N134" s="131"/>
      <c r="O134" s="131"/>
      <c r="P134" s="131"/>
      <c r="Q134" s="131"/>
      <c r="R134" s="131"/>
      <c r="S134" s="131"/>
      <c r="T134" s="131"/>
      <c r="U134" s="131"/>
      <c r="V134" s="131"/>
      <c r="W134" s="131"/>
      <c r="X134" s="131"/>
      <c r="Y134" s="131"/>
      <c r="Z134" s="131"/>
      <c r="AA134" s="135"/>
      <c r="AB134" s="115"/>
    </row>
    <row r="135" spans="2:28" x14ac:dyDescent="0.25">
      <c r="B135" s="150"/>
      <c r="C135" s="151"/>
      <c r="D135" s="133"/>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c r="AA135" s="135"/>
      <c r="AB135" s="115"/>
    </row>
    <row r="136" spans="2:28" x14ac:dyDescent="0.25">
      <c r="B136" s="150"/>
      <c r="C136" s="151"/>
      <c r="D136" s="133"/>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5"/>
      <c r="AB136" s="115"/>
    </row>
    <row r="137" spans="2:28" x14ac:dyDescent="0.25">
      <c r="B137" s="150"/>
      <c r="C137" s="151"/>
      <c r="D137" s="133"/>
      <c r="E137" s="131"/>
      <c r="F137" s="131"/>
      <c r="G137" s="131"/>
      <c r="H137" s="131"/>
      <c r="I137" s="131"/>
      <c r="J137" s="131"/>
      <c r="K137" s="131"/>
      <c r="L137" s="131"/>
      <c r="M137" s="131"/>
      <c r="N137" s="131"/>
      <c r="O137" s="131"/>
      <c r="P137" s="131"/>
      <c r="Q137" s="131"/>
      <c r="R137" s="131"/>
      <c r="S137" s="131"/>
      <c r="T137" s="131"/>
      <c r="U137" s="131"/>
      <c r="V137" s="131"/>
      <c r="W137" s="131"/>
      <c r="X137" s="131"/>
      <c r="Y137" s="131"/>
      <c r="Z137" s="131"/>
      <c r="AA137" s="135"/>
      <c r="AB137" s="115"/>
    </row>
    <row r="138" spans="2:28" x14ac:dyDescent="0.25">
      <c r="B138" s="150"/>
      <c r="C138" s="151"/>
      <c r="D138" s="133"/>
      <c r="E138" s="131"/>
      <c r="F138" s="131"/>
      <c r="G138" s="131"/>
      <c r="H138" s="131"/>
      <c r="I138" s="131"/>
      <c r="J138" s="131"/>
      <c r="K138" s="131"/>
      <c r="L138" s="131"/>
      <c r="M138" s="131"/>
      <c r="N138" s="131"/>
      <c r="O138" s="131"/>
      <c r="P138" s="131"/>
      <c r="Q138" s="131"/>
      <c r="R138" s="131"/>
      <c r="S138" s="131"/>
      <c r="T138" s="131"/>
      <c r="U138" s="131"/>
      <c r="V138" s="131"/>
      <c r="W138" s="131"/>
      <c r="X138" s="131"/>
      <c r="Y138" s="131"/>
      <c r="Z138" s="131"/>
      <c r="AA138" s="135"/>
      <c r="AB138" s="115"/>
    </row>
    <row r="139" spans="2:28" x14ac:dyDescent="0.25">
      <c r="B139" s="150"/>
      <c r="C139" s="151"/>
      <c r="D139" s="133"/>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c r="AA139" s="135"/>
      <c r="AB139" s="115"/>
    </row>
    <row r="140" spans="2:28" x14ac:dyDescent="0.25">
      <c r="B140" s="150"/>
      <c r="C140" s="151"/>
      <c r="D140" s="133"/>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c r="AA140" s="135"/>
      <c r="AB140" s="115"/>
    </row>
    <row r="141" spans="2:28" x14ac:dyDescent="0.25">
      <c r="B141" s="150"/>
      <c r="C141" s="151"/>
      <c r="D141" s="133"/>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c r="AA141" s="135"/>
      <c r="AB141" s="115"/>
    </row>
    <row r="142" spans="2:28" x14ac:dyDescent="0.25">
      <c r="B142" s="150"/>
      <c r="C142" s="151"/>
      <c r="D142" s="133"/>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c r="AA142" s="135"/>
      <c r="AB142" s="115"/>
    </row>
    <row r="143" spans="2:28" x14ac:dyDescent="0.25">
      <c r="B143" s="150"/>
      <c r="C143" s="151"/>
      <c r="D143" s="133"/>
      <c r="E143" s="131"/>
      <c r="F143" s="131"/>
      <c r="G143" s="131"/>
      <c r="H143" s="131"/>
      <c r="I143" s="131"/>
      <c r="J143" s="131"/>
      <c r="K143" s="131"/>
      <c r="L143" s="131"/>
      <c r="M143" s="131"/>
      <c r="N143" s="131"/>
      <c r="O143" s="131"/>
      <c r="P143" s="131"/>
      <c r="Q143" s="131"/>
      <c r="R143" s="131"/>
      <c r="S143" s="131"/>
      <c r="T143" s="131"/>
      <c r="U143" s="131"/>
      <c r="V143" s="131"/>
      <c r="W143" s="131"/>
      <c r="X143" s="131"/>
      <c r="Y143" s="131"/>
      <c r="Z143" s="131"/>
      <c r="AA143" s="135"/>
      <c r="AB143" s="115"/>
    </row>
    <row r="144" spans="2:28" x14ac:dyDescent="0.25">
      <c r="B144" s="150"/>
      <c r="C144" s="151"/>
      <c r="D144" s="133"/>
      <c r="E144" s="131"/>
      <c r="F144" s="131"/>
      <c r="G144" s="131"/>
      <c r="H144" s="131"/>
      <c r="I144" s="131"/>
      <c r="J144" s="131"/>
      <c r="K144" s="131"/>
      <c r="L144" s="131"/>
      <c r="M144" s="131"/>
      <c r="N144" s="131"/>
      <c r="O144" s="131"/>
      <c r="P144" s="131"/>
      <c r="Q144" s="131"/>
      <c r="R144" s="131"/>
      <c r="S144" s="131"/>
      <c r="T144" s="131"/>
      <c r="U144" s="131"/>
      <c r="V144" s="131"/>
      <c r="W144" s="131"/>
      <c r="X144" s="131"/>
      <c r="Y144" s="131"/>
      <c r="Z144" s="131"/>
      <c r="AA144" s="135"/>
      <c r="AB144" s="115"/>
    </row>
    <row r="146" spans="2:28" ht="15.6" x14ac:dyDescent="0.25">
      <c r="B146" s="152" t="s">
        <v>139</v>
      </c>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row>
  </sheetData>
  <mergeCells count="26">
    <mergeCell ref="B146:AB146"/>
    <mergeCell ref="AB79:AB100"/>
    <mergeCell ref="AB101:AB122"/>
    <mergeCell ref="AB123:AB144"/>
    <mergeCell ref="B106:C106"/>
    <mergeCell ref="B108:C144"/>
    <mergeCell ref="D130:AA131"/>
    <mergeCell ref="D133:AA144"/>
    <mergeCell ref="D65:O98"/>
    <mergeCell ref="Q65:AA98"/>
    <mergeCell ref="P36:U45"/>
    <mergeCell ref="J52:O62"/>
    <mergeCell ref="AB34:AB56"/>
    <mergeCell ref="AB57:AB78"/>
    <mergeCell ref="V52:AA62"/>
    <mergeCell ref="V47:AA50"/>
    <mergeCell ref="B1:AB5"/>
    <mergeCell ref="P28:AB29"/>
    <mergeCell ref="P31:U34"/>
    <mergeCell ref="D28:O29"/>
    <mergeCell ref="D31:I34"/>
    <mergeCell ref="AB31:AB33"/>
    <mergeCell ref="B7:AB25"/>
    <mergeCell ref="B31:C32"/>
    <mergeCell ref="J47:O50"/>
    <mergeCell ref="D36:I46"/>
  </mergeCells>
  <printOptions horizontalCentered="1" verticalCentered="1"/>
  <pageMargins left="0" right="0" top="0" bottom="0" header="0" footer="0"/>
  <pageSetup scale="26"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BA51F-4F8D-48FE-A5A1-122D94406AAD}">
  <sheetPr>
    <pageSetUpPr fitToPage="1"/>
  </sheetPr>
  <dimension ref="B1:AB146"/>
  <sheetViews>
    <sheetView zoomScale="70" zoomScaleNormal="70" workbookViewId="0">
      <pane xSplit="2" ySplit="7" topLeftCell="C8" activePane="bottomRight" state="frozen"/>
      <selection pane="topRight" activeCell="C1" sqref="C1"/>
      <selection pane="bottomLeft" activeCell="A8" sqref="A8"/>
      <selection pane="bottomRight"/>
    </sheetView>
  </sheetViews>
  <sheetFormatPr defaultColWidth="15.77734375" defaultRowHeight="13.8" x14ac:dyDescent="0.25"/>
  <cols>
    <col min="1" max="1" width="2" style="1" customWidth="1"/>
    <col min="2" max="2" width="35.77734375" style="1" customWidth="1"/>
    <col min="3" max="3" width="8.88671875" style="1" customWidth="1"/>
    <col min="4" max="16384" width="15.77734375" style="1"/>
  </cols>
  <sheetData>
    <row r="1" spans="2:28" x14ac:dyDescent="0.25">
      <c r="B1" s="111" t="s">
        <v>28</v>
      </c>
      <c r="C1" s="3"/>
      <c r="D1" s="112" t="s">
        <v>27</v>
      </c>
      <c r="E1" s="112"/>
      <c r="F1" s="112"/>
      <c r="G1" s="112"/>
      <c r="H1" s="112"/>
      <c r="I1" s="112"/>
      <c r="J1" s="112"/>
      <c r="K1" s="112"/>
      <c r="L1" s="112"/>
      <c r="M1" s="112"/>
      <c r="N1" s="112"/>
      <c r="O1" s="112"/>
      <c r="P1" s="112"/>
      <c r="Q1" s="112"/>
      <c r="R1" s="112"/>
      <c r="S1" s="112"/>
      <c r="T1" s="112"/>
      <c r="U1" s="112"/>
      <c r="V1" s="112"/>
      <c r="W1" s="112"/>
      <c r="X1" s="112"/>
      <c r="Y1" s="112"/>
      <c r="Z1" s="112"/>
      <c r="AA1" s="112"/>
      <c r="AB1" s="112"/>
    </row>
    <row r="2" spans="2:28" x14ac:dyDescent="0.25">
      <c r="B2" s="111"/>
      <c r="C2" s="3"/>
      <c r="D2" s="112"/>
      <c r="E2" s="112"/>
      <c r="F2" s="112"/>
      <c r="G2" s="112"/>
      <c r="H2" s="112"/>
      <c r="I2" s="112"/>
      <c r="J2" s="112"/>
      <c r="K2" s="112"/>
      <c r="L2" s="112"/>
      <c r="M2" s="112"/>
      <c r="N2" s="112"/>
      <c r="O2" s="112"/>
      <c r="P2" s="112"/>
      <c r="Q2" s="112"/>
      <c r="R2" s="112"/>
      <c r="S2" s="112"/>
      <c r="T2" s="112"/>
      <c r="U2" s="112"/>
      <c r="V2" s="112"/>
      <c r="W2" s="112"/>
      <c r="X2" s="112"/>
      <c r="Y2" s="112"/>
      <c r="Z2" s="112"/>
      <c r="AA2" s="112"/>
      <c r="AB2" s="112"/>
    </row>
    <row r="3" spans="2:28" ht="14.4" customHeight="1" x14ac:dyDescent="0.25">
      <c r="B3" s="111"/>
      <c r="C3" s="3"/>
      <c r="D3" s="112"/>
      <c r="E3" s="112"/>
      <c r="F3" s="112"/>
      <c r="G3" s="112"/>
      <c r="H3" s="112"/>
      <c r="I3" s="112"/>
      <c r="J3" s="112"/>
      <c r="K3" s="112"/>
      <c r="L3" s="112"/>
      <c r="M3" s="112"/>
      <c r="N3" s="112"/>
      <c r="O3" s="112"/>
      <c r="P3" s="112"/>
      <c r="Q3" s="112"/>
      <c r="R3" s="112"/>
      <c r="S3" s="112"/>
      <c r="T3" s="112"/>
      <c r="U3" s="112"/>
      <c r="V3" s="112"/>
      <c r="W3" s="112"/>
      <c r="X3" s="112"/>
      <c r="Y3" s="112"/>
      <c r="Z3" s="112"/>
      <c r="AA3" s="112"/>
      <c r="AB3" s="112"/>
    </row>
    <row r="4" spans="2:28" ht="13.8" customHeight="1" x14ac:dyDescent="0.25">
      <c r="B4" s="111"/>
      <c r="C4" s="3"/>
      <c r="D4" s="108">
        <v>45741</v>
      </c>
      <c r="E4" s="108">
        <f t="shared" ref="E4:AB4" si="0">EDATE(D$4,1)</f>
        <v>45772</v>
      </c>
      <c r="F4" s="108">
        <f t="shared" si="0"/>
        <v>45802</v>
      </c>
      <c r="G4" s="108">
        <f t="shared" si="0"/>
        <v>45833</v>
      </c>
      <c r="H4" s="108">
        <f t="shared" si="0"/>
        <v>45863</v>
      </c>
      <c r="I4" s="108">
        <f t="shared" si="0"/>
        <v>45894</v>
      </c>
      <c r="J4" s="108">
        <f t="shared" si="0"/>
        <v>45925</v>
      </c>
      <c r="K4" s="108">
        <f t="shared" si="0"/>
        <v>45955</v>
      </c>
      <c r="L4" s="108">
        <f t="shared" si="0"/>
        <v>45986</v>
      </c>
      <c r="M4" s="108">
        <f t="shared" si="0"/>
        <v>46016</v>
      </c>
      <c r="N4" s="108">
        <f t="shared" si="0"/>
        <v>46047</v>
      </c>
      <c r="O4" s="108">
        <f t="shared" si="0"/>
        <v>46078</v>
      </c>
      <c r="P4" s="108">
        <f t="shared" si="0"/>
        <v>46106</v>
      </c>
      <c r="Q4" s="108">
        <f t="shared" si="0"/>
        <v>46137</v>
      </c>
      <c r="R4" s="108">
        <f t="shared" si="0"/>
        <v>46167</v>
      </c>
      <c r="S4" s="108">
        <f t="shared" si="0"/>
        <v>46198</v>
      </c>
      <c r="T4" s="108">
        <f t="shared" si="0"/>
        <v>46228</v>
      </c>
      <c r="U4" s="108">
        <f t="shared" si="0"/>
        <v>46259</v>
      </c>
      <c r="V4" s="108">
        <f t="shared" si="0"/>
        <v>46290</v>
      </c>
      <c r="W4" s="108">
        <f t="shared" si="0"/>
        <v>46320</v>
      </c>
      <c r="X4" s="108">
        <f t="shared" si="0"/>
        <v>46351</v>
      </c>
      <c r="Y4" s="108">
        <f t="shared" si="0"/>
        <v>46381</v>
      </c>
      <c r="Z4" s="108">
        <f t="shared" si="0"/>
        <v>46412</v>
      </c>
      <c r="AA4" s="108">
        <f t="shared" si="0"/>
        <v>46443</v>
      </c>
      <c r="AB4" s="108">
        <f t="shared" si="0"/>
        <v>46471</v>
      </c>
    </row>
    <row r="5" spans="2:28" ht="13.8" customHeight="1" x14ac:dyDescent="0.25">
      <c r="B5" s="111"/>
      <c r="C5" s="3"/>
      <c r="D5" s="108"/>
      <c r="E5" s="108"/>
      <c r="F5" s="108"/>
      <c r="G5" s="108"/>
      <c r="H5" s="108"/>
      <c r="I5" s="108"/>
      <c r="J5" s="108"/>
      <c r="K5" s="108"/>
      <c r="L5" s="108"/>
      <c r="M5" s="108"/>
      <c r="N5" s="108"/>
      <c r="O5" s="108"/>
      <c r="P5" s="108"/>
      <c r="Q5" s="108"/>
      <c r="R5" s="108"/>
      <c r="S5" s="108"/>
      <c r="T5" s="108"/>
      <c r="U5" s="108"/>
      <c r="V5" s="108"/>
      <c r="W5" s="108"/>
      <c r="X5" s="108"/>
      <c r="Y5" s="108"/>
      <c r="Z5" s="108"/>
      <c r="AA5" s="108"/>
      <c r="AB5" s="108"/>
    </row>
    <row r="6" spans="2:28" x14ac:dyDescent="0.25">
      <c r="B6" s="109" t="s">
        <v>1</v>
      </c>
      <c r="C6" s="110" t="s">
        <v>0</v>
      </c>
      <c r="D6" s="107" t="s">
        <v>2</v>
      </c>
      <c r="E6" s="107" t="s">
        <v>3</v>
      </c>
      <c r="F6" s="107" t="s">
        <v>4</v>
      </c>
      <c r="G6" s="107" t="s">
        <v>5</v>
      </c>
      <c r="H6" s="107" t="s">
        <v>6</v>
      </c>
      <c r="I6" s="107" t="s">
        <v>7</v>
      </c>
      <c r="J6" s="107" t="s">
        <v>8</v>
      </c>
      <c r="K6" s="107" t="s">
        <v>9</v>
      </c>
      <c r="L6" s="107" t="s">
        <v>10</v>
      </c>
      <c r="M6" s="107" t="s">
        <v>11</v>
      </c>
      <c r="N6" s="107" t="s">
        <v>12</v>
      </c>
      <c r="O6" s="107" t="s">
        <v>13</v>
      </c>
      <c r="P6" s="107" t="s">
        <v>14</v>
      </c>
      <c r="Q6" s="107" t="s">
        <v>15</v>
      </c>
      <c r="R6" s="107" t="s">
        <v>16</v>
      </c>
      <c r="S6" s="107" t="s">
        <v>17</v>
      </c>
      <c r="T6" s="107" t="s">
        <v>18</v>
      </c>
      <c r="U6" s="107" t="s">
        <v>19</v>
      </c>
      <c r="V6" s="107" t="s">
        <v>20</v>
      </c>
      <c r="W6" s="107" t="s">
        <v>21</v>
      </c>
      <c r="X6" s="107" t="s">
        <v>22</v>
      </c>
      <c r="Y6" s="107" t="s">
        <v>23</v>
      </c>
      <c r="Z6" s="107" t="s">
        <v>24</v>
      </c>
      <c r="AA6" s="107" t="s">
        <v>25</v>
      </c>
      <c r="AB6" s="107" t="s">
        <v>26</v>
      </c>
    </row>
    <row r="7" spans="2:28" x14ac:dyDescent="0.25">
      <c r="B7" s="109"/>
      <c r="C7" s="110"/>
      <c r="D7" s="107"/>
      <c r="E7" s="107"/>
      <c r="F7" s="107"/>
      <c r="G7" s="107"/>
      <c r="H7" s="107"/>
      <c r="I7" s="107"/>
      <c r="J7" s="107"/>
      <c r="K7" s="107"/>
      <c r="L7" s="107"/>
      <c r="M7" s="107"/>
      <c r="N7" s="107"/>
      <c r="O7" s="107"/>
      <c r="P7" s="107"/>
      <c r="Q7" s="107"/>
      <c r="R7" s="107"/>
      <c r="S7" s="107"/>
      <c r="T7" s="107"/>
      <c r="U7" s="107"/>
      <c r="V7" s="107"/>
      <c r="W7" s="107"/>
      <c r="X7" s="107"/>
      <c r="Y7" s="107"/>
      <c r="Z7" s="107"/>
      <c r="AA7" s="107"/>
      <c r="AB7" s="107"/>
    </row>
    <row r="8" spans="2:28" x14ac:dyDescent="0.25">
      <c r="B8" s="101" t="s">
        <v>27</v>
      </c>
      <c r="C8" s="4"/>
      <c r="D8" s="102" t="s">
        <v>29</v>
      </c>
      <c r="E8" s="102"/>
      <c r="F8" s="102"/>
      <c r="G8" s="102"/>
      <c r="H8" s="102"/>
      <c r="I8" s="102"/>
      <c r="J8" s="102"/>
      <c r="K8" s="102"/>
      <c r="L8" s="102"/>
      <c r="M8" s="102"/>
      <c r="N8" s="102"/>
      <c r="O8" s="102"/>
      <c r="P8" s="102"/>
      <c r="Q8" s="102"/>
      <c r="R8" s="102"/>
      <c r="S8" s="102"/>
      <c r="T8" s="102"/>
      <c r="U8" s="102"/>
      <c r="V8" s="102"/>
      <c r="W8" s="102"/>
      <c r="X8" s="102"/>
      <c r="Y8" s="102"/>
      <c r="Z8" s="102"/>
      <c r="AA8" s="102"/>
      <c r="AB8" s="102"/>
    </row>
    <row r="9" spans="2:28" x14ac:dyDescent="0.25">
      <c r="B9" s="101"/>
      <c r="C9" s="4"/>
      <c r="D9" s="102"/>
      <c r="E9" s="102"/>
      <c r="F9" s="102"/>
      <c r="G9" s="102"/>
      <c r="H9" s="102"/>
      <c r="I9" s="102"/>
      <c r="J9" s="102"/>
      <c r="K9" s="102"/>
      <c r="L9" s="102"/>
      <c r="M9" s="102"/>
      <c r="N9" s="102"/>
      <c r="O9" s="102"/>
      <c r="P9" s="102"/>
      <c r="Q9" s="102"/>
      <c r="R9" s="102"/>
      <c r="S9" s="102"/>
      <c r="T9" s="102"/>
      <c r="U9" s="102"/>
      <c r="V9" s="102"/>
      <c r="W9" s="102"/>
      <c r="X9" s="102"/>
      <c r="Y9" s="102"/>
      <c r="Z9" s="102"/>
      <c r="AA9" s="102"/>
      <c r="AB9" s="102"/>
    </row>
    <row r="10" spans="2:28" ht="15" customHeight="1" x14ac:dyDescent="0.25"/>
    <row r="11" spans="2:28" ht="15.6" x14ac:dyDescent="0.3">
      <c r="B11" s="8" t="s">
        <v>30</v>
      </c>
      <c r="C11" s="7"/>
      <c r="D11" s="7"/>
      <c r="E11" s="7"/>
      <c r="F11" s="7"/>
      <c r="G11" s="7"/>
      <c r="H11" s="7"/>
      <c r="I11" s="7"/>
      <c r="J11" s="7"/>
      <c r="K11" s="7"/>
      <c r="L11" s="7"/>
      <c r="M11" s="7"/>
      <c r="N11" s="7"/>
      <c r="O11" s="7"/>
      <c r="P11" s="7"/>
      <c r="Q11" s="7"/>
      <c r="R11" s="7"/>
      <c r="S11" s="7"/>
      <c r="T11" s="7"/>
      <c r="U11" s="7"/>
      <c r="V11" s="7"/>
      <c r="W11" s="7"/>
      <c r="X11" s="7"/>
      <c r="Y11" s="7"/>
      <c r="Z11" s="7"/>
      <c r="AA11" s="7"/>
      <c r="AB11" s="5"/>
    </row>
    <row r="12" spans="2:28" ht="7.05" customHeight="1" x14ac:dyDescent="0.25">
      <c r="B12" s="7"/>
      <c r="C12" s="7"/>
      <c r="D12" s="7"/>
      <c r="E12" s="7"/>
      <c r="F12" s="7"/>
      <c r="G12" s="7"/>
      <c r="H12" s="7"/>
      <c r="I12" s="7"/>
      <c r="J12" s="7"/>
      <c r="K12" s="7"/>
      <c r="L12" s="7"/>
      <c r="M12" s="7"/>
      <c r="N12" s="7"/>
      <c r="O12" s="7"/>
      <c r="P12" s="7"/>
      <c r="Q12" s="7"/>
      <c r="R12" s="7"/>
      <c r="S12" s="7"/>
      <c r="T12" s="7"/>
      <c r="U12" s="7"/>
      <c r="V12" s="7"/>
      <c r="W12" s="7"/>
      <c r="X12" s="7"/>
      <c r="Y12" s="7"/>
      <c r="Z12" s="7"/>
      <c r="AA12" s="7"/>
      <c r="AB12" s="5"/>
    </row>
    <row r="13" spans="2:28" ht="15" x14ac:dyDescent="0.25">
      <c r="B13" s="9" t="s">
        <v>31</v>
      </c>
      <c r="C13" s="13" t="s">
        <v>36</v>
      </c>
      <c r="D13" s="28">
        <v>7</v>
      </c>
      <c r="E13" s="7">
        <f>D$18</f>
        <v>13.978999999999999</v>
      </c>
      <c r="F13" s="7">
        <f t="shared" ref="F13:AB13" si="1">E$18</f>
        <v>27.937062999999998</v>
      </c>
      <c r="G13" s="7">
        <f t="shared" si="1"/>
        <v>48.853251810999993</v>
      </c>
      <c r="H13" s="7">
        <f t="shared" si="1"/>
        <v>76.70669205556699</v>
      </c>
      <c r="I13" s="7">
        <f t="shared" si="1"/>
        <v>111.47657197940029</v>
      </c>
      <c r="J13" s="7">
        <f t="shared" si="1"/>
        <v>153.14214226346209</v>
      </c>
      <c r="K13" s="7">
        <f t="shared" si="1"/>
        <v>201.68271583667172</v>
      </c>
      <c r="L13" s="7">
        <f t="shared" si="1"/>
        <v>257.07766768916173</v>
      </c>
      <c r="M13" s="7">
        <f t="shared" si="1"/>
        <v>319.30643468609424</v>
      </c>
      <c r="N13" s="7">
        <f t="shared" si="1"/>
        <v>388.34851538203594</v>
      </c>
      <c r="O13" s="7">
        <f t="shared" si="1"/>
        <v>464.18346983588981</v>
      </c>
      <c r="P13" s="7">
        <f t="shared" si="1"/>
        <v>546.79091942638217</v>
      </c>
      <c r="Q13" s="7">
        <f t="shared" si="1"/>
        <v>635.60375574867669</v>
      </c>
      <c r="R13" s="7">
        <f t="shared" si="1"/>
        <v>731.06134072568193</v>
      </c>
      <c r="S13" s="7">
        <f t="shared" si="1"/>
        <v>833.13709536277918</v>
      </c>
      <c r="T13" s="7">
        <f t="shared" si="1"/>
        <v>941.80454698132803</v>
      </c>
      <c r="U13" s="7">
        <f t="shared" si="1"/>
        <v>1057.0373287934028</v>
      </c>
      <c r="V13" s="7">
        <f t="shared" si="1"/>
        <v>1178.8091794782292</v>
      </c>
      <c r="W13" s="7">
        <f t="shared" si="1"/>
        <v>1307.0939427603164</v>
      </c>
      <c r="X13" s="7">
        <f t="shared" si="1"/>
        <v>1441.8655669892751</v>
      </c>
      <c r="Y13" s="7">
        <f t="shared" si="1"/>
        <v>1583.0981047213179</v>
      </c>
      <c r="Z13" s="7">
        <f t="shared" si="1"/>
        <v>1730.7657123024326</v>
      </c>
      <c r="AA13" s="7">
        <f t="shared" si="1"/>
        <v>1884.8426494532227</v>
      </c>
      <c r="AB13" s="5">
        <f t="shared" si="1"/>
        <v>2045.3032788554099</v>
      </c>
    </row>
    <row r="14" spans="2:28" ht="15" customHeight="1" x14ac:dyDescent="0.25">
      <c r="B14" s="9" t="s">
        <v>32</v>
      </c>
      <c r="C14" s="13" t="s">
        <v>36</v>
      </c>
      <c r="D14" s="28">
        <v>7</v>
      </c>
      <c r="E14" s="28">
        <f>D$14+7</f>
        <v>14</v>
      </c>
      <c r="F14" s="28">
        <f t="shared" ref="F14:AB14" si="2">E$14+7</f>
        <v>21</v>
      </c>
      <c r="G14" s="28">
        <f t="shared" si="2"/>
        <v>28</v>
      </c>
      <c r="H14" s="28">
        <f t="shared" si="2"/>
        <v>35</v>
      </c>
      <c r="I14" s="28">
        <f t="shared" si="2"/>
        <v>42</v>
      </c>
      <c r="J14" s="28">
        <f t="shared" si="2"/>
        <v>49</v>
      </c>
      <c r="K14" s="28">
        <f t="shared" si="2"/>
        <v>56</v>
      </c>
      <c r="L14" s="28">
        <f t="shared" si="2"/>
        <v>63</v>
      </c>
      <c r="M14" s="28">
        <f t="shared" si="2"/>
        <v>70</v>
      </c>
      <c r="N14" s="28">
        <f t="shared" si="2"/>
        <v>77</v>
      </c>
      <c r="O14" s="28">
        <f t="shared" si="2"/>
        <v>84</v>
      </c>
      <c r="P14" s="28">
        <f t="shared" si="2"/>
        <v>91</v>
      </c>
      <c r="Q14" s="28">
        <f t="shared" si="2"/>
        <v>98</v>
      </c>
      <c r="R14" s="28">
        <f t="shared" si="2"/>
        <v>105</v>
      </c>
      <c r="S14" s="28">
        <f t="shared" si="2"/>
        <v>112</v>
      </c>
      <c r="T14" s="28">
        <f t="shared" si="2"/>
        <v>119</v>
      </c>
      <c r="U14" s="28">
        <f t="shared" si="2"/>
        <v>126</v>
      </c>
      <c r="V14" s="28">
        <f t="shared" si="2"/>
        <v>133</v>
      </c>
      <c r="W14" s="28">
        <f t="shared" si="2"/>
        <v>140</v>
      </c>
      <c r="X14" s="28">
        <f t="shared" si="2"/>
        <v>147</v>
      </c>
      <c r="Y14" s="28">
        <f t="shared" si="2"/>
        <v>154</v>
      </c>
      <c r="Z14" s="28">
        <f t="shared" si="2"/>
        <v>161</v>
      </c>
      <c r="AA14" s="28">
        <f t="shared" si="2"/>
        <v>168</v>
      </c>
      <c r="AB14" s="85">
        <f t="shared" si="2"/>
        <v>175</v>
      </c>
    </row>
    <row r="15" spans="2:28" ht="15" x14ac:dyDescent="0.25">
      <c r="B15" s="9" t="s">
        <v>33</v>
      </c>
      <c r="C15" s="13" t="s">
        <v>37</v>
      </c>
      <c r="D15" s="29">
        <v>3.0000000000000001E-3</v>
      </c>
      <c r="E15" s="29">
        <v>3.0000000000000001E-3</v>
      </c>
      <c r="F15" s="29">
        <v>3.0000000000000001E-3</v>
      </c>
      <c r="G15" s="29">
        <v>3.0000000000000001E-3</v>
      </c>
      <c r="H15" s="29">
        <v>3.0000000000000001E-3</v>
      </c>
      <c r="I15" s="29">
        <v>3.0000000000000001E-3</v>
      </c>
      <c r="J15" s="29">
        <v>3.0000000000000001E-3</v>
      </c>
      <c r="K15" s="29">
        <v>3.0000000000000001E-3</v>
      </c>
      <c r="L15" s="29">
        <v>3.0000000000000001E-3</v>
      </c>
      <c r="M15" s="29">
        <v>3.0000000000000001E-3</v>
      </c>
      <c r="N15" s="29">
        <v>3.0000000000000001E-3</v>
      </c>
      <c r="O15" s="29">
        <v>3.0000000000000001E-3</v>
      </c>
      <c r="P15" s="29">
        <v>4.0000000000000001E-3</v>
      </c>
      <c r="Q15" s="29">
        <v>4.0000000000000001E-3</v>
      </c>
      <c r="R15" s="29">
        <v>4.0000000000000001E-3</v>
      </c>
      <c r="S15" s="29">
        <v>4.0000000000000001E-3</v>
      </c>
      <c r="T15" s="29">
        <v>4.0000000000000001E-3</v>
      </c>
      <c r="U15" s="29">
        <v>4.0000000000000001E-3</v>
      </c>
      <c r="V15" s="29">
        <v>4.0000000000000001E-3</v>
      </c>
      <c r="W15" s="29">
        <v>4.0000000000000001E-3</v>
      </c>
      <c r="X15" s="29">
        <v>4.0000000000000001E-3</v>
      </c>
      <c r="Y15" s="29">
        <v>4.0000000000000001E-3</v>
      </c>
      <c r="Z15" s="29">
        <v>4.0000000000000001E-3</v>
      </c>
      <c r="AA15" s="29">
        <v>4.0000000000000001E-3</v>
      </c>
      <c r="AB15" s="86">
        <v>4.0000000000000001E-3</v>
      </c>
    </row>
    <row r="16" spans="2:28" ht="15" x14ac:dyDescent="0.25">
      <c r="B16" s="10" t="s">
        <v>34</v>
      </c>
      <c r="C16" s="14" t="s">
        <v>36</v>
      </c>
      <c r="D16" s="11">
        <f>D$13*D$15</f>
        <v>2.1000000000000001E-2</v>
      </c>
      <c r="E16" s="11">
        <f>E$13*E$15</f>
        <v>4.1936999999999995E-2</v>
      </c>
      <c r="F16" s="11">
        <f t="shared" ref="F16:AB16" si="3">F$13*F$15</f>
        <v>8.3811188999999994E-2</v>
      </c>
      <c r="G16" s="11">
        <f t="shared" si="3"/>
        <v>0.14655975543299998</v>
      </c>
      <c r="H16" s="11">
        <f t="shared" si="3"/>
        <v>0.23012007616670097</v>
      </c>
      <c r="I16" s="11">
        <f t="shared" si="3"/>
        <v>0.33442971593820087</v>
      </c>
      <c r="J16" s="11">
        <f t="shared" si="3"/>
        <v>0.45942642679038626</v>
      </c>
      <c r="K16" s="11">
        <f t="shared" si="3"/>
        <v>0.60504814751001512</v>
      </c>
      <c r="L16" s="11">
        <f t="shared" si="3"/>
        <v>0.77123300306748521</v>
      </c>
      <c r="M16" s="11">
        <f t="shared" si="3"/>
        <v>0.95791930405828274</v>
      </c>
      <c r="N16" s="11">
        <f t="shared" si="3"/>
        <v>1.1650455461461078</v>
      </c>
      <c r="O16" s="11">
        <f t="shared" si="3"/>
        <v>1.3925504095076695</v>
      </c>
      <c r="P16" s="11">
        <f t="shared" si="3"/>
        <v>2.1871636777055286</v>
      </c>
      <c r="Q16" s="11">
        <f t="shared" si="3"/>
        <v>2.5424150229947067</v>
      </c>
      <c r="R16" s="11">
        <f t="shared" si="3"/>
        <v>2.9242453629027279</v>
      </c>
      <c r="S16" s="11">
        <f t="shared" si="3"/>
        <v>3.332548381451117</v>
      </c>
      <c r="T16" s="11">
        <f t="shared" si="3"/>
        <v>3.7672181879253124</v>
      </c>
      <c r="U16" s="11">
        <f t="shared" si="3"/>
        <v>4.2281493151736118</v>
      </c>
      <c r="V16" s="11">
        <f t="shared" si="3"/>
        <v>4.7152367179129167</v>
      </c>
      <c r="W16" s="11">
        <f t="shared" si="3"/>
        <v>5.2283757710412653</v>
      </c>
      <c r="X16" s="11">
        <f t="shared" si="3"/>
        <v>5.7674622679571002</v>
      </c>
      <c r="Y16" s="11">
        <f t="shared" si="3"/>
        <v>6.3323924188852718</v>
      </c>
      <c r="Z16" s="11">
        <f t="shared" si="3"/>
        <v>6.9230628492097308</v>
      </c>
      <c r="AA16" s="11">
        <f t="shared" si="3"/>
        <v>7.5393705978128915</v>
      </c>
      <c r="AB16" s="12">
        <f t="shared" si="3"/>
        <v>8.1812131154216399</v>
      </c>
    </row>
    <row r="17" spans="2:28" ht="15" customHeight="1" x14ac:dyDescent="0.25">
      <c r="B17" s="5"/>
      <c r="C17" s="15"/>
      <c r="D17" s="5"/>
      <c r="E17" s="5"/>
      <c r="F17" s="5"/>
      <c r="G17" s="5"/>
      <c r="H17" s="5"/>
      <c r="I17" s="5"/>
      <c r="J17" s="5"/>
      <c r="K17" s="5"/>
      <c r="L17" s="5"/>
      <c r="M17" s="5"/>
      <c r="N17" s="5"/>
      <c r="O17" s="5"/>
      <c r="P17" s="5"/>
      <c r="Q17" s="5"/>
      <c r="R17" s="5"/>
      <c r="S17" s="5"/>
      <c r="T17" s="5"/>
      <c r="U17" s="5"/>
      <c r="V17" s="5"/>
      <c r="W17" s="5"/>
      <c r="X17" s="5"/>
      <c r="Y17" s="5"/>
      <c r="Z17" s="5"/>
      <c r="AA17" s="5"/>
      <c r="AB17" s="5"/>
    </row>
    <row r="18" spans="2:28" ht="15.6" x14ac:dyDescent="0.3">
      <c r="B18" s="6" t="s">
        <v>35</v>
      </c>
      <c r="C18" s="16" t="s">
        <v>36</v>
      </c>
      <c r="D18" s="6">
        <f>D13+D14-D16</f>
        <v>13.978999999999999</v>
      </c>
      <c r="E18" s="6">
        <f>E13+E14-E16</f>
        <v>27.937062999999998</v>
      </c>
      <c r="F18" s="6">
        <f t="shared" ref="F18:AB18" si="4">F13+F14-F16</f>
        <v>48.853251810999993</v>
      </c>
      <c r="G18" s="6">
        <f t="shared" si="4"/>
        <v>76.70669205556699</v>
      </c>
      <c r="H18" s="6">
        <f t="shared" si="4"/>
        <v>111.47657197940029</v>
      </c>
      <c r="I18" s="6">
        <f t="shared" si="4"/>
        <v>153.14214226346209</v>
      </c>
      <c r="J18" s="6">
        <f t="shared" si="4"/>
        <v>201.68271583667172</v>
      </c>
      <c r="K18" s="6">
        <f t="shared" si="4"/>
        <v>257.07766768916173</v>
      </c>
      <c r="L18" s="6">
        <f t="shared" si="4"/>
        <v>319.30643468609424</v>
      </c>
      <c r="M18" s="6">
        <f t="shared" si="4"/>
        <v>388.34851538203594</v>
      </c>
      <c r="N18" s="6">
        <f t="shared" si="4"/>
        <v>464.18346983588981</v>
      </c>
      <c r="O18" s="6">
        <f t="shared" si="4"/>
        <v>546.79091942638217</v>
      </c>
      <c r="P18" s="6">
        <f t="shared" si="4"/>
        <v>635.60375574867669</v>
      </c>
      <c r="Q18" s="6">
        <f t="shared" si="4"/>
        <v>731.06134072568193</v>
      </c>
      <c r="R18" s="6">
        <f t="shared" si="4"/>
        <v>833.13709536277918</v>
      </c>
      <c r="S18" s="6">
        <f t="shared" si="4"/>
        <v>941.80454698132803</v>
      </c>
      <c r="T18" s="6">
        <f t="shared" si="4"/>
        <v>1057.0373287934028</v>
      </c>
      <c r="U18" s="6">
        <f t="shared" si="4"/>
        <v>1178.8091794782292</v>
      </c>
      <c r="V18" s="6">
        <f t="shared" si="4"/>
        <v>1307.0939427603164</v>
      </c>
      <c r="W18" s="6">
        <f t="shared" si="4"/>
        <v>1441.8655669892751</v>
      </c>
      <c r="X18" s="6">
        <f t="shared" si="4"/>
        <v>1583.0981047213179</v>
      </c>
      <c r="Y18" s="6">
        <f t="shared" si="4"/>
        <v>1730.7657123024326</v>
      </c>
      <c r="Z18" s="6">
        <f t="shared" si="4"/>
        <v>1884.8426494532227</v>
      </c>
      <c r="AA18" s="6">
        <f t="shared" si="4"/>
        <v>2045.3032788554099</v>
      </c>
      <c r="AB18" s="6">
        <f t="shared" si="4"/>
        <v>2212.1220657399886</v>
      </c>
    </row>
    <row r="19" spans="2:28" ht="15" x14ac:dyDescent="0.2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2:28" ht="15.6" x14ac:dyDescent="0.3">
      <c r="B20" s="8" t="s">
        <v>38</v>
      </c>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5"/>
    </row>
    <row r="21" spans="2:28" ht="7.05" customHeight="1" x14ac:dyDescent="0.25">
      <c r="B21" s="7"/>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5"/>
    </row>
    <row r="22" spans="2:28" ht="15" x14ac:dyDescent="0.25">
      <c r="B22" s="9" t="s">
        <v>43</v>
      </c>
      <c r="C22" s="19" t="s">
        <v>41</v>
      </c>
      <c r="D22" s="30">
        <v>500</v>
      </c>
      <c r="E22" s="30">
        <v>500</v>
      </c>
      <c r="F22" s="30">
        <v>500</v>
      </c>
      <c r="G22" s="30">
        <v>500</v>
      </c>
      <c r="H22" s="30">
        <v>500</v>
      </c>
      <c r="I22" s="30">
        <v>500</v>
      </c>
      <c r="J22" s="30">
        <v>500</v>
      </c>
      <c r="K22" s="30">
        <v>500</v>
      </c>
      <c r="L22" s="30">
        <v>500</v>
      </c>
      <c r="M22" s="30">
        <v>500</v>
      </c>
      <c r="N22" s="30">
        <v>500</v>
      </c>
      <c r="O22" s="30">
        <v>500</v>
      </c>
      <c r="P22" s="30">
        <v>500</v>
      </c>
      <c r="Q22" s="30">
        <v>500</v>
      </c>
      <c r="R22" s="30">
        <v>500</v>
      </c>
      <c r="S22" s="30">
        <v>500</v>
      </c>
      <c r="T22" s="30">
        <v>500</v>
      </c>
      <c r="U22" s="30">
        <v>500</v>
      </c>
      <c r="V22" s="30">
        <v>500</v>
      </c>
      <c r="W22" s="30">
        <v>500</v>
      </c>
      <c r="X22" s="30">
        <v>500</v>
      </c>
      <c r="Y22" s="30">
        <v>500</v>
      </c>
      <c r="Z22" s="30">
        <v>500</v>
      </c>
      <c r="AA22" s="30">
        <v>500</v>
      </c>
      <c r="AB22" s="31">
        <v>500</v>
      </c>
    </row>
    <row r="23" spans="2:28" ht="15" x14ac:dyDescent="0.25">
      <c r="B23" s="10" t="s">
        <v>39</v>
      </c>
      <c r="C23" s="20" t="s">
        <v>41</v>
      </c>
      <c r="D23" s="32">
        <v>1</v>
      </c>
      <c r="E23" s="32">
        <v>1</v>
      </c>
      <c r="F23" s="32">
        <v>1</v>
      </c>
      <c r="G23" s="32">
        <v>1</v>
      </c>
      <c r="H23" s="32">
        <v>1</v>
      </c>
      <c r="I23" s="32">
        <v>1</v>
      </c>
      <c r="J23" s="32">
        <v>1</v>
      </c>
      <c r="K23" s="32">
        <v>1</v>
      </c>
      <c r="L23" s="32">
        <v>1</v>
      </c>
      <c r="M23" s="32">
        <v>1</v>
      </c>
      <c r="N23" s="32">
        <v>1</v>
      </c>
      <c r="O23" s="32">
        <v>1</v>
      </c>
      <c r="P23" s="32">
        <v>1</v>
      </c>
      <c r="Q23" s="32">
        <v>1</v>
      </c>
      <c r="R23" s="32">
        <v>1</v>
      </c>
      <c r="S23" s="32">
        <v>1</v>
      </c>
      <c r="T23" s="32">
        <v>2</v>
      </c>
      <c r="U23" s="32">
        <v>2</v>
      </c>
      <c r="V23" s="32">
        <v>2</v>
      </c>
      <c r="W23" s="32">
        <v>2</v>
      </c>
      <c r="X23" s="32">
        <v>2</v>
      </c>
      <c r="Y23" s="32">
        <v>2</v>
      </c>
      <c r="Z23" s="32">
        <v>2</v>
      </c>
      <c r="AA23" s="32">
        <v>2</v>
      </c>
      <c r="AB23" s="33">
        <v>2</v>
      </c>
    </row>
    <row r="24" spans="2:28" ht="15" x14ac:dyDescent="0.25">
      <c r="B24" s="5"/>
      <c r="C24" s="17"/>
      <c r="D24" s="5"/>
      <c r="E24" s="5"/>
      <c r="F24" s="5"/>
      <c r="G24" s="5"/>
      <c r="H24" s="5"/>
      <c r="I24" s="5"/>
      <c r="J24" s="5"/>
      <c r="K24" s="5"/>
      <c r="L24" s="5"/>
      <c r="M24" s="5"/>
      <c r="N24" s="5"/>
      <c r="O24" s="5"/>
      <c r="P24" s="5"/>
      <c r="Q24" s="5"/>
      <c r="R24" s="5"/>
      <c r="S24" s="5"/>
      <c r="T24" s="5"/>
      <c r="U24" s="5"/>
      <c r="V24" s="5"/>
      <c r="W24" s="5"/>
      <c r="X24" s="5"/>
      <c r="Y24" s="5"/>
      <c r="Z24" s="5"/>
      <c r="AA24" s="5"/>
      <c r="AB24" s="5"/>
    </row>
    <row r="25" spans="2:28" ht="15.6" x14ac:dyDescent="0.3">
      <c r="B25" s="22" t="s">
        <v>40</v>
      </c>
      <c r="C25" s="23"/>
      <c r="D25" s="22">
        <f>SUM(D22:D23)</f>
        <v>501</v>
      </c>
      <c r="E25" s="22">
        <f t="shared" ref="E25:AB25" si="5">SUM(E22:E23)</f>
        <v>501</v>
      </c>
      <c r="F25" s="22">
        <f t="shared" si="5"/>
        <v>501</v>
      </c>
      <c r="G25" s="22">
        <f t="shared" si="5"/>
        <v>501</v>
      </c>
      <c r="H25" s="22">
        <f t="shared" si="5"/>
        <v>501</v>
      </c>
      <c r="I25" s="22">
        <f t="shared" si="5"/>
        <v>501</v>
      </c>
      <c r="J25" s="22">
        <f t="shared" si="5"/>
        <v>501</v>
      </c>
      <c r="K25" s="22">
        <f t="shared" si="5"/>
        <v>501</v>
      </c>
      <c r="L25" s="22">
        <f t="shared" si="5"/>
        <v>501</v>
      </c>
      <c r="M25" s="22">
        <f t="shared" si="5"/>
        <v>501</v>
      </c>
      <c r="N25" s="22">
        <f t="shared" si="5"/>
        <v>501</v>
      </c>
      <c r="O25" s="22">
        <f t="shared" si="5"/>
        <v>501</v>
      </c>
      <c r="P25" s="22">
        <f t="shared" si="5"/>
        <v>501</v>
      </c>
      <c r="Q25" s="22">
        <f t="shared" si="5"/>
        <v>501</v>
      </c>
      <c r="R25" s="22">
        <f t="shared" si="5"/>
        <v>501</v>
      </c>
      <c r="S25" s="22">
        <f t="shared" si="5"/>
        <v>501</v>
      </c>
      <c r="T25" s="22">
        <f t="shared" si="5"/>
        <v>502</v>
      </c>
      <c r="U25" s="22">
        <f t="shared" si="5"/>
        <v>502</v>
      </c>
      <c r="V25" s="22">
        <f t="shared" si="5"/>
        <v>502</v>
      </c>
      <c r="W25" s="22">
        <f t="shared" si="5"/>
        <v>502</v>
      </c>
      <c r="X25" s="22">
        <f t="shared" si="5"/>
        <v>502</v>
      </c>
      <c r="Y25" s="22">
        <f t="shared" si="5"/>
        <v>502</v>
      </c>
      <c r="Z25" s="22">
        <f t="shared" si="5"/>
        <v>502</v>
      </c>
      <c r="AA25" s="22">
        <f t="shared" si="5"/>
        <v>502</v>
      </c>
      <c r="AB25" s="22">
        <f t="shared" si="5"/>
        <v>502</v>
      </c>
    </row>
    <row r="26" spans="2:28" ht="15" x14ac:dyDescent="0.2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2:28" ht="15.6" x14ac:dyDescent="0.3">
      <c r="B27" s="8" t="s">
        <v>42</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5"/>
    </row>
    <row r="28" spans="2:28" ht="7.05" customHeight="1" x14ac:dyDescent="0.25">
      <c r="B28" s="7"/>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5"/>
    </row>
    <row r="29" spans="2:28" ht="15" x14ac:dyDescent="0.25">
      <c r="B29" s="9" t="s">
        <v>44</v>
      </c>
      <c r="C29" s="25" t="s">
        <v>36</v>
      </c>
      <c r="D29" s="18">
        <f>D$18</f>
        <v>13.978999999999999</v>
      </c>
      <c r="E29" s="18">
        <f t="shared" ref="E29:AB29" si="6">E$18</f>
        <v>27.937062999999998</v>
      </c>
      <c r="F29" s="18">
        <f t="shared" si="6"/>
        <v>48.853251810999993</v>
      </c>
      <c r="G29" s="18">
        <f t="shared" si="6"/>
        <v>76.70669205556699</v>
      </c>
      <c r="H29" s="18">
        <f t="shared" si="6"/>
        <v>111.47657197940029</v>
      </c>
      <c r="I29" s="18">
        <f t="shared" si="6"/>
        <v>153.14214226346209</v>
      </c>
      <c r="J29" s="18">
        <f t="shared" si="6"/>
        <v>201.68271583667172</v>
      </c>
      <c r="K29" s="18">
        <f t="shared" si="6"/>
        <v>257.07766768916173</v>
      </c>
      <c r="L29" s="18">
        <f t="shared" si="6"/>
        <v>319.30643468609424</v>
      </c>
      <c r="M29" s="18">
        <f t="shared" si="6"/>
        <v>388.34851538203594</v>
      </c>
      <c r="N29" s="18">
        <f t="shared" si="6"/>
        <v>464.18346983588981</v>
      </c>
      <c r="O29" s="18">
        <f t="shared" si="6"/>
        <v>546.79091942638217</v>
      </c>
      <c r="P29" s="18">
        <f t="shared" si="6"/>
        <v>635.60375574867669</v>
      </c>
      <c r="Q29" s="18">
        <f t="shared" si="6"/>
        <v>731.06134072568193</v>
      </c>
      <c r="R29" s="18">
        <f t="shared" si="6"/>
        <v>833.13709536277918</v>
      </c>
      <c r="S29" s="18">
        <f t="shared" si="6"/>
        <v>941.80454698132803</v>
      </c>
      <c r="T29" s="18">
        <f t="shared" si="6"/>
        <v>1057.0373287934028</v>
      </c>
      <c r="U29" s="18">
        <f t="shared" si="6"/>
        <v>1178.8091794782292</v>
      </c>
      <c r="V29" s="18">
        <f t="shared" si="6"/>
        <v>1307.0939427603164</v>
      </c>
      <c r="W29" s="18">
        <f t="shared" si="6"/>
        <v>1441.8655669892751</v>
      </c>
      <c r="X29" s="18">
        <f t="shared" si="6"/>
        <v>1583.0981047213179</v>
      </c>
      <c r="Y29" s="18">
        <f t="shared" si="6"/>
        <v>1730.7657123024326</v>
      </c>
      <c r="Z29" s="18">
        <f t="shared" si="6"/>
        <v>1884.8426494532227</v>
      </c>
      <c r="AA29" s="18">
        <f t="shared" si="6"/>
        <v>2045.3032788554099</v>
      </c>
      <c r="AB29" s="27">
        <f t="shared" si="6"/>
        <v>2212.1220657399886</v>
      </c>
    </row>
    <row r="30" spans="2:28" ht="15" x14ac:dyDescent="0.25">
      <c r="B30" s="10" t="s">
        <v>45</v>
      </c>
      <c r="C30" s="20" t="s">
        <v>41</v>
      </c>
      <c r="D30" s="21">
        <f>D$25</f>
        <v>501</v>
      </c>
      <c r="E30" s="21">
        <f t="shared" ref="E30:AB30" si="7">E$25</f>
        <v>501</v>
      </c>
      <c r="F30" s="21">
        <f t="shared" si="7"/>
        <v>501</v>
      </c>
      <c r="G30" s="21">
        <f t="shared" si="7"/>
        <v>501</v>
      </c>
      <c r="H30" s="21">
        <f t="shared" si="7"/>
        <v>501</v>
      </c>
      <c r="I30" s="21">
        <f t="shared" si="7"/>
        <v>501</v>
      </c>
      <c r="J30" s="21">
        <f t="shared" si="7"/>
        <v>501</v>
      </c>
      <c r="K30" s="21">
        <f t="shared" si="7"/>
        <v>501</v>
      </c>
      <c r="L30" s="21">
        <f t="shared" si="7"/>
        <v>501</v>
      </c>
      <c r="M30" s="21">
        <f t="shared" si="7"/>
        <v>501</v>
      </c>
      <c r="N30" s="21">
        <f t="shared" si="7"/>
        <v>501</v>
      </c>
      <c r="O30" s="21">
        <f t="shared" si="7"/>
        <v>501</v>
      </c>
      <c r="P30" s="21">
        <f t="shared" si="7"/>
        <v>501</v>
      </c>
      <c r="Q30" s="21">
        <f t="shared" si="7"/>
        <v>501</v>
      </c>
      <c r="R30" s="21">
        <f t="shared" si="7"/>
        <v>501</v>
      </c>
      <c r="S30" s="21">
        <f t="shared" si="7"/>
        <v>501</v>
      </c>
      <c r="T30" s="21">
        <f t="shared" si="7"/>
        <v>502</v>
      </c>
      <c r="U30" s="21">
        <f t="shared" si="7"/>
        <v>502</v>
      </c>
      <c r="V30" s="21">
        <f t="shared" si="7"/>
        <v>502</v>
      </c>
      <c r="W30" s="21">
        <f t="shared" si="7"/>
        <v>502</v>
      </c>
      <c r="X30" s="21">
        <f t="shared" si="7"/>
        <v>502</v>
      </c>
      <c r="Y30" s="21">
        <f t="shared" si="7"/>
        <v>502</v>
      </c>
      <c r="Z30" s="21">
        <f t="shared" si="7"/>
        <v>502</v>
      </c>
      <c r="AA30" s="21">
        <f t="shared" si="7"/>
        <v>502</v>
      </c>
      <c r="AB30" s="26">
        <f t="shared" si="7"/>
        <v>502</v>
      </c>
    </row>
    <row r="31" spans="2:28" ht="15" x14ac:dyDescent="0.2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2:28" ht="15.6" x14ac:dyDescent="0.3">
      <c r="B32" s="22" t="s">
        <v>46</v>
      </c>
      <c r="C32" s="24" t="s">
        <v>41</v>
      </c>
      <c r="D32" s="22">
        <f>D29*D30</f>
        <v>7003.4789999999994</v>
      </c>
      <c r="E32" s="22">
        <f t="shared" ref="E32:AB32" si="8">E29*E30</f>
        <v>13996.468562999999</v>
      </c>
      <c r="F32" s="22">
        <f t="shared" si="8"/>
        <v>24475.479157310998</v>
      </c>
      <c r="G32" s="22">
        <f t="shared" si="8"/>
        <v>38430.052719839063</v>
      </c>
      <c r="H32" s="22">
        <f t="shared" si="8"/>
        <v>55849.762561679549</v>
      </c>
      <c r="I32" s="22">
        <f t="shared" si="8"/>
        <v>76724.213273994508</v>
      </c>
      <c r="J32" s="22">
        <f t="shared" si="8"/>
        <v>101043.04063417253</v>
      </c>
      <c r="K32" s="22">
        <f t="shared" si="8"/>
        <v>128795.91151227003</v>
      </c>
      <c r="L32" s="22">
        <f t="shared" si="8"/>
        <v>159972.52377773321</v>
      </c>
      <c r="M32" s="22">
        <f t="shared" si="8"/>
        <v>194562.6062064</v>
      </c>
      <c r="N32" s="22">
        <f t="shared" si="8"/>
        <v>232555.91838778078</v>
      </c>
      <c r="O32" s="22">
        <f t="shared" si="8"/>
        <v>273942.25063261745</v>
      </c>
      <c r="P32" s="22">
        <f t="shared" si="8"/>
        <v>318437.48163008702</v>
      </c>
      <c r="Q32" s="22">
        <f t="shared" si="8"/>
        <v>366261.73170356662</v>
      </c>
      <c r="R32" s="22">
        <f t="shared" si="8"/>
        <v>417401.68477675237</v>
      </c>
      <c r="S32" s="22">
        <f t="shared" si="8"/>
        <v>471844.07803764532</v>
      </c>
      <c r="T32" s="22">
        <f t="shared" si="8"/>
        <v>530632.73905428825</v>
      </c>
      <c r="U32" s="22">
        <f t="shared" si="8"/>
        <v>591762.20809807105</v>
      </c>
      <c r="V32" s="22">
        <f t="shared" si="8"/>
        <v>656161.15926567884</v>
      </c>
      <c r="W32" s="22">
        <f t="shared" si="8"/>
        <v>723816.51462861605</v>
      </c>
      <c r="X32" s="22">
        <f t="shared" si="8"/>
        <v>794715.24857010157</v>
      </c>
      <c r="Y32" s="22">
        <f t="shared" si="8"/>
        <v>868844.38757582114</v>
      </c>
      <c r="Z32" s="22">
        <f t="shared" si="8"/>
        <v>946191.01002551778</v>
      </c>
      <c r="AA32" s="22">
        <f t="shared" si="8"/>
        <v>1026742.2459854158</v>
      </c>
      <c r="AB32" s="22">
        <f t="shared" si="8"/>
        <v>1110485.2770014743</v>
      </c>
    </row>
    <row r="33" spans="2:28" ht="15" x14ac:dyDescent="0.2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2:28" x14ac:dyDescent="0.25">
      <c r="B34" s="101" t="s">
        <v>27</v>
      </c>
      <c r="C34" s="4"/>
      <c r="D34" s="102" t="s">
        <v>48</v>
      </c>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row>
    <row r="35" spans="2:28" x14ac:dyDescent="0.25">
      <c r="B35" s="101"/>
      <c r="C35" s="4"/>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row>
    <row r="36" spans="2:28" ht="15" x14ac:dyDescent="0.2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spans="2:28" ht="15.6" x14ac:dyDescent="0.3">
      <c r="B37" s="8" t="s">
        <v>30</v>
      </c>
      <c r="C37" s="7"/>
      <c r="D37" s="7"/>
      <c r="E37" s="7"/>
      <c r="F37" s="7"/>
      <c r="G37" s="7"/>
      <c r="H37" s="7"/>
      <c r="I37" s="7"/>
      <c r="J37" s="7"/>
      <c r="K37" s="7"/>
      <c r="L37" s="7"/>
      <c r="M37" s="7"/>
      <c r="N37" s="7"/>
      <c r="O37" s="7"/>
      <c r="P37" s="7"/>
      <c r="Q37" s="7"/>
      <c r="R37" s="7"/>
      <c r="S37" s="7"/>
      <c r="T37" s="7"/>
      <c r="U37" s="7"/>
      <c r="V37" s="7"/>
      <c r="W37" s="7"/>
      <c r="X37" s="7"/>
      <c r="Y37" s="7"/>
      <c r="Z37" s="7"/>
      <c r="AA37" s="7"/>
      <c r="AB37" s="5"/>
    </row>
    <row r="38" spans="2:28" ht="7.05" customHeight="1" x14ac:dyDescent="0.25">
      <c r="B38" s="7"/>
      <c r="C38" s="7"/>
      <c r="D38" s="7"/>
      <c r="E38" s="7"/>
      <c r="F38" s="7"/>
      <c r="G38" s="7"/>
      <c r="H38" s="7"/>
      <c r="I38" s="7"/>
      <c r="J38" s="7"/>
      <c r="K38" s="7"/>
      <c r="L38" s="7"/>
      <c r="M38" s="7"/>
      <c r="N38" s="7"/>
      <c r="O38" s="7"/>
      <c r="P38" s="7"/>
      <c r="Q38" s="7"/>
      <c r="R38" s="7"/>
      <c r="S38" s="7"/>
      <c r="T38" s="7"/>
      <c r="U38" s="7"/>
      <c r="V38" s="7"/>
      <c r="W38" s="7"/>
      <c r="X38" s="7"/>
      <c r="Y38" s="7"/>
      <c r="Z38" s="7"/>
      <c r="AA38" s="7"/>
      <c r="AB38" s="5"/>
    </row>
    <row r="39" spans="2:28" ht="15" x14ac:dyDescent="0.25">
      <c r="B39" s="9" t="s">
        <v>31</v>
      </c>
      <c r="C39" s="13" t="s">
        <v>36</v>
      </c>
      <c r="D39" s="28">
        <v>5</v>
      </c>
      <c r="E39" s="7">
        <f>D$44</f>
        <v>9.9600000000000009</v>
      </c>
      <c r="F39" s="7">
        <f t="shared" ref="F39:AB39" si="9">E$44</f>
        <v>19.880320000000001</v>
      </c>
      <c r="G39" s="7">
        <f t="shared" si="9"/>
        <v>34.721277439999994</v>
      </c>
      <c r="H39" s="7">
        <f t="shared" si="9"/>
        <v>54.443507220479994</v>
      </c>
      <c r="I39" s="7">
        <f t="shared" si="9"/>
        <v>79.007959162716162</v>
      </c>
      <c r="J39" s="7">
        <f t="shared" si="9"/>
        <v>108.37589548941443</v>
      </c>
      <c r="K39" s="7">
        <f t="shared" si="9"/>
        <v>142.50888832549913</v>
      </c>
      <c r="L39" s="7">
        <f t="shared" si="9"/>
        <v>181.36881721889515</v>
      </c>
      <c r="M39" s="7">
        <f t="shared" si="9"/>
        <v>224.91786668114398</v>
      </c>
      <c r="N39" s="7">
        <f t="shared" si="9"/>
        <v>273.11852374769484</v>
      </c>
      <c r="O39" s="7">
        <f t="shared" si="9"/>
        <v>325.93357555771325</v>
      </c>
      <c r="P39" s="7">
        <f t="shared" si="9"/>
        <v>383.32610695325155</v>
      </c>
      <c r="Q39" s="7">
        <f t="shared" si="9"/>
        <v>444.87617199067228</v>
      </c>
      <c r="R39" s="7">
        <f t="shared" si="9"/>
        <v>510.87228644275615</v>
      </c>
      <c r="S39" s="7">
        <f t="shared" si="9"/>
        <v>581.27443586477136</v>
      </c>
      <c r="T39" s="7">
        <f t="shared" si="9"/>
        <v>656.04296594198843</v>
      </c>
      <c r="U39" s="7">
        <f t="shared" si="9"/>
        <v>735.1385792485105</v>
      </c>
      <c r="V39" s="7">
        <f t="shared" si="9"/>
        <v>818.52233203527385</v>
      </c>
      <c r="W39" s="7">
        <f t="shared" si="9"/>
        <v>906.15563104695639</v>
      </c>
      <c r="X39" s="7">
        <f t="shared" si="9"/>
        <v>998.00023036753373</v>
      </c>
      <c r="Y39" s="7">
        <f t="shared" si="9"/>
        <v>1094.018228294226</v>
      </c>
      <c r="Z39" s="7">
        <f t="shared" si="9"/>
        <v>1194.172064239578</v>
      </c>
      <c r="AA39" s="7">
        <f t="shared" si="9"/>
        <v>1298.4245156614218</v>
      </c>
      <c r="AB39" s="5">
        <f t="shared" si="9"/>
        <v>1406.7386950204689</v>
      </c>
    </row>
    <row r="40" spans="2:28" ht="15" x14ac:dyDescent="0.25">
      <c r="B40" s="9" t="s">
        <v>32</v>
      </c>
      <c r="C40" s="13" t="s">
        <v>36</v>
      </c>
      <c r="D40" s="28">
        <v>5</v>
      </c>
      <c r="E40" s="28">
        <f>D$40+5</f>
        <v>10</v>
      </c>
      <c r="F40" s="28">
        <f t="shared" ref="F40:AB40" si="10">E$40+5</f>
        <v>15</v>
      </c>
      <c r="G40" s="28">
        <f t="shared" si="10"/>
        <v>20</v>
      </c>
      <c r="H40" s="28">
        <f t="shared" si="10"/>
        <v>25</v>
      </c>
      <c r="I40" s="28">
        <f t="shared" si="10"/>
        <v>30</v>
      </c>
      <c r="J40" s="28">
        <f t="shared" si="10"/>
        <v>35</v>
      </c>
      <c r="K40" s="28">
        <f t="shared" si="10"/>
        <v>40</v>
      </c>
      <c r="L40" s="28">
        <f t="shared" si="10"/>
        <v>45</v>
      </c>
      <c r="M40" s="28">
        <f t="shared" si="10"/>
        <v>50</v>
      </c>
      <c r="N40" s="28">
        <f t="shared" si="10"/>
        <v>55</v>
      </c>
      <c r="O40" s="28">
        <f t="shared" si="10"/>
        <v>60</v>
      </c>
      <c r="P40" s="28">
        <f t="shared" si="10"/>
        <v>65</v>
      </c>
      <c r="Q40" s="28">
        <f t="shared" si="10"/>
        <v>70</v>
      </c>
      <c r="R40" s="28">
        <f t="shared" si="10"/>
        <v>75</v>
      </c>
      <c r="S40" s="28">
        <f t="shared" si="10"/>
        <v>80</v>
      </c>
      <c r="T40" s="28">
        <f t="shared" si="10"/>
        <v>85</v>
      </c>
      <c r="U40" s="28">
        <f t="shared" si="10"/>
        <v>90</v>
      </c>
      <c r="V40" s="28">
        <f t="shared" si="10"/>
        <v>95</v>
      </c>
      <c r="W40" s="28">
        <f t="shared" si="10"/>
        <v>100</v>
      </c>
      <c r="X40" s="28">
        <f t="shared" si="10"/>
        <v>105</v>
      </c>
      <c r="Y40" s="28">
        <f t="shared" si="10"/>
        <v>110</v>
      </c>
      <c r="Z40" s="28">
        <f t="shared" si="10"/>
        <v>115</v>
      </c>
      <c r="AA40" s="28">
        <f t="shared" si="10"/>
        <v>120</v>
      </c>
      <c r="AB40" s="85">
        <f t="shared" si="10"/>
        <v>125</v>
      </c>
    </row>
    <row r="41" spans="2:28" ht="15" x14ac:dyDescent="0.25">
      <c r="B41" s="9" t="s">
        <v>33</v>
      </c>
      <c r="C41" s="13" t="s">
        <v>37</v>
      </c>
      <c r="D41" s="29">
        <v>8.0000000000000002E-3</v>
      </c>
      <c r="E41" s="29">
        <v>8.0000000000000002E-3</v>
      </c>
      <c r="F41" s="29">
        <v>8.0000000000000002E-3</v>
      </c>
      <c r="G41" s="29">
        <v>8.0000000000000002E-3</v>
      </c>
      <c r="H41" s="29">
        <v>8.0000000000000002E-3</v>
      </c>
      <c r="I41" s="29">
        <v>8.0000000000000002E-3</v>
      </c>
      <c r="J41" s="29">
        <v>8.0000000000000002E-3</v>
      </c>
      <c r="K41" s="29">
        <v>8.0000000000000002E-3</v>
      </c>
      <c r="L41" s="29">
        <v>8.0000000000000002E-3</v>
      </c>
      <c r="M41" s="29">
        <v>8.0000000000000002E-3</v>
      </c>
      <c r="N41" s="29">
        <v>8.0000000000000002E-3</v>
      </c>
      <c r="O41" s="29">
        <v>8.0000000000000002E-3</v>
      </c>
      <c r="P41" s="29">
        <v>8.9999999999999993E-3</v>
      </c>
      <c r="Q41" s="29">
        <v>8.9999999999999993E-3</v>
      </c>
      <c r="R41" s="29">
        <v>8.9999999999999993E-3</v>
      </c>
      <c r="S41" s="29">
        <v>8.9999999999999993E-3</v>
      </c>
      <c r="T41" s="29">
        <v>8.9999999999999993E-3</v>
      </c>
      <c r="U41" s="29">
        <v>8.9999999999999993E-3</v>
      </c>
      <c r="V41" s="29">
        <v>8.9999999999999993E-3</v>
      </c>
      <c r="W41" s="29">
        <v>8.9999999999999993E-3</v>
      </c>
      <c r="X41" s="29">
        <v>8.9999999999999993E-3</v>
      </c>
      <c r="Y41" s="29">
        <v>8.9999999999999993E-3</v>
      </c>
      <c r="Z41" s="29">
        <v>8.9999999999999993E-3</v>
      </c>
      <c r="AA41" s="29">
        <v>8.9999999999999993E-3</v>
      </c>
      <c r="AB41" s="86">
        <v>8.9999999999999993E-3</v>
      </c>
    </row>
    <row r="42" spans="2:28" ht="15" x14ac:dyDescent="0.25">
      <c r="B42" s="10" t="s">
        <v>34</v>
      </c>
      <c r="C42" s="14" t="s">
        <v>36</v>
      </c>
      <c r="D42" s="11">
        <f>D$41*D$39</f>
        <v>0.04</v>
      </c>
      <c r="E42" s="11">
        <f t="shared" ref="E42:AB42" si="11">E$41*E$39</f>
        <v>7.9680000000000015E-2</v>
      </c>
      <c r="F42" s="11">
        <f t="shared" si="11"/>
        <v>0.15904256</v>
      </c>
      <c r="G42" s="11">
        <f t="shared" si="11"/>
        <v>0.27777021951999997</v>
      </c>
      <c r="H42" s="11">
        <f t="shared" si="11"/>
        <v>0.43554805776383998</v>
      </c>
      <c r="I42" s="11">
        <f t="shared" si="11"/>
        <v>0.6320636733017293</v>
      </c>
      <c r="J42" s="11">
        <f t="shared" si="11"/>
        <v>0.86700716391531552</v>
      </c>
      <c r="K42" s="11">
        <f t="shared" si="11"/>
        <v>1.140071106603993</v>
      </c>
      <c r="L42" s="11">
        <f t="shared" si="11"/>
        <v>1.4509505377511611</v>
      </c>
      <c r="M42" s="11">
        <f t="shared" si="11"/>
        <v>1.7993429334491517</v>
      </c>
      <c r="N42" s="11">
        <f t="shared" si="11"/>
        <v>2.1849481899815588</v>
      </c>
      <c r="O42" s="11">
        <f t="shared" si="11"/>
        <v>2.6074686044617059</v>
      </c>
      <c r="P42" s="11">
        <f t="shared" si="11"/>
        <v>3.4499349625792637</v>
      </c>
      <c r="Q42" s="11">
        <f t="shared" si="11"/>
        <v>4.0038855479160498</v>
      </c>
      <c r="R42" s="11">
        <f t="shared" si="11"/>
        <v>4.5978505779848051</v>
      </c>
      <c r="S42" s="11">
        <f t="shared" si="11"/>
        <v>5.2314699227829422</v>
      </c>
      <c r="T42" s="11">
        <f t="shared" si="11"/>
        <v>5.9043866934778952</v>
      </c>
      <c r="U42" s="11">
        <f t="shared" si="11"/>
        <v>6.6162472132365941</v>
      </c>
      <c r="V42" s="11">
        <f t="shared" si="11"/>
        <v>7.3667009883174641</v>
      </c>
      <c r="W42" s="11">
        <f t="shared" si="11"/>
        <v>8.1554006794226073</v>
      </c>
      <c r="X42" s="11">
        <f t="shared" si="11"/>
        <v>8.9820020733078021</v>
      </c>
      <c r="Y42" s="11">
        <f t="shared" si="11"/>
        <v>9.8461640546480336</v>
      </c>
      <c r="Z42" s="11">
        <f t="shared" si="11"/>
        <v>10.747548578156202</v>
      </c>
      <c r="AA42" s="11">
        <f t="shared" si="11"/>
        <v>11.685820640952794</v>
      </c>
      <c r="AB42" s="12">
        <f t="shared" si="11"/>
        <v>12.660648255184219</v>
      </c>
    </row>
    <row r="43" spans="2:28" ht="15" x14ac:dyDescent="0.25">
      <c r="B43" s="5"/>
      <c r="C43" s="15"/>
      <c r="D43" s="5"/>
      <c r="E43" s="5"/>
      <c r="F43" s="5"/>
      <c r="G43" s="5"/>
      <c r="H43" s="5"/>
      <c r="I43" s="5"/>
      <c r="J43" s="5"/>
      <c r="K43" s="5"/>
      <c r="L43" s="5"/>
      <c r="M43" s="5"/>
      <c r="N43" s="5"/>
      <c r="O43" s="5"/>
      <c r="P43" s="5"/>
      <c r="Q43" s="5"/>
      <c r="R43" s="5"/>
      <c r="S43" s="5"/>
      <c r="T43" s="5"/>
      <c r="U43" s="5"/>
      <c r="V43" s="5"/>
      <c r="W43" s="5"/>
      <c r="X43" s="5"/>
      <c r="Y43" s="5"/>
      <c r="Z43" s="5"/>
      <c r="AA43" s="5"/>
      <c r="AB43" s="5"/>
    </row>
    <row r="44" spans="2:28" ht="15.6" x14ac:dyDescent="0.3">
      <c r="B44" s="6" t="s">
        <v>35</v>
      </c>
      <c r="C44" s="16" t="s">
        <v>36</v>
      </c>
      <c r="D44" s="6">
        <f>D39+D40-D42</f>
        <v>9.9600000000000009</v>
      </c>
      <c r="E44" s="6">
        <f t="shared" ref="E44:AB44" si="12">E39+E40-E42</f>
        <v>19.880320000000001</v>
      </c>
      <c r="F44" s="6">
        <f t="shared" si="12"/>
        <v>34.721277439999994</v>
      </c>
      <c r="G44" s="6">
        <f t="shared" si="12"/>
        <v>54.443507220479994</v>
      </c>
      <c r="H44" s="6">
        <f t="shared" si="12"/>
        <v>79.007959162716162</v>
      </c>
      <c r="I44" s="6">
        <f t="shared" si="12"/>
        <v>108.37589548941443</v>
      </c>
      <c r="J44" s="6">
        <f t="shared" si="12"/>
        <v>142.50888832549913</v>
      </c>
      <c r="K44" s="6">
        <f t="shared" si="12"/>
        <v>181.36881721889515</v>
      </c>
      <c r="L44" s="6">
        <f t="shared" si="12"/>
        <v>224.91786668114398</v>
      </c>
      <c r="M44" s="6">
        <f t="shared" si="12"/>
        <v>273.11852374769484</v>
      </c>
      <c r="N44" s="6">
        <f t="shared" si="12"/>
        <v>325.93357555771325</v>
      </c>
      <c r="O44" s="6">
        <f t="shared" si="12"/>
        <v>383.32610695325155</v>
      </c>
      <c r="P44" s="6">
        <f t="shared" si="12"/>
        <v>444.87617199067228</v>
      </c>
      <c r="Q44" s="6">
        <f t="shared" si="12"/>
        <v>510.87228644275615</v>
      </c>
      <c r="R44" s="6">
        <f t="shared" si="12"/>
        <v>581.27443586477136</v>
      </c>
      <c r="S44" s="6">
        <f t="shared" si="12"/>
        <v>656.04296594198843</v>
      </c>
      <c r="T44" s="6">
        <f t="shared" si="12"/>
        <v>735.1385792485105</v>
      </c>
      <c r="U44" s="6">
        <f t="shared" si="12"/>
        <v>818.52233203527385</v>
      </c>
      <c r="V44" s="6">
        <f t="shared" si="12"/>
        <v>906.15563104695639</v>
      </c>
      <c r="W44" s="6">
        <f t="shared" si="12"/>
        <v>998.00023036753373</v>
      </c>
      <c r="X44" s="6">
        <f t="shared" si="12"/>
        <v>1094.018228294226</v>
      </c>
      <c r="Y44" s="6">
        <f t="shared" si="12"/>
        <v>1194.172064239578</v>
      </c>
      <c r="Z44" s="6">
        <f t="shared" si="12"/>
        <v>1298.4245156614218</v>
      </c>
      <c r="AA44" s="6">
        <f t="shared" si="12"/>
        <v>1406.7386950204689</v>
      </c>
      <c r="AB44" s="6">
        <f t="shared" si="12"/>
        <v>1519.0780467652846</v>
      </c>
    </row>
    <row r="45" spans="2:28" ht="15" x14ac:dyDescent="0.2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spans="2:28" ht="15.6" x14ac:dyDescent="0.3">
      <c r="B46" s="8" t="s">
        <v>38</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5"/>
    </row>
    <row r="47" spans="2:28" ht="7.05" customHeight="1" x14ac:dyDescent="0.25">
      <c r="B47" s="7"/>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5"/>
    </row>
    <row r="48" spans="2:28" ht="15" x14ac:dyDescent="0.25">
      <c r="B48" s="9" t="s">
        <v>43</v>
      </c>
      <c r="C48" s="19" t="s">
        <v>41</v>
      </c>
      <c r="D48" s="30">
        <v>250</v>
      </c>
      <c r="E48" s="30">
        <v>250</v>
      </c>
      <c r="F48" s="30">
        <v>250</v>
      </c>
      <c r="G48" s="30">
        <v>250</v>
      </c>
      <c r="H48" s="30">
        <v>250</v>
      </c>
      <c r="I48" s="30">
        <v>250</v>
      </c>
      <c r="J48" s="30">
        <v>250</v>
      </c>
      <c r="K48" s="30">
        <v>250</v>
      </c>
      <c r="L48" s="30">
        <v>250</v>
      </c>
      <c r="M48" s="30">
        <v>250</v>
      </c>
      <c r="N48" s="30">
        <v>250</v>
      </c>
      <c r="O48" s="30">
        <v>250</v>
      </c>
      <c r="P48" s="30">
        <v>250</v>
      </c>
      <c r="Q48" s="30">
        <v>250</v>
      </c>
      <c r="R48" s="30">
        <v>250</v>
      </c>
      <c r="S48" s="30">
        <v>250</v>
      </c>
      <c r="T48" s="30">
        <v>250</v>
      </c>
      <c r="U48" s="30">
        <v>250</v>
      </c>
      <c r="V48" s="30">
        <v>250</v>
      </c>
      <c r="W48" s="30">
        <v>250</v>
      </c>
      <c r="X48" s="30">
        <v>250</v>
      </c>
      <c r="Y48" s="30">
        <v>250</v>
      </c>
      <c r="Z48" s="30">
        <v>250</v>
      </c>
      <c r="AA48" s="30">
        <v>250</v>
      </c>
      <c r="AB48" s="31">
        <v>250</v>
      </c>
    </row>
    <row r="49" spans="2:28" ht="15" x14ac:dyDescent="0.25">
      <c r="B49" s="10" t="s">
        <v>39</v>
      </c>
      <c r="C49" s="20" t="s">
        <v>41</v>
      </c>
      <c r="D49" s="82">
        <v>0.5</v>
      </c>
      <c r="E49" s="82">
        <v>0.5</v>
      </c>
      <c r="F49" s="82">
        <v>0.5</v>
      </c>
      <c r="G49" s="82">
        <v>0.5</v>
      </c>
      <c r="H49" s="82">
        <v>0.5</v>
      </c>
      <c r="I49" s="82">
        <v>0.5</v>
      </c>
      <c r="J49" s="82">
        <v>0.5</v>
      </c>
      <c r="K49" s="82">
        <v>0.5</v>
      </c>
      <c r="L49" s="82">
        <v>0.5</v>
      </c>
      <c r="M49" s="82">
        <v>0.5</v>
      </c>
      <c r="N49" s="82">
        <v>0.5</v>
      </c>
      <c r="O49" s="82">
        <v>0.5</v>
      </c>
      <c r="P49" s="82">
        <v>0.5</v>
      </c>
      <c r="Q49" s="82">
        <v>0.5</v>
      </c>
      <c r="R49" s="82">
        <v>0.5</v>
      </c>
      <c r="S49" s="82">
        <v>0.5</v>
      </c>
      <c r="T49" s="32">
        <v>1</v>
      </c>
      <c r="U49" s="32">
        <v>1</v>
      </c>
      <c r="V49" s="32">
        <v>1</v>
      </c>
      <c r="W49" s="32">
        <v>1</v>
      </c>
      <c r="X49" s="32">
        <v>1</v>
      </c>
      <c r="Y49" s="32">
        <v>1</v>
      </c>
      <c r="Z49" s="32">
        <v>1</v>
      </c>
      <c r="AA49" s="32">
        <v>1</v>
      </c>
      <c r="AB49" s="33">
        <v>1</v>
      </c>
    </row>
    <row r="50" spans="2:28" ht="15" x14ac:dyDescent="0.25">
      <c r="B50" s="5"/>
      <c r="C50" s="17"/>
      <c r="D50" s="5"/>
      <c r="E50" s="5"/>
      <c r="F50" s="5"/>
      <c r="G50" s="5"/>
      <c r="H50" s="5"/>
      <c r="I50" s="5"/>
      <c r="J50" s="5"/>
      <c r="K50" s="5"/>
      <c r="L50" s="5"/>
      <c r="M50" s="5"/>
      <c r="N50" s="5"/>
      <c r="O50" s="5"/>
      <c r="P50" s="5"/>
      <c r="Q50" s="5"/>
      <c r="R50" s="5"/>
      <c r="S50" s="5"/>
      <c r="T50" s="5"/>
      <c r="U50" s="5"/>
      <c r="V50" s="5"/>
      <c r="W50" s="5"/>
      <c r="X50" s="5"/>
      <c r="Y50" s="5"/>
      <c r="Z50" s="5"/>
      <c r="AA50" s="5"/>
      <c r="AB50" s="5"/>
    </row>
    <row r="51" spans="2:28" ht="15.6" x14ac:dyDescent="0.3">
      <c r="B51" s="22" t="s">
        <v>40</v>
      </c>
      <c r="C51" s="23"/>
      <c r="D51" s="22">
        <f>D$48+D$49</f>
        <v>250.5</v>
      </c>
      <c r="E51" s="22">
        <f t="shared" ref="E51:AB51" si="13">E$48+E$49</f>
        <v>250.5</v>
      </c>
      <c r="F51" s="22">
        <f t="shared" si="13"/>
        <v>250.5</v>
      </c>
      <c r="G51" s="22">
        <f t="shared" si="13"/>
        <v>250.5</v>
      </c>
      <c r="H51" s="22">
        <f t="shared" si="13"/>
        <v>250.5</v>
      </c>
      <c r="I51" s="22">
        <f t="shared" si="13"/>
        <v>250.5</v>
      </c>
      <c r="J51" s="22">
        <f t="shared" si="13"/>
        <v>250.5</v>
      </c>
      <c r="K51" s="22">
        <f t="shared" si="13"/>
        <v>250.5</v>
      </c>
      <c r="L51" s="22">
        <f t="shared" si="13"/>
        <v>250.5</v>
      </c>
      <c r="M51" s="22">
        <f t="shared" si="13"/>
        <v>250.5</v>
      </c>
      <c r="N51" s="22">
        <f t="shared" si="13"/>
        <v>250.5</v>
      </c>
      <c r="O51" s="22">
        <f t="shared" si="13"/>
        <v>250.5</v>
      </c>
      <c r="P51" s="22">
        <f t="shared" si="13"/>
        <v>250.5</v>
      </c>
      <c r="Q51" s="22">
        <f t="shared" si="13"/>
        <v>250.5</v>
      </c>
      <c r="R51" s="22">
        <f t="shared" si="13"/>
        <v>250.5</v>
      </c>
      <c r="S51" s="22">
        <f t="shared" si="13"/>
        <v>250.5</v>
      </c>
      <c r="T51" s="22">
        <f t="shared" si="13"/>
        <v>251</v>
      </c>
      <c r="U51" s="22">
        <f t="shared" si="13"/>
        <v>251</v>
      </c>
      <c r="V51" s="22">
        <f t="shared" si="13"/>
        <v>251</v>
      </c>
      <c r="W51" s="22">
        <f t="shared" si="13"/>
        <v>251</v>
      </c>
      <c r="X51" s="22">
        <f t="shared" si="13"/>
        <v>251</v>
      </c>
      <c r="Y51" s="22">
        <f t="shared" si="13"/>
        <v>251</v>
      </c>
      <c r="Z51" s="22">
        <f t="shared" si="13"/>
        <v>251</v>
      </c>
      <c r="AA51" s="22">
        <f t="shared" si="13"/>
        <v>251</v>
      </c>
      <c r="AB51" s="22">
        <f t="shared" si="13"/>
        <v>251</v>
      </c>
    </row>
    <row r="52" spans="2:28" ht="15" x14ac:dyDescent="0.2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spans="2:28" ht="15.6" x14ac:dyDescent="0.3">
      <c r="B53" s="8" t="s">
        <v>42</v>
      </c>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5"/>
    </row>
    <row r="54" spans="2:28" ht="7.05" customHeight="1" x14ac:dyDescent="0.25">
      <c r="B54" s="7"/>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5"/>
    </row>
    <row r="55" spans="2:28" ht="15" x14ac:dyDescent="0.25">
      <c r="B55" s="9" t="s">
        <v>44</v>
      </c>
      <c r="C55" s="25" t="s">
        <v>36</v>
      </c>
      <c r="D55" s="18">
        <f>D$44</f>
        <v>9.9600000000000009</v>
      </c>
      <c r="E55" s="18">
        <f t="shared" ref="E55:AB55" si="14">E$44</f>
        <v>19.880320000000001</v>
      </c>
      <c r="F55" s="18">
        <f t="shared" si="14"/>
        <v>34.721277439999994</v>
      </c>
      <c r="G55" s="18">
        <f t="shared" si="14"/>
        <v>54.443507220479994</v>
      </c>
      <c r="H55" s="18">
        <f t="shared" si="14"/>
        <v>79.007959162716162</v>
      </c>
      <c r="I55" s="18">
        <f t="shared" si="14"/>
        <v>108.37589548941443</v>
      </c>
      <c r="J55" s="18">
        <f t="shared" si="14"/>
        <v>142.50888832549913</v>
      </c>
      <c r="K55" s="18">
        <f t="shared" si="14"/>
        <v>181.36881721889515</v>
      </c>
      <c r="L55" s="18">
        <f t="shared" si="14"/>
        <v>224.91786668114398</v>
      </c>
      <c r="M55" s="18">
        <f t="shared" si="14"/>
        <v>273.11852374769484</v>
      </c>
      <c r="N55" s="18">
        <f t="shared" si="14"/>
        <v>325.93357555771325</v>
      </c>
      <c r="O55" s="18">
        <f t="shared" si="14"/>
        <v>383.32610695325155</v>
      </c>
      <c r="P55" s="18">
        <f t="shared" si="14"/>
        <v>444.87617199067228</v>
      </c>
      <c r="Q55" s="18">
        <f t="shared" si="14"/>
        <v>510.87228644275615</v>
      </c>
      <c r="R55" s="18">
        <f t="shared" si="14"/>
        <v>581.27443586477136</v>
      </c>
      <c r="S55" s="18">
        <f t="shared" si="14"/>
        <v>656.04296594198843</v>
      </c>
      <c r="T55" s="18">
        <f t="shared" si="14"/>
        <v>735.1385792485105</v>
      </c>
      <c r="U55" s="18">
        <f t="shared" si="14"/>
        <v>818.52233203527385</v>
      </c>
      <c r="V55" s="18">
        <f t="shared" si="14"/>
        <v>906.15563104695639</v>
      </c>
      <c r="W55" s="18">
        <f t="shared" si="14"/>
        <v>998.00023036753373</v>
      </c>
      <c r="X55" s="18">
        <f t="shared" si="14"/>
        <v>1094.018228294226</v>
      </c>
      <c r="Y55" s="18">
        <f t="shared" si="14"/>
        <v>1194.172064239578</v>
      </c>
      <c r="Z55" s="18">
        <f t="shared" si="14"/>
        <v>1298.4245156614218</v>
      </c>
      <c r="AA55" s="18">
        <f t="shared" si="14"/>
        <v>1406.7386950204689</v>
      </c>
      <c r="AB55" s="27">
        <f t="shared" si="14"/>
        <v>1519.0780467652846</v>
      </c>
    </row>
    <row r="56" spans="2:28" ht="15" x14ac:dyDescent="0.25">
      <c r="B56" s="10" t="s">
        <v>45</v>
      </c>
      <c r="C56" s="20" t="s">
        <v>41</v>
      </c>
      <c r="D56" s="21">
        <f>D$51</f>
        <v>250.5</v>
      </c>
      <c r="E56" s="21">
        <f t="shared" ref="E56:AB56" si="15">E$51</f>
        <v>250.5</v>
      </c>
      <c r="F56" s="21">
        <f t="shared" si="15"/>
        <v>250.5</v>
      </c>
      <c r="G56" s="21">
        <f t="shared" si="15"/>
        <v>250.5</v>
      </c>
      <c r="H56" s="21">
        <f t="shared" si="15"/>
        <v>250.5</v>
      </c>
      <c r="I56" s="21">
        <f t="shared" si="15"/>
        <v>250.5</v>
      </c>
      <c r="J56" s="21">
        <f t="shared" si="15"/>
        <v>250.5</v>
      </c>
      <c r="K56" s="21">
        <f t="shared" si="15"/>
        <v>250.5</v>
      </c>
      <c r="L56" s="21">
        <f t="shared" si="15"/>
        <v>250.5</v>
      </c>
      <c r="M56" s="21">
        <f t="shared" si="15"/>
        <v>250.5</v>
      </c>
      <c r="N56" s="21">
        <f t="shared" si="15"/>
        <v>250.5</v>
      </c>
      <c r="O56" s="21">
        <f t="shared" si="15"/>
        <v>250.5</v>
      </c>
      <c r="P56" s="21">
        <f t="shared" si="15"/>
        <v>250.5</v>
      </c>
      <c r="Q56" s="21">
        <f t="shared" si="15"/>
        <v>250.5</v>
      </c>
      <c r="R56" s="21">
        <f t="shared" si="15"/>
        <v>250.5</v>
      </c>
      <c r="S56" s="21">
        <f t="shared" si="15"/>
        <v>250.5</v>
      </c>
      <c r="T56" s="21">
        <f t="shared" si="15"/>
        <v>251</v>
      </c>
      <c r="U56" s="21">
        <f t="shared" si="15"/>
        <v>251</v>
      </c>
      <c r="V56" s="21">
        <f t="shared" si="15"/>
        <v>251</v>
      </c>
      <c r="W56" s="21">
        <f t="shared" si="15"/>
        <v>251</v>
      </c>
      <c r="X56" s="21">
        <f t="shared" si="15"/>
        <v>251</v>
      </c>
      <c r="Y56" s="21">
        <f t="shared" si="15"/>
        <v>251</v>
      </c>
      <c r="Z56" s="21">
        <f t="shared" si="15"/>
        <v>251</v>
      </c>
      <c r="AA56" s="21">
        <f t="shared" si="15"/>
        <v>251</v>
      </c>
      <c r="AB56" s="26">
        <f t="shared" si="15"/>
        <v>251</v>
      </c>
    </row>
    <row r="57" spans="2:28" ht="15" x14ac:dyDescent="0.2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spans="2:28" ht="15.6" x14ac:dyDescent="0.3">
      <c r="B58" s="22" t="s">
        <v>46</v>
      </c>
      <c r="C58" s="24" t="s">
        <v>41</v>
      </c>
      <c r="D58" s="22">
        <f>D$55*D$56</f>
        <v>2494.98</v>
      </c>
      <c r="E58" s="22">
        <f t="shared" ref="E58:AB58" si="16">E$55*E$56</f>
        <v>4980.02016</v>
      </c>
      <c r="F58" s="22">
        <f t="shared" si="16"/>
        <v>8697.6799987199993</v>
      </c>
      <c r="G58" s="22">
        <f t="shared" si="16"/>
        <v>13638.098558730238</v>
      </c>
      <c r="H58" s="22">
        <f t="shared" si="16"/>
        <v>19791.4937702604</v>
      </c>
      <c r="I58" s="22">
        <f t="shared" si="16"/>
        <v>27148.161820098314</v>
      </c>
      <c r="J58" s="22">
        <f t="shared" si="16"/>
        <v>35698.476525537531</v>
      </c>
      <c r="K58" s="22">
        <f t="shared" si="16"/>
        <v>45432.888713333232</v>
      </c>
      <c r="L58" s="22">
        <f t="shared" si="16"/>
        <v>56341.925603626565</v>
      </c>
      <c r="M58" s="22">
        <f t="shared" si="16"/>
        <v>68416.190198797558</v>
      </c>
      <c r="N58" s="22">
        <f t="shared" si="16"/>
        <v>81646.360677207165</v>
      </c>
      <c r="O58" s="22">
        <f t="shared" si="16"/>
        <v>96023.189791789511</v>
      </c>
      <c r="P58" s="22">
        <f t="shared" si="16"/>
        <v>111441.4810836634</v>
      </c>
      <c r="Q58" s="22">
        <f t="shared" si="16"/>
        <v>127973.50775391041</v>
      </c>
      <c r="R58" s="22">
        <f t="shared" si="16"/>
        <v>145609.24618412522</v>
      </c>
      <c r="S58" s="22">
        <f t="shared" si="16"/>
        <v>164338.7629684681</v>
      </c>
      <c r="T58" s="22">
        <f t="shared" si="16"/>
        <v>184519.78339137614</v>
      </c>
      <c r="U58" s="22">
        <f t="shared" si="16"/>
        <v>205449.10534085374</v>
      </c>
      <c r="V58" s="22">
        <f t="shared" si="16"/>
        <v>227445.06339278605</v>
      </c>
      <c r="W58" s="22">
        <f t="shared" si="16"/>
        <v>250498.05782225096</v>
      </c>
      <c r="X58" s="22">
        <f t="shared" si="16"/>
        <v>274598.57530185074</v>
      </c>
      <c r="Y58" s="22">
        <f t="shared" si="16"/>
        <v>299737.18812413409</v>
      </c>
      <c r="Z58" s="22">
        <f t="shared" si="16"/>
        <v>325904.55343101686</v>
      </c>
      <c r="AA58" s="22">
        <f t="shared" si="16"/>
        <v>353091.41245013766</v>
      </c>
      <c r="AB58" s="22">
        <f t="shared" si="16"/>
        <v>381288.58973808645</v>
      </c>
    </row>
    <row r="59" spans="2:28" ht="15" x14ac:dyDescent="0.2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spans="2:28" x14ac:dyDescent="0.25">
      <c r="B60" s="101" t="s">
        <v>27</v>
      </c>
      <c r="C60" s="4"/>
      <c r="D60" s="102" t="s">
        <v>47</v>
      </c>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row>
    <row r="61" spans="2:28" x14ac:dyDescent="0.25">
      <c r="B61" s="101"/>
      <c r="C61" s="4"/>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row>
    <row r="62" spans="2:28" ht="15" x14ac:dyDescent="0.2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spans="2:28" ht="15.6" x14ac:dyDescent="0.3">
      <c r="B63" s="8" t="s">
        <v>30</v>
      </c>
      <c r="C63" s="7"/>
      <c r="D63" s="7"/>
      <c r="E63" s="7"/>
      <c r="F63" s="7"/>
      <c r="G63" s="7"/>
      <c r="H63" s="7"/>
      <c r="I63" s="7"/>
      <c r="J63" s="7"/>
      <c r="K63" s="7"/>
      <c r="L63" s="7"/>
      <c r="M63" s="7"/>
      <c r="N63" s="7"/>
      <c r="O63" s="7"/>
      <c r="P63" s="7"/>
      <c r="Q63" s="7"/>
      <c r="R63" s="7"/>
      <c r="S63" s="7"/>
      <c r="T63" s="7"/>
      <c r="U63" s="7"/>
      <c r="V63" s="7"/>
      <c r="W63" s="7"/>
      <c r="X63" s="7"/>
      <c r="Y63" s="7"/>
      <c r="Z63" s="7"/>
      <c r="AA63" s="7"/>
      <c r="AB63" s="5"/>
    </row>
    <row r="64" spans="2:28" ht="7.05" customHeight="1" x14ac:dyDescent="0.25">
      <c r="B64" s="7"/>
      <c r="C64" s="7"/>
      <c r="D64" s="7"/>
      <c r="E64" s="7"/>
      <c r="F64" s="7"/>
      <c r="G64" s="7"/>
      <c r="H64" s="7"/>
      <c r="I64" s="7"/>
      <c r="J64" s="7"/>
      <c r="K64" s="7"/>
      <c r="L64" s="7"/>
      <c r="M64" s="7"/>
      <c r="N64" s="7"/>
      <c r="O64" s="7"/>
      <c r="P64" s="7"/>
      <c r="Q64" s="7"/>
      <c r="R64" s="7"/>
      <c r="S64" s="7"/>
      <c r="T64" s="7"/>
      <c r="U64" s="7"/>
      <c r="V64" s="7"/>
      <c r="W64" s="7"/>
      <c r="X64" s="7"/>
      <c r="Y64" s="7"/>
      <c r="Z64" s="7"/>
      <c r="AA64" s="7"/>
      <c r="AB64" s="5"/>
    </row>
    <row r="65" spans="2:28" ht="15" x14ac:dyDescent="0.25">
      <c r="B65" s="9" t="s">
        <v>31</v>
      </c>
      <c r="C65" s="13" t="s">
        <v>36</v>
      </c>
      <c r="D65" s="28">
        <v>3</v>
      </c>
      <c r="E65" s="7">
        <f>D$70</f>
        <v>5.9459999999999997</v>
      </c>
      <c r="F65" s="7">
        <f t="shared" ref="F65:AB65" si="17">E$70</f>
        <v>11.838972</v>
      </c>
      <c r="G65" s="7">
        <f t="shared" si="17"/>
        <v>20.625870503999998</v>
      </c>
      <c r="H65" s="7">
        <f t="shared" si="17"/>
        <v>32.254604834927996</v>
      </c>
      <c r="I65" s="7">
        <f t="shared" si="17"/>
        <v>46.674021947899291</v>
      </c>
      <c r="J65" s="7">
        <f t="shared" si="17"/>
        <v>63.833889552837107</v>
      </c>
      <c r="K65" s="7">
        <f t="shared" si="17"/>
        <v>83.684879540886044</v>
      </c>
      <c r="L65" s="7">
        <f t="shared" si="17"/>
        <v>106.1785517091501</v>
      </c>
      <c r="M65" s="7">
        <f t="shared" si="17"/>
        <v>131.26733777838541</v>
      </c>
      <c r="N65" s="7">
        <f t="shared" si="17"/>
        <v>158.90452569837447</v>
      </c>
      <c r="O65" s="7">
        <f t="shared" si="17"/>
        <v>189.04424423580372</v>
      </c>
      <c r="P65" s="7">
        <f t="shared" si="17"/>
        <v>221.64144783955925</v>
      </c>
      <c r="Q65" s="7">
        <f t="shared" si="17"/>
        <v>256.43026033060761</v>
      </c>
      <c r="R65" s="7">
        <f t="shared" si="17"/>
        <v>293.55808538432609</v>
      </c>
      <c r="S65" s="7">
        <f t="shared" si="17"/>
        <v>332.98048176202389</v>
      </c>
      <c r="T65" s="7">
        <f t="shared" si="17"/>
        <v>374.65385260854544</v>
      </c>
      <c r="U65" s="7">
        <f t="shared" si="17"/>
        <v>418.53542940898308</v>
      </c>
      <c r="V65" s="7">
        <f t="shared" si="17"/>
        <v>464.5832562502124</v>
      </c>
      <c r="W65" s="7">
        <f t="shared" si="17"/>
        <v>512.75617438145832</v>
      </c>
      <c r="X65" s="7">
        <f t="shared" si="17"/>
        <v>563.01380706821067</v>
      </c>
      <c r="Y65" s="7">
        <f t="shared" si="17"/>
        <v>615.31654473391461</v>
      </c>
      <c r="Z65" s="7">
        <f t="shared" si="17"/>
        <v>669.62553038397027</v>
      </c>
      <c r="AA65" s="7">
        <f t="shared" si="17"/>
        <v>725.9026453066748</v>
      </c>
      <c r="AB65" s="5">
        <f t="shared" si="17"/>
        <v>784.11049504584798</v>
      </c>
    </row>
    <row r="66" spans="2:28" ht="15" x14ac:dyDescent="0.25">
      <c r="B66" s="9" t="s">
        <v>32</v>
      </c>
      <c r="C66" s="13" t="s">
        <v>36</v>
      </c>
      <c r="D66" s="28">
        <v>3</v>
      </c>
      <c r="E66" s="28">
        <f>D$66+3</f>
        <v>6</v>
      </c>
      <c r="F66" s="28">
        <f t="shared" ref="F66:AB66" si="18">E$66+3</f>
        <v>9</v>
      </c>
      <c r="G66" s="28">
        <f t="shared" si="18"/>
        <v>12</v>
      </c>
      <c r="H66" s="28">
        <f t="shared" si="18"/>
        <v>15</v>
      </c>
      <c r="I66" s="28">
        <f t="shared" si="18"/>
        <v>18</v>
      </c>
      <c r="J66" s="28">
        <f t="shared" si="18"/>
        <v>21</v>
      </c>
      <c r="K66" s="28">
        <f t="shared" si="18"/>
        <v>24</v>
      </c>
      <c r="L66" s="28">
        <f t="shared" si="18"/>
        <v>27</v>
      </c>
      <c r="M66" s="28">
        <f t="shared" si="18"/>
        <v>30</v>
      </c>
      <c r="N66" s="28">
        <f t="shared" si="18"/>
        <v>33</v>
      </c>
      <c r="O66" s="28">
        <f t="shared" si="18"/>
        <v>36</v>
      </c>
      <c r="P66" s="28">
        <f t="shared" si="18"/>
        <v>39</v>
      </c>
      <c r="Q66" s="28">
        <f t="shared" si="18"/>
        <v>42</v>
      </c>
      <c r="R66" s="28">
        <f t="shared" si="18"/>
        <v>45</v>
      </c>
      <c r="S66" s="28">
        <f t="shared" si="18"/>
        <v>48</v>
      </c>
      <c r="T66" s="28">
        <f t="shared" si="18"/>
        <v>51</v>
      </c>
      <c r="U66" s="28">
        <f t="shared" si="18"/>
        <v>54</v>
      </c>
      <c r="V66" s="28">
        <f t="shared" si="18"/>
        <v>57</v>
      </c>
      <c r="W66" s="28">
        <f t="shared" si="18"/>
        <v>60</v>
      </c>
      <c r="X66" s="28">
        <f t="shared" si="18"/>
        <v>63</v>
      </c>
      <c r="Y66" s="28">
        <f t="shared" si="18"/>
        <v>66</v>
      </c>
      <c r="Z66" s="28">
        <f t="shared" si="18"/>
        <v>69</v>
      </c>
      <c r="AA66" s="28">
        <f t="shared" si="18"/>
        <v>72</v>
      </c>
      <c r="AB66" s="85">
        <f t="shared" si="18"/>
        <v>75</v>
      </c>
    </row>
    <row r="67" spans="2:28" ht="15" x14ac:dyDescent="0.25">
      <c r="B67" s="9" t="s">
        <v>33</v>
      </c>
      <c r="C67" s="13" t="s">
        <v>37</v>
      </c>
      <c r="D67" s="29">
        <v>1.7999999999999999E-2</v>
      </c>
      <c r="E67" s="29">
        <v>1.7999999999999999E-2</v>
      </c>
      <c r="F67" s="29">
        <v>1.7999999999999999E-2</v>
      </c>
      <c r="G67" s="29">
        <v>1.7999999999999999E-2</v>
      </c>
      <c r="H67" s="29">
        <v>1.7999999999999999E-2</v>
      </c>
      <c r="I67" s="29">
        <v>1.7999999999999999E-2</v>
      </c>
      <c r="J67" s="29">
        <v>1.7999999999999999E-2</v>
      </c>
      <c r="K67" s="29">
        <v>1.7999999999999999E-2</v>
      </c>
      <c r="L67" s="29">
        <v>1.7999999999999999E-2</v>
      </c>
      <c r="M67" s="29">
        <v>1.7999999999999999E-2</v>
      </c>
      <c r="N67" s="29">
        <v>1.7999999999999999E-2</v>
      </c>
      <c r="O67" s="29">
        <v>1.7999999999999999E-2</v>
      </c>
      <c r="P67" s="29">
        <v>1.9E-2</v>
      </c>
      <c r="Q67" s="29">
        <v>1.9E-2</v>
      </c>
      <c r="R67" s="29">
        <v>1.9E-2</v>
      </c>
      <c r="S67" s="29">
        <v>1.9E-2</v>
      </c>
      <c r="T67" s="29">
        <v>1.9E-2</v>
      </c>
      <c r="U67" s="29">
        <v>1.9E-2</v>
      </c>
      <c r="V67" s="29">
        <v>1.9E-2</v>
      </c>
      <c r="W67" s="29">
        <v>1.9E-2</v>
      </c>
      <c r="X67" s="29">
        <v>1.9E-2</v>
      </c>
      <c r="Y67" s="29">
        <v>1.9E-2</v>
      </c>
      <c r="Z67" s="29">
        <v>1.9E-2</v>
      </c>
      <c r="AA67" s="29">
        <v>1.9E-2</v>
      </c>
      <c r="AB67" s="86">
        <v>1.9E-2</v>
      </c>
    </row>
    <row r="68" spans="2:28" ht="15" x14ac:dyDescent="0.25">
      <c r="B68" s="10" t="s">
        <v>34</v>
      </c>
      <c r="C68" s="14" t="s">
        <v>36</v>
      </c>
      <c r="D68" s="11">
        <f>D$65*D$67</f>
        <v>5.3999999999999992E-2</v>
      </c>
      <c r="E68" s="11">
        <f t="shared" ref="E68:AB68" si="19">E$65*E$67</f>
        <v>0.10702799999999998</v>
      </c>
      <c r="F68" s="11">
        <f t="shared" si="19"/>
        <v>0.21310149599999997</v>
      </c>
      <c r="G68" s="11">
        <f t="shared" si="19"/>
        <v>0.37126566907199993</v>
      </c>
      <c r="H68" s="11">
        <f t="shared" si="19"/>
        <v>0.58058288702870386</v>
      </c>
      <c r="I68" s="11">
        <f t="shared" si="19"/>
        <v>0.84013239506218718</v>
      </c>
      <c r="J68" s="11">
        <f t="shared" si="19"/>
        <v>1.1490100119510678</v>
      </c>
      <c r="K68" s="11">
        <f t="shared" si="19"/>
        <v>1.5063278317359488</v>
      </c>
      <c r="L68" s="11">
        <f t="shared" si="19"/>
        <v>1.9112139307647016</v>
      </c>
      <c r="M68" s="11">
        <f t="shared" si="19"/>
        <v>2.3628120800109373</v>
      </c>
      <c r="N68" s="11">
        <f t="shared" si="19"/>
        <v>2.8602814625707405</v>
      </c>
      <c r="O68" s="11">
        <f t="shared" si="19"/>
        <v>3.4027963962444665</v>
      </c>
      <c r="P68" s="11">
        <f t="shared" si="19"/>
        <v>4.2111875089516255</v>
      </c>
      <c r="Q68" s="11">
        <f t="shared" si="19"/>
        <v>4.872174946281544</v>
      </c>
      <c r="R68" s="11">
        <f t="shared" si="19"/>
        <v>5.5776036223021954</v>
      </c>
      <c r="S68" s="11">
        <f t="shared" si="19"/>
        <v>6.3266291534784536</v>
      </c>
      <c r="T68" s="11">
        <f t="shared" si="19"/>
        <v>7.118423199562363</v>
      </c>
      <c r="U68" s="11">
        <f t="shared" si="19"/>
        <v>7.9521731587706785</v>
      </c>
      <c r="V68" s="11">
        <f t="shared" si="19"/>
        <v>8.8270818687540356</v>
      </c>
      <c r="W68" s="11">
        <f t="shared" si="19"/>
        <v>9.7423673132477084</v>
      </c>
      <c r="X68" s="11">
        <f t="shared" si="19"/>
        <v>10.697262334296003</v>
      </c>
      <c r="Y68" s="11">
        <f t="shared" si="19"/>
        <v>11.691014349944377</v>
      </c>
      <c r="Z68" s="11">
        <f t="shared" si="19"/>
        <v>12.722885077295436</v>
      </c>
      <c r="AA68" s="11">
        <f t="shared" si="19"/>
        <v>13.792150260826821</v>
      </c>
      <c r="AB68" s="12">
        <f t="shared" si="19"/>
        <v>14.898099405871111</v>
      </c>
    </row>
    <row r="69" spans="2:28" ht="15" x14ac:dyDescent="0.25">
      <c r="B69" s="5"/>
      <c r="C69" s="15"/>
      <c r="D69" s="5"/>
      <c r="E69" s="5"/>
      <c r="F69" s="5"/>
      <c r="G69" s="5"/>
      <c r="H69" s="5"/>
      <c r="I69" s="5"/>
      <c r="J69" s="5"/>
      <c r="K69" s="5"/>
      <c r="L69" s="5"/>
      <c r="M69" s="5"/>
      <c r="N69" s="5"/>
      <c r="O69" s="5"/>
      <c r="P69" s="5"/>
      <c r="Q69" s="5"/>
      <c r="R69" s="5"/>
      <c r="S69" s="5"/>
      <c r="T69" s="5"/>
      <c r="U69" s="5"/>
      <c r="V69" s="5"/>
      <c r="W69" s="5"/>
      <c r="X69" s="5"/>
      <c r="Y69" s="5"/>
      <c r="Z69" s="5"/>
      <c r="AA69" s="5"/>
      <c r="AB69" s="5"/>
    </row>
    <row r="70" spans="2:28" ht="15.6" x14ac:dyDescent="0.3">
      <c r="B70" s="6" t="s">
        <v>35</v>
      </c>
      <c r="C70" s="16" t="s">
        <v>36</v>
      </c>
      <c r="D70" s="6">
        <f>D65+D66-D68</f>
        <v>5.9459999999999997</v>
      </c>
      <c r="E70" s="6">
        <f t="shared" ref="E70:AB70" si="20">E65+E66-E68</f>
        <v>11.838972</v>
      </c>
      <c r="F70" s="6">
        <f t="shared" si="20"/>
        <v>20.625870503999998</v>
      </c>
      <c r="G70" s="6">
        <f t="shared" si="20"/>
        <v>32.254604834927996</v>
      </c>
      <c r="H70" s="6">
        <f t="shared" si="20"/>
        <v>46.674021947899291</v>
      </c>
      <c r="I70" s="6">
        <f t="shared" si="20"/>
        <v>63.833889552837107</v>
      </c>
      <c r="J70" s="6">
        <f t="shared" si="20"/>
        <v>83.684879540886044</v>
      </c>
      <c r="K70" s="6">
        <f t="shared" si="20"/>
        <v>106.1785517091501</v>
      </c>
      <c r="L70" s="6">
        <f t="shared" si="20"/>
        <v>131.26733777838541</v>
      </c>
      <c r="M70" s="6">
        <f t="shared" si="20"/>
        <v>158.90452569837447</v>
      </c>
      <c r="N70" s="6">
        <f t="shared" si="20"/>
        <v>189.04424423580372</v>
      </c>
      <c r="O70" s="6">
        <f t="shared" si="20"/>
        <v>221.64144783955925</v>
      </c>
      <c r="P70" s="6">
        <f t="shared" si="20"/>
        <v>256.43026033060761</v>
      </c>
      <c r="Q70" s="6">
        <f t="shared" si="20"/>
        <v>293.55808538432609</v>
      </c>
      <c r="R70" s="6">
        <f t="shared" si="20"/>
        <v>332.98048176202389</v>
      </c>
      <c r="S70" s="6">
        <f t="shared" si="20"/>
        <v>374.65385260854544</v>
      </c>
      <c r="T70" s="6">
        <f t="shared" si="20"/>
        <v>418.53542940898308</v>
      </c>
      <c r="U70" s="6">
        <f t="shared" si="20"/>
        <v>464.5832562502124</v>
      </c>
      <c r="V70" s="6">
        <f t="shared" si="20"/>
        <v>512.75617438145832</v>
      </c>
      <c r="W70" s="6">
        <f t="shared" si="20"/>
        <v>563.01380706821067</v>
      </c>
      <c r="X70" s="6">
        <f t="shared" si="20"/>
        <v>615.31654473391461</v>
      </c>
      <c r="Y70" s="6">
        <f t="shared" si="20"/>
        <v>669.62553038397027</v>
      </c>
      <c r="Z70" s="6">
        <f t="shared" si="20"/>
        <v>725.9026453066748</v>
      </c>
      <c r="AA70" s="6">
        <f t="shared" si="20"/>
        <v>784.11049504584798</v>
      </c>
      <c r="AB70" s="6">
        <f t="shared" si="20"/>
        <v>844.21239563997688</v>
      </c>
    </row>
    <row r="71" spans="2:28" ht="15" x14ac:dyDescent="0.2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spans="2:28" ht="15.6" x14ac:dyDescent="0.3">
      <c r="B72" s="8" t="s">
        <v>38</v>
      </c>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5"/>
    </row>
    <row r="73" spans="2:28" ht="7.05" customHeight="1" x14ac:dyDescent="0.25">
      <c r="B73" s="7"/>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5"/>
    </row>
    <row r="74" spans="2:28" ht="15" x14ac:dyDescent="0.25">
      <c r="B74" s="9" t="s">
        <v>43</v>
      </c>
      <c r="C74" s="19" t="s">
        <v>41</v>
      </c>
      <c r="D74" s="30">
        <v>150</v>
      </c>
      <c r="E74" s="30">
        <v>150</v>
      </c>
      <c r="F74" s="30">
        <v>150</v>
      </c>
      <c r="G74" s="30">
        <v>150</v>
      </c>
      <c r="H74" s="30">
        <v>150</v>
      </c>
      <c r="I74" s="30">
        <v>150</v>
      </c>
      <c r="J74" s="30">
        <v>150</v>
      </c>
      <c r="K74" s="30">
        <v>150</v>
      </c>
      <c r="L74" s="30">
        <v>150</v>
      </c>
      <c r="M74" s="30">
        <v>150</v>
      </c>
      <c r="N74" s="30">
        <v>150</v>
      </c>
      <c r="O74" s="30">
        <v>150</v>
      </c>
      <c r="P74" s="30">
        <v>150</v>
      </c>
      <c r="Q74" s="30">
        <v>150</v>
      </c>
      <c r="R74" s="30">
        <v>150</v>
      </c>
      <c r="S74" s="30">
        <v>150</v>
      </c>
      <c r="T74" s="30">
        <v>150</v>
      </c>
      <c r="U74" s="30">
        <v>150</v>
      </c>
      <c r="V74" s="30">
        <v>150</v>
      </c>
      <c r="W74" s="30">
        <v>150</v>
      </c>
      <c r="X74" s="30">
        <v>150</v>
      </c>
      <c r="Y74" s="30">
        <v>150</v>
      </c>
      <c r="Z74" s="30">
        <v>150</v>
      </c>
      <c r="AA74" s="30">
        <v>150</v>
      </c>
      <c r="AB74" s="31">
        <v>150</v>
      </c>
    </row>
    <row r="75" spans="2:28" ht="15" x14ac:dyDescent="0.25">
      <c r="B75" s="10" t="s">
        <v>39</v>
      </c>
      <c r="C75" s="20" t="s">
        <v>41</v>
      </c>
      <c r="D75" s="82">
        <v>0.25</v>
      </c>
      <c r="E75" s="82">
        <v>0.25</v>
      </c>
      <c r="F75" s="82">
        <v>0.25</v>
      </c>
      <c r="G75" s="82">
        <v>0.25</v>
      </c>
      <c r="H75" s="82">
        <v>0.25</v>
      </c>
      <c r="I75" s="82">
        <v>0.25</v>
      </c>
      <c r="J75" s="82">
        <v>0.25</v>
      </c>
      <c r="K75" s="82">
        <v>0.25</v>
      </c>
      <c r="L75" s="82">
        <v>0.25</v>
      </c>
      <c r="M75" s="82">
        <v>0.25</v>
      </c>
      <c r="N75" s="82">
        <v>0.25</v>
      </c>
      <c r="O75" s="82">
        <v>0.25</v>
      </c>
      <c r="P75" s="82">
        <v>0.25</v>
      </c>
      <c r="Q75" s="82">
        <v>0.25</v>
      </c>
      <c r="R75" s="82">
        <v>0.25</v>
      </c>
      <c r="S75" s="82">
        <v>0.25</v>
      </c>
      <c r="T75" s="82">
        <v>0.5</v>
      </c>
      <c r="U75" s="82">
        <v>0.5</v>
      </c>
      <c r="V75" s="82">
        <v>0.5</v>
      </c>
      <c r="W75" s="82">
        <v>0.5</v>
      </c>
      <c r="X75" s="82">
        <v>0.5</v>
      </c>
      <c r="Y75" s="82">
        <v>0.5</v>
      </c>
      <c r="Z75" s="82">
        <v>0.5</v>
      </c>
      <c r="AA75" s="82">
        <v>0.5</v>
      </c>
      <c r="AB75" s="87">
        <v>0.5</v>
      </c>
    </row>
    <row r="76" spans="2:28" ht="15" x14ac:dyDescent="0.25">
      <c r="B76" s="5"/>
      <c r="C76" s="17"/>
      <c r="D76" s="5"/>
      <c r="E76" s="5"/>
      <c r="F76" s="5"/>
      <c r="G76" s="5"/>
      <c r="H76" s="5"/>
      <c r="I76" s="5"/>
      <c r="J76" s="5"/>
      <c r="K76" s="5"/>
      <c r="L76" s="5"/>
      <c r="M76" s="5"/>
      <c r="N76" s="5"/>
      <c r="O76" s="5"/>
      <c r="P76" s="5"/>
      <c r="Q76" s="5"/>
      <c r="R76" s="5"/>
      <c r="S76" s="5"/>
      <c r="T76" s="5"/>
      <c r="U76" s="5"/>
      <c r="V76" s="5"/>
      <c r="W76" s="5"/>
      <c r="X76" s="5"/>
      <c r="Y76" s="5"/>
      <c r="Z76" s="5"/>
      <c r="AA76" s="5"/>
      <c r="AB76" s="5"/>
    </row>
    <row r="77" spans="2:28" ht="15.6" x14ac:dyDescent="0.3">
      <c r="B77" s="22" t="s">
        <v>40</v>
      </c>
      <c r="C77" s="23"/>
      <c r="D77" s="22">
        <f>SUM(D74:D75)</f>
        <v>150.25</v>
      </c>
      <c r="E77" s="22">
        <f t="shared" ref="E77:AB77" si="21">SUM(E74:E75)</f>
        <v>150.25</v>
      </c>
      <c r="F77" s="22">
        <f t="shared" si="21"/>
        <v>150.25</v>
      </c>
      <c r="G77" s="22">
        <f t="shared" si="21"/>
        <v>150.25</v>
      </c>
      <c r="H77" s="22">
        <f t="shared" si="21"/>
        <v>150.25</v>
      </c>
      <c r="I77" s="22">
        <f t="shared" si="21"/>
        <v>150.25</v>
      </c>
      <c r="J77" s="22">
        <f t="shared" si="21"/>
        <v>150.25</v>
      </c>
      <c r="K77" s="22">
        <f t="shared" si="21"/>
        <v>150.25</v>
      </c>
      <c r="L77" s="22">
        <f t="shared" si="21"/>
        <v>150.25</v>
      </c>
      <c r="M77" s="22">
        <f t="shared" si="21"/>
        <v>150.25</v>
      </c>
      <c r="N77" s="22">
        <f t="shared" si="21"/>
        <v>150.25</v>
      </c>
      <c r="O77" s="22">
        <f t="shared" si="21"/>
        <v>150.25</v>
      </c>
      <c r="P77" s="22">
        <f t="shared" si="21"/>
        <v>150.25</v>
      </c>
      <c r="Q77" s="22">
        <f t="shared" si="21"/>
        <v>150.25</v>
      </c>
      <c r="R77" s="22">
        <f t="shared" si="21"/>
        <v>150.25</v>
      </c>
      <c r="S77" s="22">
        <f t="shared" si="21"/>
        <v>150.25</v>
      </c>
      <c r="T77" s="22">
        <f t="shared" si="21"/>
        <v>150.5</v>
      </c>
      <c r="U77" s="22">
        <f t="shared" si="21"/>
        <v>150.5</v>
      </c>
      <c r="V77" s="22">
        <f t="shared" si="21"/>
        <v>150.5</v>
      </c>
      <c r="W77" s="22">
        <f t="shared" si="21"/>
        <v>150.5</v>
      </c>
      <c r="X77" s="22">
        <f t="shared" si="21"/>
        <v>150.5</v>
      </c>
      <c r="Y77" s="22">
        <f t="shared" si="21"/>
        <v>150.5</v>
      </c>
      <c r="Z77" s="22">
        <f t="shared" si="21"/>
        <v>150.5</v>
      </c>
      <c r="AA77" s="22">
        <f t="shared" si="21"/>
        <v>150.5</v>
      </c>
      <c r="AB77" s="22">
        <f t="shared" si="21"/>
        <v>150.5</v>
      </c>
    </row>
    <row r="78" spans="2:28" ht="15" x14ac:dyDescent="0.2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spans="2:28" ht="15.6" x14ac:dyDescent="0.3">
      <c r="B79" s="8" t="s">
        <v>42</v>
      </c>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5"/>
    </row>
    <row r="80" spans="2:28" ht="7.05" customHeight="1" x14ac:dyDescent="0.25">
      <c r="B80" s="7"/>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5"/>
    </row>
    <row r="81" spans="2:28" ht="15" x14ac:dyDescent="0.25">
      <c r="B81" s="9" t="s">
        <v>44</v>
      </c>
      <c r="C81" s="25" t="s">
        <v>36</v>
      </c>
      <c r="D81" s="18">
        <f>D$70</f>
        <v>5.9459999999999997</v>
      </c>
      <c r="E81" s="18">
        <f t="shared" ref="E81:AB81" si="22">E$70</f>
        <v>11.838972</v>
      </c>
      <c r="F81" s="18">
        <f t="shared" si="22"/>
        <v>20.625870503999998</v>
      </c>
      <c r="G81" s="18">
        <f t="shared" si="22"/>
        <v>32.254604834927996</v>
      </c>
      <c r="H81" s="18">
        <f t="shared" si="22"/>
        <v>46.674021947899291</v>
      </c>
      <c r="I81" s="18">
        <f t="shared" si="22"/>
        <v>63.833889552837107</v>
      </c>
      <c r="J81" s="18">
        <f t="shared" si="22"/>
        <v>83.684879540886044</v>
      </c>
      <c r="K81" s="18">
        <f t="shared" si="22"/>
        <v>106.1785517091501</v>
      </c>
      <c r="L81" s="18">
        <f t="shared" si="22"/>
        <v>131.26733777838541</v>
      </c>
      <c r="M81" s="18">
        <f t="shared" si="22"/>
        <v>158.90452569837447</v>
      </c>
      <c r="N81" s="18">
        <f t="shared" si="22"/>
        <v>189.04424423580372</v>
      </c>
      <c r="O81" s="18">
        <f t="shared" si="22"/>
        <v>221.64144783955925</v>
      </c>
      <c r="P81" s="18">
        <f t="shared" si="22"/>
        <v>256.43026033060761</v>
      </c>
      <c r="Q81" s="18">
        <f t="shared" si="22"/>
        <v>293.55808538432609</v>
      </c>
      <c r="R81" s="18">
        <f t="shared" si="22"/>
        <v>332.98048176202389</v>
      </c>
      <c r="S81" s="18">
        <f t="shared" si="22"/>
        <v>374.65385260854544</v>
      </c>
      <c r="T81" s="18">
        <f t="shared" si="22"/>
        <v>418.53542940898308</v>
      </c>
      <c r="U81" s="18">
        <f t="shared" si="22"/>
        <v>464.5832562502124</v>
      </c>
      <c r="V81" s="18">
        <f t="shared" si="22"/>
        <v>512.75617438145832</v>
      </c>
      <c r="W81" s="18">
        <f t="shared" si="22"/>
        <v>563.01380706821067</v>
      </c>
      <c r="X81" s="18">
        <f t="shared" si="22"/>
        <v>615.31654473391461</v>
      </c>
      <c r="Y81" s="18">
        <f t="shared" si="22"/>
        <v>669.62553038397027</v>
      </c>
      <c r="Z81" s="18">
        <f t="shared" si="22"/>
        <v>725.9026453066748</v>
      </c>
      <c r="AA81" s="18">
        <f t="shared" si="22"/>
        <v>784.11049504584798</v>
      </c>
      <c r="AB81" s="27">
        <f t="shared" si="22"/>
        <v>844.21239563997688</v>
      </c>
    </row>
    <row r="82" spans="2:28" ht="15" x14ac:dyDescent="0.25">
      <c r="B82" s="10" t="s">
        <v>45</v>
      </c>
      <c r="C82" s="20" t="s">
        <v>41</v>
      </c>
      <c r="D82" s="21">
        <f>D$77</f>
        <v>150.25</v>
      </c>
      <c r="E82" s="21">
        <f t="shared" ref="E82:AB82" si="23">E$77</f>
        <v>150.25</v>
      </c>
      <c r="F82" s="21">
        <f t="shared" si="23"/>
        <v>150.25</v>
      </c>
      <c r="G82" s="21">
        <f t="shared" si="23"/>
        <v>150.25</v>
      </c>
      <c r="H82" s="21">
        <f t="shared" si="23"/>
        <v>150.25</v>
      </c>
      <c r="I82" s="21">
        <f t="shared" si="23"/>
        <v>150.25</v>
      </c>
      <c r="J82" s="21">
        <f t="shared" si="23"/>
        <v>150.25</v>
      </c>
      <c r="K82" s="21">
        <f t="shared" si="23"/>
        <v>150.25</v>
      </c>
      <c r="L82" s="21">
        <f t="shared" si="23"/>
        <v>150.25</v>
      </c>
      <c r="M82" s="21">
        <f t="shared" si="23"/>
        <v>150.25</v>
      </c>
      <c r="N82" s="21">
        <f t="shared" si="23"/>
        <v>150.25</v>
      </c>
      <c r="O82" s="21">
        <f t="shared" si="23"/>
        <v>150.25</v>
      </c>
      <c r="P82" s="21">
        <f t="shared" si="23"/>
        <v>150.25</v>
      </c>
      <c r="Q82" s="21">
        <f t="shared" si="23"/>
        <v>150.25</v>
      </c>
      <c r="R82" s="21">
        <f t="shared" si="23"/>
        <v>150.25</v>
      </c>
      <c r="S82" s="21">
        <f t="shared" si="23"/>
        <v>150.25</v>
      </c>
      <c r="T82" s="21">
        <f t="shared" si="23"/>
        <v>150.5</v>
      </c>
      <c r="U82" s="21">
        <f t="shared" si="23"/>
        <v>150.5</v>
      </c>
      <c r="V82" s="21">
        <f t="shared" si="23"/>
        <v>150.5</v>
      </c>
      <c r="W82" s="21">
        <f t="shared" si="23"/>
        <v>150.5</v>
      </c>
      <c r="X82" s="21">
        <f t="shared" si="23"/>
        <v>150.5</v>
      </c>
      <c r="Y82" s="21">
        <f t="shared" si="23"/>
        <v>150.5</v>
      </c>
      <c r="Z82" s="21">
        <f t="shared" si="23"/>
        <v>150.5</v>
      </c>
      <c r="AA82" s="21">
        <f t="shared" si="23"/>
        <v>150.5</v>
      </c>
      <c r="AB82" s="26">
        <f t="shared" si="23"/>
        <v>150.5</v>
      </c>
    </row>
    <row r="83" spans="2:28" ht="15" x14ac:dyDescent="0.2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spans="2:28" ht="15.6" x14ac:dyDescent="0.3">
      <c r="B84" s="22" t="s">
        <v>46</v>
      </c>
      <c r="C84" s="24" t="s">
        <v>41</v>
      </c>
      <c r="D84" s="22">
        <f>D$81*D$82</f>
        <v>893.38649999999996</v>
      </c>
      <c r="E84" s="22">
        <f t="shared" ref="E84:AB84" si="24">E$81*E$82</f>
        <v>1778.8055429999999</v>
      </c>
      <c r="F84" s="22">
        <f t="shared" si="24"/>
        <v>3099.0370432259997</v>
      </c>
      <c r="G84" s="22">
        <f t="shared" si="24"/>
        <v>4846.2543764479315</v>
      </c>
      <c r="H84" s="22">
        <f t="shared" si="24"/>
        <v>7012.7717976718686</v>
      </c>
      <c r="I84" s="22">
        <f t="shared" si="24"/>
        <v>9591.0419053137757</v>
      </c>
      <c r="J84" s="22">
        <f t="shared" si="24"/>
        <v>12573.653151018128</v>
      </c>
      <c r="K84" s="22">
        <f t="shared" si="24"/>
        <v>15953.327394299802</v>
      </c>
      <c r="L84" s="22">
        <f t="shared" si="24"/>
        <v>19722.91750120241</v>
      </c>
      <c r="M84" s="22">
        <f t="shared" si="24"/>
        <v>23875.404986180765</v>
      </c>
      <c r="N84" s="22">
        <f t="shared" si="24"/>
        <v>28403.897696429507</v>
      </c>
      <c r="O84" s="22">
        <f t="shared" si="24"/>
        <v>33301.627537893779</v>
      </c>
      <c r="P84" s="22">
        <f t="shared" si="24"/>
        <v>38528.646614673795</v>
      </c>
      <c r="Q84" s="22">
        <f t="shared" si="24"/>
        <v>44107.102328994995</v>
      </c>
      <c r="R84" s="22">
        <f t="shared" si="24"/>
        <v>50030.317384744092</v>
      </c>
      <c r="S84" s="22">
        <f t="shared" si="24"/>
        <v>56291.741354433951</v>
      </c>
      <c r="T84" s="22">
        <f t="shared" si="24"/>
        <v>62989.582126051951</v>
      </c>
      <c r="U84" s="22">
        <f t="shared" si="24"/>
        <v>69919.78006565696</v>
      </c>
      <c r="V84" s="22">
        <f t="shared" si="24"/>
        <v>77169.804244409475</v>
      </c>
      <c r="W84" s="22">
        <f t="shared" si="24"/>
        <v>84733.577963765711</v>
      </c>
      <c r="X84" s="22">
        <f t="shared" si="24"/>
        <v>92605.139982454144</v>
      </c>
      <c r="Y84" s="22">
        <f t="shared" si="24"/>
        <v>100778.64232278752</v>
      </c>
      <c r="Z84" s="22">
        <f t="shared" si="24"/>
        <v>109248.34811865455</v>
      </c>
      <c r="AA84" s="22">
        <f t="shared" si="24"/>
        <v>118008.62950440012</v>
      </c>
      <c r="AB84" s="22">
        <f t="shared" si="24"/>
        <v>127053.96554381652</v>
      </c>
    </row>
    <row r="86" spans="2:28" x14ac:dyDescent="0.25">
      <c r="B86" s="34"/>
      <c r="C86" s="34"/>
      <c r="D86" s="105" t="s">
        <v>49</v>
      </c>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row>
    <row r="87" spans="2:28" x14ac:dyDescent="0.25">
      <c r="B87" s="34"/>
      <c r="C87" s="34"/>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row>
    <row r="89" spans="2:28" x14ac:dyDescent="0.25">
      <c r="B89" s="106" t="s">
        <v>52</v>
      </c>
    </row>
    <row r="90" spans="2:28" x14ac:dyDescent="0.25">
      <c r="B90" s="106"/>
    </row>
    <row r="91" spans="2:28" x14ac:dyDescent="0.25">
      <c r="B91" s="106"/>
    </row>
    <row r="92" spans="2:28" x14ac:dyDescent="0.25">
      <c r="B92" s="106"/>
    </row>
    <row r="93" spans="2:28" x14ac:dyDescent="0.25">
      <c r="B93" s="106"/>
    </row>
    <row r="94" spans="2:28" x14ac:dyDescent="0.25">
      <c r="B94" s="106"/>
    </row>
    <row r="95" spans="2:28" x14ac:dyDescent="0.25">
      <c r="B95" s="106"/>
    </row>
    <row r="96" spans="2:28" x14ac:dyDescent="0.25">
      <c r="B96" s="106"/>
    </row>
    <row r="97" spans="2:28" x14ac:dyDescent="0.25">
      <c r="B97" s="106"/>
    </row>
    <row r="98" spans="2:28" x14ac:dyDescent="0.25">
      <c r="B98" s="106"/>
    </row>
    <row r="99" spans="2:28" x14ac:dyDescent="0.25">
      <c r="B99" s="106"/>
    </row>
    <row r="100" spans="2:28" x14ac:dyDescent="0.25">
      <c r="B100" s="106"/>
    </row>
    <row r="101" spans="2:28" x14ac:dyDescent="0.25">
      <c r="B101" s="106"/>
    </row>
    <row r="102" spans="2:28" x14ac:dyDescent="0.25">
      <c r="B102" s="106"/>
    </row>
    <row r="103" spans="2:28" x14ac:dyDescent="0.25">
      <c r="B103" s="106"/>
    </row>
    <row r="104" spans="2:28" x14ac:dyDescent="0.25">
      <c r="B104" s="106"/>
    </row>
    <row r="106" spans="2:28" x14ac:dyDescent="0.25">
      <c r="C106" s="105" t="s">
        <v>50</v>
      </c>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row>
    <row r="107" spans="2:28" x14ac:dyDescent="0.2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row>
    <row r="109" spans="2:28" x14ac:dyDescent="0.25">
      <c r="B109" s="106" t="s">
        <v>53</v>
      </c>
    </row>
    <row r="110" spans="2:28" x14ac:dyDescent="0.25">
      <c r="B110" s="106"/>
    </row>
    <row r="111" spans="2:28" x14ac:dyDescent="0.25">
      <c r="B111" s="106"/>
    </row>
    <row r="112" spans="2:28" x14ac:dyDescent="0.25">
      <c r="B112" s="106"/>
    </row>
    <row r="113" spans="2:28" x14ac:dyDescent="0.25">
      <c r="B113" s="106"/>
    </row>
    <row r="114" spans="2:28" x14ac:dyDescent="0.25">
      <c r="B114" s="106"/>
    </row>
    <row r="115" spans="2:28" x14ac:dyDescent="0.25">
      <c r="B115" s="106"/>
    </row>
    <row r="116" spans="2:28" x14ac:dyDescent="0.25">
      <c r="B116" s="106"/>
    </row>
    <row r="117" spans="2:28" x14ac:dyDescent="0.25">
      <c r="B117" s="106"/>
    </row>
    <row r="118" spans="2:28" x14ac:dyDescent="0.25">
      <c r="B118" s="106"/>
    </row>
    <row r="119" spans="2:28" x14ac:dyDescent="0.25">
      <c r="B119" s="106"/>
    </row>
    <row r="120" spans="2:28" x14ac:dyDescent="0.25">
      <c r="B120" s="106"/>
    </row>
    <row r="121" spans="2:28" x14ac:dyDescent="0.25">
      <c r="B121" s="106"/>
    </row>
    <row r="122" spans="2:28" x14ac:dyDescent="0.25">
      <c r="B122" s="106"/>
    </row>
    <row r="123" spans="2:28" x14ac:dyDescent="0.25">
      <c r="B123" s="106"/>
    </row>
    <row r="124" spans="2:28" x14ac:dyDescent="0.25">
      <c r="B124" s="106"/>
    </row>
    <row r="126" spans="2:28" x14ac:dyDescent="0.25">
      <c r="C126" s="105" t="s">
        <v>51</v>
      </c>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row>
    <row r="127" spans="2:28" x14ac:dyDescent="0.2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row>
    <row r="129" spans="2:2" ht="13.8" customHeight="1" x14ac:dyDescent="0.25">
      <c r="B129" s="106" t="s">
        <v>54</v>
      </c>
    </row>
    <row r="130" spans="2:2" ht="13.8" customHeight="1" x14ac:dyDescent="0.25">
      <c r="B130" s="106"/>
    </row>
    <row r="131" spans="2:2" ht="13.8" customHeight="1" x14ac:dyDescent="0.25">
      <c r="B131" s="106"/>
    </row>
    <row r="132" spans="2:2" ht="13.8" customHeight="1" x14ac:dyDescent="0.25">
      <c r="B132" s="106"/>
    </row>
    <row r="133" spans="2:2" ht="13.8" customHeight="1" x14ac:dyDescent="0.25">
      <c r="B133" s="106"/>
    </row>
    <row r="134" spans="2:2" ht="13.8" customHeight="1" x14ac:dyDescent="0.25">
      <c r="B134" s="106"/>
    </row>
    <row r="135" spans="2:2" ht="13.8" customHeight="1" x14ac:dyDescent="0.25">
      <c r="B135" s="106"/>
    </row>
    <row r="136" spans="2:2" ht="13.8" customHeight="1" x14ac:dyDescent="0.25">
      <c r="B136" s="106"/>
    </row>
    <row r="137" spans="2:2" ht="13.8" customHeight="1" x14ac:dyDescent="0.25">
      <c r="B137" s="106"/>
    </row>
    <row r="138" spans="2:2" ht="13.8" customHeight="1" x14ac:dyDescent="0.25">
      <c r="B138" s="106"/>
    </row>
    <row r="139" spans="2:2" ht="13.8" customHeight="1" x14ac:dyDescent="0.25">
      <c r="B139" s="106"/>
    </row>
    <row r="140" spans="2:2" ht="13.8" customHeight="1" x14ac:dyDescent="0.25">
      <c r="B140" s="106"/>
    </row>
    <row r="141" spans="2:2" ht="13.8" customHeight="1" x14ac:dyDescent="0.25">
      <c r="B141" s="106"/>
    </row>
    <row r="142" spans="2:2" x14ac:dyDescent="0.25">
      <c r="B142" s="106"/>
    </row>
    <row r="143" spans="2:2" ht="13.8" customHeight="1" x14ac:dyDescent="0.25">
      <c r="B143" s="106"/>
    </row>
    <row r="144" spans="2:2" ht="13.8" customHeight="1" x14ac:dyDescent="0.25">
      <c r="B144" s="106"/>
    </row>
    <row r="146" spans="2:28" ht="15.6" x14ac:dyDescent="0.25">
      <c r="B146" s="152" t="s">
        <v>139</v>
      </c>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row>
  </sheetData>
  <mergeCells count="67">
    <mergeCell ref="B146:AB146"/>
    <mergeCell ref="B129:B144"/>
    <mergeCell ref="B1:B5"/>
    <mergeCell ref="B34:B35"/>
    <mergeCell ref="D34:AB35"/>
    <mergeCell ref="B60:B61"/>
    <mergeCell ref="D60:AB61"/>
    <mergeCell ref="AA6:AA7"/>
    <mergeCell ref="AB6:AB7"/>
    <mergeCell ref="B8:B9"/>
    <mergeCell ref="D8:AB9"/>
    <mergeCell ref="U6:U7"/>
    <mergeCell ref="V6:V7"/>
    <mergeCell ref="W6:W7"/>
    <mergeCell ref="X6:X7"/>
    <mergeCell ref="Y6:Y7"/>
    <mergeCell ref="Z6:Z7"/>
    <mergeCell ref="O6:O7"/>
    <mergeCell ref="P6:P7"/>
    <mergeCell ref="Q6:Q7"/>
    <mergeCell ref="R6:R7"/>
    <mergeCell ref="S6:S7"/>
    <mergeCell ref="T6:T7"/>
    <mergeCell ref="I6:I7"/>
    <mergeCell ref="J6:J7"/>
    <mergeCell ref="K6:K7"/>
    <mergeCell ref="L6:L7"/>
    <mergeCell ref="M6:M7"/>
    <mergeCell ref="N6:N7"/>
    <mergeCell ref="Z4:Z5"/>
    <mergeCell ref="AA4:AA5"/>
    <mergeCell ref="AB4:AB5"/>
    <mergeCell ref="B6:B7"/>
    <mergeCell ref="C6:C7"/>
    <mergeCell ref="D6:D7"/>
    <mergeCell ref="E6:E7"/>
    <mergeCell ref="F6:F7"/>
    <mergeCell ref="G6:G7"/>
    <mergeCell ref="H6:H7"/>
    <mergeCell ref="T4:T5"/>
    <mergeCell ref="U4:U5"/>
    <mergeCell ref="V4:V5"/>
    <mergeCell ref="W4:W5"/>
    <mergeCell ref="X4:X5"/>
    <mergeCell ref="Y4:Y5"/>
    <mergeCell ref="N4:N5"/>
    <mergeCell ref="O4:O5"/>
    <mergeCell ref="P4:P5"/>
    <mergeCell ref="Q4:Q5"/>
    <mergeCell ref="R4:R5"/>
    <mergeCell ref="S4:S5"/>
    <mergeCell ref="D1:AB3"/>
    <mergeCell ref="D86:AB87"/>
    <mergeCell ref="C106:AB107"/>
    <mergeCell ref="C126:AB127"/>
    <mergeCell ref="B89:B104"/>
    <mergeCell ref="B109:B124"/>
    <mergeCell ref="M4:M5"/>
    <mergeCell ref="D4:D5"/>
    <mergeCell ref="E4:E5"/>
    <mergeCell ref="F4:F5"/>
    <mergeCell ref="G4:G5"/>
    <mergeCell ref="H4:H5"/>
    <mergeCell ref="I4:I5"/>
    <mergeCell ref="J4:J5"/>
    <mergeCell ref="K4:K5"/>
    <mergeCell ref="L4:L5"/>
  </mergeCells>
  <printOptions horizontalCentered="1" verticalCentered="1"/>
  <pageMargins left="0" right="0" top="0" bottom="0" header="0" footer="0"/>
  <pageSetup scale="28"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FCBF-0308-4AB3-AC4E-DFC1F4AF0538}">
  <sheetPr>
    <pageSetUpPr fitToPage="1"/>
  </sheetPr>
  <dimension ref="B1:AB146"/>
  <sheetViews>
    <sheetView zoomScale="70" zoomScaleNormal="70" workbookViewId="0">
      <pane xSplit="2" ySplit="7" topLeftCell="C8" activePane="bottomRight" state="frozen"/>
      <selection pane="topRight" activeCell="C1" sqref="C1"/>
      <selection pane="bottomLeft" activeCell="A8" sqref="A8"/>
      <selection pane="bottomRight"/>
    </sheetView>
  </sheetViews>
  <sheetFormatPr defaultColWidth="15.77734375" defaultRowHeight="15" x14ac:dyDescent="0.25"/>
  <cols>
    <col min="1" max="1" width="2" style="5" customWidth="1"/>
    <col min="2" max="2" width="35.77734375" style="5" customWidth="1"/>
    <col min="3" max="3" width="8.88671875" style="5" customWidth="1"/>
    <col min="4" max="16384" width="15.77734375" style="5"/>
  </cols>
  <sheetData>
    <row r="1" spans="2:28" x14ac:dyDescent="0.25">
      <c r="B1" s="111" t="s">
        <v>28</v>
      </c>
      <c r="C1" s="3"/>
      <c r="D1" s="112" t="s">
        <v>55</v>
      </c>
      <c r="E1" s="112"/>
      <c r="F1" s="112"/>
      <c r="G1" s="112"/>
      <c r="H1" s="112"/>
      <c r="I1" s="112"/>
      <c r="J1" s="112"/>
      <c r="K1" s="112"/>
      <c r="L1" s="112"/>
      <c r="M1" s="112"/>
      <c r="N1" s="112"/>
      <c r="O1" s="112"/>
      <c r="P1" s="112"/>
      <c r="Q1" s="112"/>
      <c r="R1" s="112"/>
      <c r="S1" s="112"/>
      <c r="T1" s="112"/>
      <c r="U1" s="112"/>
      <c r="V1" s="112"/>
      <c r="W1" s="112"/>
      <c r="X1" s="112"/>
      <c r="Y1" s="112"/>
      <c r="Z1" s="112"/>
      <c r="AA1" s="112"/>
      <c r="AB1" s="112"/>
    </row>
    <row r="2" spans="2:28" x14ac:dyDescent="0.25">
      <c r="B2" s="111"/>
      <c r="C2" s="3"/>
      <c r="D2" s="112"/>
      <c r="E2" s="112"/>
      <c r="F2" s="112"/>
      <c r="G2" s="112"/>
      <c r="H2" s="112"/>
      <c r="I2" s="112"/>
      <c r="J2" s="112"/>
      <c r="K2" s="112"/>
      <c r="L2" s="112"/>
      <c r="M2" s="112"/>
      <c r="N2" s="112"/>
      <c r="O2" s="112"/>
      <c r="P2" s="112"/>
      <c r="Q2" s="112"/>
      <c r="R2" s="112"/>
      <c r="S2" s="112"/>
      <c r="T2" s="112"/>
      <c r="U2" s="112"/>
      <c r="V2" s="112"/>
      <c r="W2" s="112"/>
      <c r="X2" s="112"/>
      <c r="Y2" s="112"/>
      <c r="Z2" s="112"/>
      <c r="AA2" s="112"/>
      <c r="AB2" s="112"/>
    </row>
    <row r="3" spans="2:28" x14ac:dyDescent="0.25">
      <c r="B3" s="111"/>
      <c r="C3" s="3"/>
      <c r="D3" s="112"/>
      <c r="E3" s="112"/>
      <c r="F3" s="112"/>
      <c r="G3" s="112"/>
      <c r="H3" s="112"/>
      <c r="I3" s="112"/>
      <c r="J3" s="112"/>
      <c r="K3" s="112"/>
      <c r="L3" s="112"/>
      <c r="M3" s="112"/>
      <c r="N3" s="112"/>
      <c r="O3" s="112"/>
      <c r="P3" s="112"/>
      <c r="Q3" s="112"/>
      <c r="R3" s="112"/>
      <c r="S3" s="112"/>
      <c r="T3" s="112"/>
      <c r="U3" s="112"/>
      <c r="V3" s="112"/>
      <c r="W3" s="112"/>
      <c r="X3" s="112"/>
      <c r="Y3" s="112"/>
      <c r="Z3" s="112"/>
      <c r="AA3" s="112"/>
      <c r="AB3" s="112"/>
    </row>
    <row r="4" spans="2:28" x14ac:dyDescent="0.25">
      <c r="B4" s="111"/>
      <c r="C4" s="3"/>
      <c r="D4" s="108">
        <v>45741</v>
      </c>
      <c r="E4" s="108">
        <f t="shared" ref="E4:AB4" si="0">EDATE(D$4,1)</f>
        <v>45772</v>
      </c>
      <c r="F4" s="108">
        <f t="shared" si="0"/>
        <v>45802</v>
      </c>
      <c r="G4" s="108">
        <f t="shared" si="0"/>
        <v>45833</v>
      </c>
      <c r="H4" s="108">
        <f t="shared" si="0"/>
        <v>45863</v>
      </c>
      <c r="I4" s="108">
        <f t="shared" si="0"/>
        <v>45894</v>
      </c>
      <c r="J4" s="108">
        <f t="shared" si="0"/>
        <v>45925</v>
      </c>
      <c r="K4" s="108">
        <f t="shared" si="0"/>
        <v>45955</v>
      </c>
      <c r="L4" s="108">
        <f t="shared" si="0"/>
        <v>45986</v>
      </c>
      <c r="M4" s="108">
        <f t="shared" si="0"/>
        <v>46016</v>
      </c>
      <c r="N4" s="108">
        <f t="shared" si="0"/>
        <v>46047</v>
      </c>
      <c r="O4" s="108">
        <f t="shared" si="0"/>
        <v>46078</v>
      </c>
      <c r="P4" s="108">
        <f t="shared" si="0"/>
        <v>46106</v>
      </c>
      <c r="Q4" s="108">
        <f t="shared" si="0"/>
        <v>46137</v>
      </c>
      <c r="R4" s="108">
        <f t="shared" si="0"/>
        <v>46167</v>
      </c>
      <c r="S4" s="108">
        <f t="shared" si="0"/>
        <v>46198</v>
      </c>
      <c r="T4" s="108">
        <f t="shared" si="0"/>
        <v>46228</v>
      </c>
      <c r="U4" s="108">
        <f t="shared" si="0"/>
        <v>46259</v>
      </c>
      <c r="V4" s="108">
        <f t="shared" si="0"/>
        <v>46290</v>
      </c>
      <c r="W4" s="108">
        <f t="shared" si="0"/>
        <v>46320</v>
      </c>
      <c r="X4" s="108">
        <f t="shared" si="0"/>
        <v>46351</v>
      </c>
      <c r="Y4" s="108">
        <f t="shared" si="0"/>
        <v>46381</v>
      </c>
      <c r="Z4" s="108">
        <f t="shared" si="0"/>
        <v>46412</v>
      </c>
      <c r="AA4" s="108">
        <f t="shared" si="0"/>
        <v>46443</v>
      </c>
      <c r="AB4" s="108">
        <f t="shared" si="0"/>
        <v>46471</v>
      </c>
    </row>
    <row r="5" spans="2:28" x14ac:dyDescent="0.25">
      <c r="B5" s="111"/>
      <c r="C5" s="3"/>
      <c r="D5" s="108"/>
      <c r="E5" s="108"/>
      <c r="F5" s="108"/>
      <c r="G5" s="108"/>
      <c r="H5" s="108"/>
      <c r="I5" s="108"/>
      <c r="J5" s="108"/>
      <c r="K5" s="108"/>
      <c r="L5" s="108"/>
      <c r="M5" s="108"/>
      <c r="N5" s="108"/>
      <c r="O5" s="108"/>
      <c r="P5" s="108"/>
      <c r="Q5" s="108"/>
      <c r="R5" s="108"/>
      <c r="S5" s="108"/>
      <c r="T5" s="108"/>
      <c r="U5" s="108"/>
      <c r="V5" s="108"/>
      <c r="W5" s="108"/>
      <c r="X5" s="108"/>
      <c r="Y5" s="108"/>
      <c r="Z5" s="108"/>
      <c r="AA5" s="108"/>
      <c r="AB5" s="108"/>
    </row>
    <row r="6" spans="2:28" x14ac:dyDescent="0.25">
      <c r="B6" s="109" t="s">
        <v>1</v>
      </c>
      <c r="C6" s="110" t="s">
        <v>0</v>
      </c>
      <c r="D6" s="107" t="s">
        <v>2</v>
      </c>
      <c r="E6" s="107" t="s">
        <v>3</v>
      </c>
      <c r="F6" s="107" t="s">
        <v>4</v>
      </c>
      <c r="G6" s="107" t="s">
        <v>5</v>
      </c>
      <c r="H6" s="107" t="s">
        <v>6</v>
      </c>
      <c r="I6" s="107" t="s">
        <v>7</v>
      </c>
      <c r="J6" s="107" t="s">
        <v>8</v>
      </c>
      <c r="K6" s="107" t="s">
        <v>9</v>
      </c>
      <c r="L6" s="107" t="s">
        <v>10</v>
      </c>
      <c r="M6" s="107" t="s">
        <v>11</v>
      </c>
      <c r="N6" s="107" t="s">
        <v>12</v>
      </c>
      <c r="O6" s="107" t="s">
        <v>13</v>
      </c>
      <c r="P6" s="107" t="s">
        <v>14</v>
      </c>
      <c r="Q6" s="107" t="s">
        <v>15</v>
      </c>
      <c r="R6" s="107" t="s">
        <v>16</v>
      </c>
      <c r="S6" s="107" t="s">
        <v>17</v>
      </c>
      <c r="T6" s="107" t="s">
        <v>18</v>
      </c>
      <c r="U6" s="107" t="s">
        <v>19</v>
      </c>
      <c r="V6" s="107" t="s">
        <v>20</v>
      </c>
      <c r="W6" s="107" t="s">
        <v>21</v>
      </c>
      <c r="X6" s="107" t="s">
        <v>22</v>
      </c>
      <c r="Y6" s="107" t="s">
        <v>23</v>
      </c>
      <c r="Z6" s="107" t="s">
        <v>24</v>
      </c>
      <c r="AA6" s="107" t="s">
        <v>25</v>
      </c>
      <c r="AB6" s="107" t="s">
        <v>26</v>
      </c>
    </row>
    <row r="7" spans="2:28" x14ac:dyDescent="0.25">
      <c r="B7" s="109"/>
      <c r="C7" s="110"/>
      <c r="D7" s="107"/>
      <c r="E7" s="107"/>
      <c r="F7" s="107"/>
      <c r="G7" s="107"/>
      <c r="H7" s="107"/>
      <c r="I7" s="107"/>
      <c r="J7" s="107"/>
      <c r="K7" s="107"/>
      <c r="L7" s="107"/>
      <c r="M7" s="107"/>
      <c r="N7" s="107"/>
      <c r="O7" s="107"/>
      <c r="P7" s="107"/>
      <c r="Q7" s="107"/>
      <c r="R7" s="107"/>
      <c r="S7" s="107"/>
      <c r="T7" s="107"/>
      <c r="U7" s="107"/>
      <c r="V7" s="107"/>
      <c r="W7" s="107"/>
      <c r="X7" s="107"/>
      <c r="Y7" s="107"/>
      <c r="Z7" s="107"/>
      <c r="AA7" s="107"/>
      <c r="AB7" s="107"/>
    </row>
    <row r="8" spans="2:28" x14ac:dyDescent="0.25">
      <c r="B8" s="101" t="s">
        <v>55</v>
      </c>
      <c r="C8" s="4"/>
      <c r="D8" s="102" t="s">
        <v>29</v>
      </c>
      <c r="E8" s="102"/>
      <c r="F8" s="102"/>
      <c r="G8" s="102"/>
      <c r="H8" s="102"/>
      <c r="I8" s="102"/>
      <c r="J8" s="102"/>
      <c r="K8" s="102"/>
      <c r="L8" s="102"/>
      <c r="M8" s="102"/>
      <c r="N8" s="102"/>
      <c r="O8" s="102"/>
      <c r="P8" s="102"/>
      <c r="Q8" s="102"/>
      <c r="R8" s="102"/>
      <c r="S8" s="102"/>
      <c r="T8" s="102"/>
      <c r="U8" s="102"/>
      <c r="V8" s="102"/>
      <c r="W8" s="102"/>
      <c r="X8" s="102"/>
      <c r="Y8" s="102"/>
      <c r="Z8" s="102"/>
      <c r="AA8" s="102"/>
      <c r="AB8" s="102"/>
    </row>
    <row r="9" spans="2:28" x14ac:dyDescent="0.25">
      <c r="B9" s="101"/>
      <c r="C9" s="4"/>
      <c r="D9" s="102"/>
      <c r="E9" s="102"/>
      <c r="F9" s="102"/>
      <c r="G9" s="102"/>
      <c r="H9" s="102"/>
      <c r="I9" s="102"/>
      <c r="J9" s="102"/>
      <c r="K9" s="102"/>
      <c r="L9" s="102"/>
      <c r="M9" s="102"/>
      <c r="N9" s="102"/>
      <c r="O9" s="102"/>
      <c r="P9" s="102"/>
      <c r="Q9" s="102"/>
      <c r="R9" s="102"/>
      <c r="S9" s="102"/>
      <c r="T9" s="102"/>
      <c r="U9" s="102"/>
      <c r="V9" s="102"/>
      <c r="W9" s="102"/>
      <c r="X9" s="102"/>
      <c r="Y9" s="102"/>
      <c r="Z9" s="102"/>
      <c r="AA9" s="102"/>
      <c r="AB9" s="102"/>
    </row>
    <row r="11" spans="2:28" ht="15.6" x14ac:dyDescent="0.3">
      <c r="B11" s="8" t="s">
        <v>56</v>
      </c>
      <c r="C11" s="7"/>
      <c r="D11" s="18"/>
      <c r="E11" s="18"/>
      <c r="F11" s="18"/>
      <c r="G11" s="18"/>
      <c r="H11" s="18"/>
      <c r="I11" s="18"/>
      <c r="J11" s="18"/>
      <c r="K11" s="18"/>
      <c r="L11" s="18"/>
      <c r="M11" s="18"/>
      <c r="N11" s="18"/>
      <c r="O11" s="18"/>
      <c r="P11" s="18"/>
      <c r="Q11" s="18"/>
      <c r="R11" s="18"/>
      <c r="S11" s="18"/>
      <c r="T11" s="18"/>
      <c r="U11" s="18"/>
      <c r="V11" s="18"/>
      <c r="W11" s="18"/>
      <c r="X11" s="18"/>
      <c r="Y11" s="18"/>
      <c r="Z11" s="18"/>
      <c r="AA11" s="18"/>
    </row>
    <row r="12" spans="2:28" ht="7.05" customHeight="1" x14ac:dyDescent="0.25">
      <c r="B12" s="7"/>
      <c r="C12" s="13"/>
      <c r="D12" s="18"/>
      <c r="E12" s="18"/>
      <c r="F12" s="18"/>
      <c r="G12" s="18"/>
      <c r="H12" s="18"/>
      <c r="I12" s="18"/>
      <c r="J12" s="18"/>
      <c r="K12" s="18"/>
      <c r="L12" s="18"/>
      <c r="M12" s="18"/>
      <c r="N12" s="18"/>
      <c r="O12" s="18"/>
      <c r="P12" s="18"/>
      <c r="Q12" s="18"/>
      <c r="R12" s="18"/>
      <c r="S12" s="18"/>
      <c r="T12" s="18"/>
      <c r="U12" s="18"/>
      <c r="V12" s="18"/>
      <c r="W12" s="18"/>
      <c r="X12" s="18"/>
      <c r="Y12" s="18"/>
      <c r="Z12" s="18"/>
      <c r="AA12" s="18"/>
    </row>
    <row r="13" spans="2:28" x14ac:dyDescent="0.25">
      <c r="B13" s="9" t="s">
        <v>44</v>
      </c>
      <c r="C13" s="15" t="s">
        <v>154</v>
      </c>
      <c r="D13" s="18">
        <f>'REVENUE ASSUMPTION'!D$18</f>
        <v>13.978999999999999</v>
      </c>
      <c r="E13" s="18">
        <f>'REVENUE ASSUMPTION'!E$18</f>
        <v>27.937062999999998</v>
      </c>
      <c r="F13" s="18">
        <f>'REVENUE ASSUMPTION'!F$18</f>
        <v>48.853251810999993</v>
      </c>
      <c r="G13" s="18">
        <f>'REVENUE ASSUMPTION'!G$18</f>
        <v>76.70669205556699</v>
      </c>
      <c r="H13" s="18">
        <f>'REVENUE ASSUMPTION'!H$18</f>
        <v>111.47657197940029</v>
      </c>
      <c r="I13" s="18">
        <f>'REVENUE ASSUMPTION'!I$18</f>
        <v>153.14214226346209</v>
      </c>
      <c r="J13" s="18">
        <f>'REVENUE ASSUMPTION'!J$18</f>
        <v>201.68271583667172</v>
      </c>
      <c r="K13" s="18">
        <f>'REVENUE ASSUMPTION'!K$18</f>
        <v>257.07766768916173</v>
      </c>
      <c r="L13" s="18">
        <f>'REVENUE ASSUMPTION'!L$18</f>
        <v>319.30643468609424</v>
      </c>
      <c r="M13" s="18">
        <f>'REVENUE ASSUMPTION'!M$18</f>
        <v>388.34851538203594</v>
      </c>
      <c r="N13" s="18">
        <f>'REVENUE ASSUMPTION'!N$18</f>
        <v>464.18346983588981</v>
      </c>
      <c r="O13" s="18">
        <f>'REVENUE ASSUMPTION'!O$18</f>
        <v>546.79091942638217</v>
      </c>
      <c r="P13" s="18">
        <f>'REVENUE ASSUMPTION'!P$18</f>
        <v>635.60375574867669</v>
      </c>
      <c r="Q13" s="18">
        <f>'REVENUE ASSUMPTION'!Q$18</f>
        <v>731.06134072568193</v>
      </c>
      <c r="R13" s="18">
        <f>'REVENUE ASSUMPTION'!R$18</f>
        <v>833.13709536277918</v>
      </c>
      <c r="S13" s="18">
        <f>'REVENUE ASSUMPTION'!S$18</f>
        <v>941.80454698132803</v>
      </c>
      <c r="T13" s="18">
        <f>'REVENUE ASSUMPTION'!T$18</f>
        <v>1057.0373287934028</v>
      </c>
      <c r="U13" s="18">
        <f>'REVENUE ASSUMPTION'!U$18</f>
        <v>1178.8091794782292</v>
      </c>
      <c r="V13" s="18">
        <f>'REVENUE ASSUMPTION'!V$18</f>
        <v>1307.0939427603164</v>
      </c>
      <c r="W13" s="18">
        <f>'REVENUE ASSUMPTION'!W$18</f>
        <v>1441.8655669892751</v>
      </c>
      <c r="X13" s="18">
        <f>'REVENUE ASSUMPTION'!X$18</f>
        <v>1583.0981047213179</v>
      </c>
      <c r="Y13" s="18">
        <f>'REVENUE ASSUMPTION'!Y$18</f>
        <v>1730.7657123024326</v>
      </c>
      <c r="Z13" s="18">
        <f>'REVENUE ASSUMPTION'!Z$18</f>
        <v>1884.8426494532227</v>
      </c>
      <c r="AA13" s="18">
        <f>'REVENUE ASSUMPTION'!AA$18</f>
        <v>2045.3032788554099</v>
      </c>
      <c r="AB13" s="27">
        <f>'REVENUE ASSUMPTION'!AB$18</f>
        <v>2212.1220657399886</v>
      </c>
    </row>
    <row r="14" spans="2:28" x14ac:dyDescent="0.25">
      <c r="B14" s="9" t="s">
        <v>57</v>
      </c>
      <c r="C14" s="15" t="s">
        <v>154</v>
      </c>
      <c r="D14" s="83">
        <v>0.15</v>
      </c>
      <c r="E14" s="83">
        <v>0.15</v>
      </c>
      <c r="F14" s="83">
        <v>0.15</v>
      </c>
      <c r="G14" s="83">
        <v>0.15</v>
      </c>
      <c r="H14" s="83">
        <v>0.15</v>
      </c>
      <c r="I14" s="83">
        <v>0.15</v>
      </c>
      <c r="J14" s="83">
        <v>0.15</v>
      </c>
      <c r="K14" s="83">
        <v>0.15</v>
      </c>
      <c r="L14" s="83">
        <v>0.15</v>
      </c>
      <c r="M14" s="83">
        <v>0.15</v>
      </c>
      <c r="N14" s="83">
        <v>0.15</v>
      </c>
      <c r="O14" s="83">
        <v>0.15</v>
      </c>
      <c r="P14" s="83">
        <v>0.15</v>
      </c>
      <c r="Q14" s="83">
        <v>0.15</v>
      </c>
      <c r="R14" s="83">
        <v>0.15</v>
      </c>
      <c r="S14" s="83">
        <v>0.15</v>
      </c>
      <c r="T14" s="83">
        <v>0.15</v>
      </c>
      <c r="U14" s="83">
        <v>0.15</v>
      </c>
      <c r="V14" s="83">
        <v>0.15</v>
      </c>
      <c r="W14" s="83">
        <v>0.15</v>
      </c>
      <c r="X14" s="83">
        <v>0.15</v>
      </c>
      <c r="Y14" s="83">
        <v>0.1</v>
      </c>
      <c r="Z14" s="83">
        <v>0.1</v>
      </c>
      <c r="AA14" s="83">
        <v>0.1</v>
      </c>
      <c r="AB14" s="84">
        <v>0.1</v>
      </c>
    </row>
    <row r="15" spans="2:28" x14ac:dyDescent="0.25">
      <c r="B15" s="9" t="s">
        <v>58</v>
      </c>
      <c r="C15" s="15" t="s">
        <v>154</v>
      </c>
      <c r="D15" s="30">
        <v>25</v>
      </c>
      <c r="E15" s="30">
        <v>25</v>
      </c>
      <c r="F15" s="30">
        <v>25</v>
      </c>
      <c r="G15" s="30">
        <v>25</v>
      </c>
      <c r="H15" s="30">
        <v>25</v>
      </c>
      <c r="I15" s="30">
        <v>25</v>
      </c>
      <c r="J15" s="30">
        <v>25</v>
      </c>
      <c r="K15" s="30">
        <v>25</v>
      </c>
      <c r="L15" s="30">
        <v>25</v>
      </c>
      <c r="M15" s="30">
        <v>25</v>
      </c>
      <c r="N15" s="30">
        <v>25</v>
      </c>
      <c r="O15" s="30">
        <v>25</v>
      </c>
      <c r="P15" s="30">
        <v>25</v>
      </c>
      <c r="Q15" s="30">
        <v>25</v>
      </c>
      <c r="R15" s="30">
        <v>25</v>
      </c>
      <c r="S15" s="30">
        <v>25</v>
      </c>
      <c r="T15" s="30">
        <v>25</v>
      </c>
      <c r="U15" s="30">
        <v>25</v>
      </c>
      <c r="V15" s="30">
        <v>25</v>
      </c>
      <c r="W15" s="30">
        <v>25</v>
      </c>
      <c r="X15" s="30">
        <v>25</v>
      </c>
      <c r="Y15" s="30">
        <v>20</v>
      </c>
      <c r="Z15" s="30">
        <v>20</v>
      </c>
      <c r="AA15" s="30">
        <v>20</v>
      </c>
      <c r="AB15" s="31">
        <v>20</v>
      </c>
    </row>
    <row r="16" spans="2:28" x14ac:dyDescent="0.25">
      <c r="B16" s="9" t="s">
        <v>59</v>
      </c>
      <c r="C16" s="15" t="s">
        <v>154</v>
      </c>
      <c r="D16" s="30">
        <v>2</v>
      </c>
      <c r="E16" s="30">
        <v>2</v>
      </c>
      <c r="F16" s="30">
        <v>2</v>
      </c>
      <c r="G16" s="30">
        <v>2</v>
      </c>
      <c r="H16" s="30">
        <v>2</v>
      </c>
      <c r="I16" s="30">
        <v>2</v>
      </c>
      <c r="J16" s="30">
        <v>2</v>
      </c>
      <c r="K16" s="30">
        <v>2</v>
      </c>
      <c r="L16" s="30">
        <v>2</v>
      </c>
      <c r="M16" s="30">
        <v>2</v>
      </c>
      <c r="N16" s="30">
        <v>2</v>
      </c>
      <c r="O16" s="30">
        <v>2</v>
      </c>
      <c r="P16" s="30">
        <v>2</v>
      </c>
      <c r="Q16" s="30">
        <v>2</v>
      </c>
      <c r="R16" s="30">
        <v>2</v>
      </c>
      <c r="S16" s="30">
        <v>2</v>
      </c>
      <c r="T16" s="30">
        <v>2</v>
      </c>
      <c r="U16" s="30">
        <v>2</v>
      </c>
      <c r="V16" s="30">
        <v>2</v>
      </c>
      <c r="W16" s="30">
        <v>2</v>
      </c>
      <c r="X16" s="30">
        <v>2</v>
      </c>
      <c r="Y16" s="30">
        <v>2</v>
      </c>
      <c r="Z16" s="30">
        <v>2</v>
      </c>
      <c r="AA16" s="30">
        <v>2</v>
      </c>
      <c r="AB16" s="31">
        <v>2</v>
      </c>
    </row>
    <row r="17" spans="2:28" ht="7.05" customHeight="1" x14ac:dyDescent="0.25">
      <c r="B17" s="11"/>
      <c r="C17" s="13"/>
      <c r="D17" s="18"/>
      <c r="E17" s="18"/>
      <c r="F17" s="18"/>
      <c r="G17" s="18"/>
      <c r="H17" s="18"/>
      <c r="I17" s="18"/>
      <c r="J17" s="18"/>
      <c r="K17" s="18"/>
      <c r="L17" s="18"/>
      <c r="M17" s="18"/>
      <c r="N17" s="18"/>
      <c r="O17" s="18"/>
      <c r="P17" s="18"/>
      <c r="Q17" s="18"/>
      <c r="R17" s="18"/>
      <c r="S17" s="18"/>
      <c r="T17" s="18"/>
      <c r="U17" s="18"/>
      <c r="V17" s="18"/>
      <c r="W17" s="18"/>
      <c r="X17" s="18"/>
      <c r="Y17" s="18"/>
      <c r="Z17" s="18"/>
      <c r="AA17" s="18"/>
    </row>
    <row r="18" spans="2:28" ht="15.6" x14ac:dyDescent="0.3">
      <c r="B18" s="36" t="s">
        <v>60</v>
      </c>
      <c r="C18" s="40"/>
      <c r="D18" s="38">
        <f>SUM(D14:D16)</f>
        <v>27.15</v>
      </c>
      <c r="E18" s="38">
        <f t="shared" ref="E18:AB18" si="1">SUM(E14:E16)</f>
        <v>27.15</v>
      </c>
      <c r="F18" s="38">
        <f t="shared" si="1"/>
        <v>27.15</v>
      </c>
      <c r="G18" s="38">
        <f t="shared" si="1"/>
        <v>27.15</v>
      </c>
      <c r="H18" s="38">
        <f t="shared" si="1"/>
        <v>27.15</v>
      </c>
      <c r="I18" s="38">
        <f t="shared" si="1"/>
        <v>27.15</v>
      </c>
      <c r="J18" s="38">
        <f t="shared" si="1"/>
        <v>27.15</v>
      </c>
      <c r="K18" s="38">
        <f t="shared" si="1"/>
        <v>27.15</v>
      </c>
      <c r="L18" s="38">
        <f t="shared" si="1"/>
        <v>27.15</v>
      </c>
      <c r="M18" s="38">
        <f t="shared" si="1"/>
        <v>27.15</v>
      </c>
      <c r="N18" s="38">
        <f t="shared" si="1"/>
        <v>27.15</v>
      </c>
      <c r="O18" s="38">
        <f t="shared" si="1"/>
        <v>27.15</v>
      </c>
      <c r="P18" s="38">
        <f t="shared" si="1"/>
        <v>27.15</v>
      </c>
      <c r="Q18" s="38">
        <f t="shared" si="1"/>
        <v>27.15</v>
      </c>
      <c r="R18" s="38">
        <f t="shared" si="1"/>
        <v>27.15</v>
      </c>
      <c r="S18" s="38">
        <f t="shared" si="1"/>
        <v>27.15</v>
      </c>
      <c r="T18" s="38">
        <f t="shared" si="1"/>
        <v>27.15</v>
      </c>
      <c r="U18" s="38">
        <f t="shared" si="1"/>
        <v>27.15</v>
      </c>
      <c r="V18" s="38">
        <f t="shared" si="1"/>
        <v>27.15</v>
      </c>
      <c r="W18" s="38">
        <f t="shared" si="1"/>
        <v>27.15</v>
      </c>
      <c r="X18" s="38">
        <f t="shared" si="1"/>
        <v>27.15</v>
      </c>
      <c r="Y18" s="38">
        <f t="shared" si="1"/>
        <v>22.1</v>
      </c>
      <c r="Z18" s="38">
        <f t="shared" si="1"/>
        <v>22.1</v>
      </c>
      <c r="AA18" s="38">
        <f t="shared" si="1"/>
        <v>22.1</v>
      </c>
      <c r="AB18" s="39">
        <f t="shared" si="1"/>
        <v>22.1</v>
      </c>
    </row>
    <row r="19" spans="2:28" x14ac:dyDescent="0.25">
      <c r="C19" s="15"/>
    </row>
    <row r="20" spans="2:28" ht="15.6" x14ac:dyDescent="0.3">
      <c r="B20" s="22" t="s">
        <v>61</v>
      </c>
      <c r="C20" s="41"/>
      <c r="D20" s="22">
        <f>D$18*D$13</f>
        <v>379.52984999999995</v>
      </c>
      <c r="E20" s="22">
        <f t="shared" ref="E20:AB20" si="2">E$18*E$13</f>
        <v>758.49126044999991</v>
      </c>
      <c r="F20" s="22">
        <f t="shared" si="2"/>
        <v>1326.3657866686497</v>
      </c>
      <c r="G20" s="22">
        <f t="shared" si="2"/>
        <v>2082.5866893086436</v>
      </c>
      <c r="H20" s="22">
        <f t="shared" si="2"/>
        <v>3026.5889292407178</v>
      </c>
      <c r="I20" s="22">
        <f t="shared" si="2"/>
        <v>4157.8091624529952</v>
      </c>
      <c r="J20" s="22">
        <f t="shared" si="2"/>
        <v>5475.6857349656366</v>
      </c>
      <c r="K20" s="22">
        <f t="shared" si="2"/>
        <v>6979.6586777607408</v>
      </c>
      <c r="L20" s="22">
        <f t="shared" si="2"/>
        <v>8669.1697017274582</v>
      </c>
      <c r="M20" s="22">
        <f t="shared" si="2"/>
        <v>10543.662192622276</v>
      </c>
      <c r="N20" s="22">
        <f t="shared" si="2"/>
        <v>12602.581206044408</v>
      </c>
      <c r="O20" s="22">
        <f t="shared" si="2"/>
        <v>14845.373462426276</v>
      </c>
      <c r="P20" s="22">
        <f t="shared" si="2"/>
        <v>17256.641968576572</v>
      </c>
      <c r="Q20" s="22">
        <f t="shared" si="2"/>
        <v>19848.315400702264</v>
      </c>
      <c r="R20" s="22">
        <f t="shared" si="2"/>
        <v>22619.672139099453</v>
      </c>
      <c r="S20" s="22">
        <f t="shared" si="2"/>
        <v>25569.993450543054</v>
      </c>
      <c r="T20" s="22">
        <f t="shared" si="2"/>
        <v>28698.563476740885</v>
      </c>
      <c r="U20" s="22">
        <f t="shared" si="2"/>
        <v>32004.669222833923</v>
      </c>
      <c r="V20" s="22">
        <f t="shared" si="2"/>
        <v>35487.600545942587</v>
      </c>
      <c r="W20" s="22">
        <f t="shared" si="2"/>
        <v>39146.650143758816</v>
      </c>
      <c r="X20" s="22">
        <f t="shared" si="2"/>
        <v>42981.113543183776</v>
      </c>
      <c r="Y20" s="22">
        <f t="shared" si="2"/>
        <v>38249.92224188376</v>
      </c>
      <c r="Z20" s="22">
        <f t="shared" si="2"/>
        <v>41655.022552916227</v>
      </c>
      <c r="AA20" s="22">
        <f t="shared" si="2"/>
        <v>45201.202462704561</v>
      </c>
      <c r="AB20" s="22">
        <f t="shared" si="2"/>
        <v>48887.897652853753</v>
      </c>
    </row>
    <row r="21" spans="2:28" x14ac:dyDescent="0.25">
      <c r="C21" s="15"/>
    </row>
    <row r="22" spans="2:28" ht="15.6" x14ac:dyDescent="0.3">
      <c r="B22" s="8" t="s">
        <v>62</v>
      </c>
      <c r="C22" s="25"/>
      <c r="D22" s="18"/>
      <c r="E22" s="18"/>
      <c r="F22" s="18"/>
      <c r="G22" s="18"/>
      <c r="H22" s="18"/>
      <c r="I22" s="18"/>
      <c r="J22" s="18"/>
      <c r="K22" s="18"/>
      <c r="L22" s="18"/>
      <c r="M22" s="18"/>
      <c r="N22" s="18"/>
      <c r="O22" s="18"/>
      <c r="P22" s="18"/>
      <c r="Q22" s="18"/>
      <c r="R22" s="18"/>
      <c r="S22" s="18"/>
      <c r="T22" s="18"/>
      <c r="U22" s="18"/>
      <c r="V22" s="18"/>
      <c r="W22" s="18"/>
      <c r="X22" s="18"/>
      <c r="Y22" s="18"/>
      <c r="Z22" s="18"/>
      <c r="AA22" s="18"/>
    </row>
    <row r="23" spans="2:28" ht="7.05" customHeight="1" x14ac:dyDescent="0.25">
      <c r="B23" s="7"/>
      <c r="C23" s="25"/>
      <c r="D23" s="18"/>
      <c r="E23" s="18"/>
      <c r="F23" s="18"/>
      <c r="G23" s="18"/>
      <c r="H23" s="18"/>
      <c r="I23" s="18"/>
      <c r="J23" s="18"/>
      <c r="K23" s="18"/>
      <c r="L23" s="18"/>
      <c r="M23" s="18"/>
      <c r="N23" s="18"/>
      <c r="O23" s="18"/>
      <c r="P23" s="18"/>
      <c r="Q23" s="18"/>
      <c r="R23" s="18"/>
      <c r="S23" s="18"/>
      <c r="T23" s="18"/>
      <c r="U23" s="18"/>
      <c r="V23" s="18"/>
      <c r="W23" s="18"/>
      <c r="X23" s="18"/>
      <c r="Y23" s="18"/>
      <c r="Z23" s="18"/>
      <c r="AA23" s="18"/>
    </row>
    <row r="24" spans="2:28" x14ac:dyDescent="0.25">
      <c r="B24" s="9" t="s">
        <v>63</v>
      </c>
      <c r="C24" s="15" t="s">
        <v>41</v>
      </c>
      <c r="D24" s="30">
        <f>800000/12</f>
        <v>66666.666666666672</v>
      </c>
      <c r="E24" s="30">
        <f t="shared" ref="E24:P24" si="3">800000/12</f>
        <v>66666.666666666672</v>
      </c>
      <c r="F24" s="30">
        <f t="shared" si="3"/>
        <v>66666.666666666672</v>
      </c>
      <c r="G24" s="30">
        <f t="shared" si="3"/>
        <v>66666.666666666672</v>
      </c>
      <c r="H24" s="30">
        <f t="shared" si="3"/>
        <v>66666.666666666672</v>
      </c>
      <c r="I24" s="30">
        <f t="shared" si="3"/>
        <v>66666.666666666672</v>
      </c>
      <c r="J24" s="30">
        <f t="shared" si="3"/>
        <v>66666.666666666672</v>
      </c>
      <c r="K24" s="30">
        <f t="shared" si="3"/>
        <v>66666.666666666672</v>
      </c>
      <c r="L24" s="30">
        <f t="shared" si="3"/>
        <v>66666.666666666672</v>
      </c>
      <c r="M24" s="30">
        <f t="shared" si="3"/>
        <v>66666.666666666672</v>
      </c>
      <c r="N24" s="30">
        <f t="shared" si="3"/>
        <v>66666.666666666672</v>
      </c>
      <c r="O24" s="30">
        <f t="shared" si="3"/>
        <v>66666.666666666672</v>
      </c>
      <c r="P24" s="30">
        <f t="shared" si="3"/>
        <v>66666.666666666672</v>
      </c>
      <c r="Q24" s="30">
        <v>70000</v>
      </c>
      <c r="R24" s="30">
        <v>70000</v>
      </c>
      <c r="S24" s="30">
        <v>70000</v>
      </c>
      <c r="T24" s="30">
        <v>70000</v>
      </c>
      <c r="U24" s="30">
        <v>70000</v>
      </c>
      <c r="V24" s="30">
        <v>70000</v>
      </c>
      <c r="W24" s="30">
        <v>70000</v>
      </c>
      <c r="X24" s="30">
        <v>70000</v>
      </c>
      <c r="Y24" s="30">
        <v>70000</v>
      </c>
      <c r="Z24" s="30">
        <v>70000</v>
      </c>
      <c r="AA24" s="30">
        <v>70000</v>
      </c>
      <c r="AB24" s="31">
        <v>70000</v>
      </c>
    </row>
    <row r="25" spans="2:28" x14ac:dyDescent="0.25">
      <c r="B25" s="9" t="s">
        <v>64</v>
      </c>
      <c r="C25" s="15" t="s">
        <v>41</v>
      </c>
      <c r="D25" s="30">
        <f>24000/12</f>
        <v>2000</v>
      </c>
      <c r="E25" s="30">
        <f t="shared" ref="E25:P25" si="4">24000/12</f>
        <v>2000</v>
      </c>
      <c r="F25" s="30">
        <f t="shared" si="4"/>
        <v>2000</v>
      </c>
      <c r="G25" s="30">
        <f t="shared" si="4"/>
        <v>2000</v>
      </c>
      <c r="H25" s="30">
        <f t="shared" si="4"/>
        <v>2000</v>
      </c>
      <c r="I25" s="30">
        <f t="shared" si="4"/>
        <v>2000</v>
      </c>
      <c r="J25" s="30">
        <f t="shared" si="4"/>
        <v>2000</v>
      </c>
      <c r="K25" s="30">
        <f t="shared" si="4"/>
        <v>2000</v>
      </c>
      <c r="L25" s="30">
        <f t="shared" si="4"/>
        <v>2000</v>
      </c>
      <c r="M25" s="30">
        <f t="shared" si="4"/>
        <v>2000</v>
      </c>
      <c r="N25" s="30">
        <f t="shared" si="4"/>
        <v>2000</v>
      </c>
      <c r="O25" s="30">
        <f t="shared" si="4"/>
        <v>2000</v>
      </c>
      <c r="P25" s="30">
        <f t="shared" si="4"/>
        <v>2000</v>
      </c>
      <c r="Q25" s="30">
        <v>3000</v>
      </c>
      <c r="R25" s="30">
        <v>3000</v>
      </c>
      <c r="S25" s="30">
        <v>3000</v>
      </c>
      <c r="T25" s="30">
        <v>3000</v>
      </c>
      <c r="U25" s="30">
        <v>3000</v>
      </c>
      <c r="V25" s="30">
        <v>3000</v>
      </c>
      <c r="W25" s="30">
        <v>3000</v>
      </c>
      <c r="X25" s="30">
        <v>3000</v>
      </c>
      <c r="Y25" s="30">
        <v>3000</v>
      </c>
      <c r="Z25" s="30">
        <v>3000</v>
      </c>
      <c r="AA25" s="30">
        <v>3000</v>
      </c>
      <c r="AB25" s="31">
        <v>3000</v>
      </c>
    </row>
    <row r="26" spans="2:28" x14ac:dyDescent="0.25">
      <c r="B26" s="9" t="s">
        <v>65</v>
      </c>
      <c r="C26" s="15" t="s">
        <v>41</v>
      </c>
      <c r="D26" s="30">
        <f>40000/12</f>
        <v>3333.3333333333335</v>
      </c>
      <c r="E26" s="30">
        <f t="shared" ref="E26:P26" si="5">40000/12</f>
        <v>3333.3333333333335</v>
      </c>
      <c r="F26" s="30">
        <f t="shared" si="5"/>
        <v>3333.3333333333335</v>
      </c>
      <c r="G26" s="30">
        <f t="shared" si="5"/>
        <v>3333.3333333333335</v>
      </c>
      <c r="H26" s="30">
        <f t="shared" si="5"/>
        <v>3333.3333333333335</v>
      </c>
      <c r="I26" s="30">
        <f t="shared" si="5"/>
        <v>3333.3333333333335</v>
      </c>
      <c r="J26" s="30">
        <f t="shared" si="5"/>
        <v>3333.3333333333335</v>
      </c>
      <c r="K26" s="30">
        <f t="shared" si="5"/>
        <v>3333.3333333333335</v>
      </c>
      <c r="L26" s="30">
        <f t="shared" si="5"/>
        <v>3333.3333333333335</v>
      </c>
      <c r="M26" s="30">
        <f t="shared" si="5"/>
        <v>3333.3333333333335</v>
      </c>
      <c r="N26" s="30">
        <f t="shared" si="5"/>
        <v>3333.3333333333335</v>
      </c>
      <c r="O26" s="30">
        <f t="shared" si="5"/>
        <v>3333.3333333333335</v>
      </c>
      <c r="P26" s="30">
        <f t="shared" si="5"/>
        <v>3333.3333333333335</v>
      </c>
      <c r="Q26" s="30">
        <v>4333</v>
      </c>
      <c r="R26" s="30">
        <v>4333</v>
      </c>
      <c r="S26" s="30">
        <v>4333</v>
      </c>
      <c r="T26" s="30">
        <v>4333</v>
      </c>
      <c r="U26" s="30">
        <v>4333</v>
      </c>
      <c r="V26" s="30">
        <v>4333</v>
      </c>
      <c r="W26" s="30">
        <v>4333</v>
      </c>
      <c r="X26" s="30">
        <v>4333</v>
      </c>
      <c r="Y26" s="30">
        <v>4333</v>
      </c>
      <c r="Z26" s="30">
        <v>4333</v>
      </c>
      <c r="AA26" s="30">
        <v>4333</v>
      </c>
      <c r="AB26" s="31">
        <v>4333</v>
      </c>
    </row>
    <row r="27" spans="2:28" x14ac:dyDescent="0.25">
      <c r="B27" s="10" t="s">
        <v>66</v>
      </c>
      <c r="C27" s="44" t="s">
        <v>41</v>
      </c>
      <c r="D27" s="32">
        <f>10000/12</f>
        <v>833.33333333333337</v>
      </c>
      <c r="E27" s="32">
        <f t="shared" ref="E27:P27" si="6">10000/12</f>
        <v>833.33333333333337</v>
      </c>
      <c r="F27" s="32">
        <f t="shared" si="6"/>
        <v>833.33333333333337</v>
      </c>
      <c r="G27" s="32">
        <f t="shared" si="6"/>
        <v>833.33333333333337</v>
      </c>
      <c r="H27" s="32">
        <f t="shared" si="6"/>
        <v>833.33333333333337</v>
      </c>
      <c r="I27" s="32">
        <f t="shared" si="6"/>
        <v>833.33333333333337</v>
      </c>
      <c r="J27" s="32">
        <f t="shared" si="6"/>
        <v>833.33333333333337</v>
      </c>
      <c r="K27" s="32">
        <f t="shared" si="6"/>
        <v>833.33333333333337</v>
      </c>
      <c r="L27" s="32">
        <f t="shared" si="6"/>
        <v>833.33333333333337</v>
      </c>
      <c r="M27" s="32">
        <f t="shared" si="6"/>
        <v>833.33333333333337</v>
      </c>
      <c r="N27" s="32">
        <f t="shared" si="6"/>
        <v>833.33333333333337</v>
      </c>
      <c r="O27" s="32">
        <f t="shared" si="6"/>
        <v>833.33333333333337</v>
      </c>
      <c r="P27" s="32">
        <f t="shared" si="6"/>
        <v>833.33333333333337</v>
      </c>
      <c r="Q27" s="32">
        <v>933</v>
      </c>
      <c r="R27" s="32">
        <v>933</v>
      </c>
      <c r="S27" s="32">
        <v>933</v>
      </c>
      <c r="T27" s="32">
        <v>933</v>
      </c>
      <c r="U27" s="32">
        <v>933</v>
      </c>
      <c r="V27" s="32">
        <v>933</v>
      </c>
      <c r="W27" s="32">
        <v>933</v>
      </c>
      <c r="X27" s="32">
        <v>933</v>
      </c>
      <c r="Y27" s="32">
        <v>933</v>
      </c>
      <c r="Z27" s="32">
        <v>933</v>
      </c>
      <c r="AA27" s="32">
        <v>933</v>
      </c>
      <c r="AB27" s="33">
        <v>933</v>
      </c>
    </row>
    <row r="28" spans="2:28" x14ac:dyDescent="0.25">
      <c r="C28" s="15"/>
    </row>
    <row r="29" spans="2:28" ht="15.6" x14ac:dyDescent="0.3">
      <c r="B29" s="22" t="s">
        <v>67</v>
      </c>
      <c r="C29" s="42"/>
      <c r="D29" s="22">
        <f>SUM(D24:D27)</f>
        <v>72833.333333333328</v>
      </c>
      <c r="E29" s="22">
        <f t="shared" ref="E29:V29" si="7">SUM(E24:E27)</f>
        <v>72833.333333333328</v>
      </c>
      <c r="F29" s="22">
        <f t="shared" si="7"/>
        <v>72833.333333333328</v>
      </c>
      <c r="G29" s="22">
        <f t="shared" si="7"/>
        <v>72833.333333333328</v>
      </c>
      <c r="H29" s="22">
        <f t="shared" si="7"/>
        <v>72833.333333333328</v>
      </c>
      <c r="I29" s="22">
        <f t="shared" si="7"/>
        <v>72833.333333333328</v>
      </c>
      <c r="J29" s="22">
        <f t="shared" si="7"/>
        <v>72833.333333333328</v>
      </c>
      <c r="K29" s="22">
        <f t="shared" si="7"/>
        <v>72833.333333333328</v>
      </c>
      <c r="L29" s="22">
        <f t="shared" si="7"/>
        <v>72833.333333333328</v>
      </c>
      <c r="M29" s="22">
        <f t="shared" si="7"/>
        <v>72833.333333333328</v>
      </c>
      <c r="N29" s="22">
        <f t="shared" si="7"/>
        <v>72833.333333333328</v>
      </c>
      <c r="O29" s="22">
        <f t="shared" si="7"/>
        <v>72833.333333333328</v>
      </c>
      <c r="P29" s="22">
        <f t="shared" si="7"/>
        <v>72833.333333333328</v>
      </c>
      <c r="Q29" s="22">
        <f t="shared" si="7"/>
        <v>78266</v>
      </c>
      <c r="R29" s="22">
        <f t="shared" si="7"/>
        <v>78266</v>
      </c>
      <c r="S29" s="22">
        <f t="shared" si="7"/>
        <v>78266</v>
      </c>
      <c r="T29" s="22">
        <f t="shared" si="7"/>
        <v>78266</v>
      </c>
      <c r="U29" s="22">
        <f t="shared" si="7"/>
        <v>78266</v>
      </c>
      <c r="V29" s="22">
        <f t="shared" si="7"/>
        <v>78266</v>
      </c>
      <c r="W29" s="22">
        <f t="shared" ref="W29:AB29" si="8">SUM(W24:W27)</f>
        <v>78266</v>
      </c>
      <c r="X29" s="22">
        <f t="shared" si="8"/>
        <v>78266</v>
      </c>
      <c r="Y29" s="22">
        <f t="shared" si="8"/>
        <v>78266</v>
      </c>
      <c r="Z29" s="22">
        <f t="shared" si="8"/>
        <v>78266</v>
      </c>
      <c r="AA29" s="22">
        <f t="shared" si="8"/>
        <v>78266</v>
      </c>
      <c r="AB29" s="22">
        <f t="shared" si="8"/>
        <v>78266</v>
      </c>
    </row>
    <row r="30" spans="2:28" x14ac:dyDescent="0.25">
      <c r="C30" s="15"/>
    </row>
    <row r="31" spans="2:28" x14ac:dyDescent="0.25">
      <c r="B31" s="101" t="s">
        <v>55</v>
      </c>
      <c r="C31" s="43"/>
      <c r="D31" s="102" t="s">
        <v>48</v>
      </c>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row>
    <row r="32" spans="2:28" x14ac:dyDescent="0.25">
      <c r="B32" s="101"/>
      <c r="C32" s="43"/>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row>
    <row r="33" spans="2:28" x14ac:dyDescent="0.25">
      <c r="C33" s="15"/>
    </row>
    <row r="34" spans="2:28" ht="15.6" x14ac:dyDescent="0.3">
      <c r="B34" s="8" t="s">
        <v>56</v>
      </c>
      <c r="C34" s="13"/>
      <c r="D34" s="18"/>
      <c r="E34" s="18"/>
      <c r="F34" s="18"/>
      <c r="G34" s="18"/>
      <c r="H34" s="18"/>
      <c r="I34" s="18"/>
      <c r="J34" s="18"/>
      <c r="K34" s="18"/>
      <c r="L34" s="18"/>
      <c r="M34" s="18"/>
      <c r="N34" s="18"/>
      <c r="O34" s="18"/>
      <c r="P34" s="18"/>
      <c r="Q34" s="18"/>
      <c r="R34" s="18"/>
      <c r="S34" s="18"/>
      <c r="T34" s="18"/>
      <c r="U34" s="18"/>
      <c r="V34" s="18"/>
      <c r="W34" s="18"/>
      <c r="X34" s="18"/>
      <c r="Y34" s="18"/>
      <c r="Z34" s="18"/>
      <c r="AA34" s="18"/>
    </row>
    <row r="35" spans="2:28" ht="7.05" customHeight="1" x14ac:dyDescent="0.25">
      <c r="B35" s="7"/>
      <c r="C35" s="13"/>
      <c r="D35" s="18"/>
      <c r="E35" s="18"/>
      <c r="F35" s="18"/>
      <c r="G35" s="18"/>
      <c r="H35" s="18"/>
      <c r="I35" s="18"/>
      <c r="J35" s="18"/>
      <c r="K35" s="18"/>
      <c r="L35" s="18"/>
      <c r="M35" s="18"/>
      <c r="N35" s="18"/>
      <c r="O35" s="18"/>
      <c r="P35" s="18"/>
      <c r="Q35" s="18"/>
      <c r="R35" s="18"/>
      <c r="S35" s="18"/>
      <c r="T35" s="18"/>
      <c r="U35" s="18"/>
      <c r="V35" s="18"/>
      <c r="W35" s="18"/>
      <c r="X35" s="18"/>
      <c r="Y35" s="18"/>
      <c r="Z35" s="18"/>
      <c r="AA35" s="18"/>
    </row>
    <row r="36" spans="2:28" x14ac:dyDescent="0.25">
      <c r="B36" s="9" t="s">
        <v>44</v>
      </c>
      <c r="C36" s="15" t="s">
        <v>154</v>
      </c>
      <c r="D36" s="18">
        <f>'REVENUE ASSUMPTION'!D$44</f>
        <v>9.9600000000000009</v>
      </c>
      <c r="E36" s="18">
        <f>'REVENUE ASSUMPTION'!E$44</f>
        <v>19.880320000000001</v>
      </c>
      <c r="F36" s="18">
        <f>'REVENUE ASSUMPTION'!F$44</f>
        <v>34.721277439999994</v>
      </c>
      <c r="G36" s="18">
        <f>'REVENUE ASSUMPTION'!G$44</f>
        <v>54.443507220479994</v>
      </c>
      <c r="H36" s="18">
        <f>'REVENUE ASSUMPTION'!H$44</f>
        <v>79.007959162716162</v>
      </c>
      <c r="I36" s="18">
        <f>'REVENUE ASSUMPTION'!I$44</f>
        <v>108.37589548941443</v>
      </c>
      <c r="J36" s="18">
        <f>'REVENUE ASSUMPTION'!J$44</f>
        <v>142.50888832549913</v>
      </c>
      <c r="K36" s="18">
        <f>'REVENUE ASSUMPTION'!K$44</f>
        <v>181.36881721889515</v>
      </c>
      <c r="L36" s="18">
        <f>'REVENUE ASSUMPTION'!L$44</f>
        <v>224.91786668114398</v>
      </c>
      <c r="M36" s="18">
        <f>'REVENUE ASSUMPTION'!M$44</f>
        <v>273.11852374769484</v>
      </c>
      <c r="N36" s="18">
        <f>'REVENUE ASSUMPTION'!N$44</f>
        <v>325.93357555771325</v>
      </c>
      <c r="O36" s="18">
        <f>'REVENUE ASSUMPTION'!O$44</f>
        <v>383.32610695325155</v>
      </c>
      <c r="P36" s="18">
        <f>'REVENUE ASSUMPTION'!P$44</f>
        <v>444.87617199067228</v>
      </c>
      <c r="Q36" s="18">
        <f>'REVENUE ASSUMPTION'!Q$44</f>
        <v>510.87228644275615</v>
      </c>
      <c r="R36" s="18">
        <f>'REVENUE ASSUMPTION'!R$44</f>
        <v>581.27443586477136</v>
      </c>
      <c r="S36" s="18">
        <f>'REVENUE ASSUMPTION'!S$44</f>
        <v>656.04296594198843</v>
      </c>
      <c r="T36" s="18">
        <f>'REVENUE ASSUMPTION'!T$44</f>
        <v>735.1385792485105</v>
      </c>
      <c r="U36" s="18">
        <f>'REVENUE ASSUMPTION'!U$44</f>
        <v>818.52233203527385</v>
      </c>
      <c r="V36" s="18">
        <f>'REVENUE ASSUMPTION'!V$44</f>
        <v>906.15563104695639</v>
      </c>
      <c r="W36" s="18">
        <f>'REVENUE ASSUMPTION'!W$44</f>
        <v>998.00023036753373</v>
      </c>
      <c r="X36" s="18">
        <f>'REVENUE ASSUMPTION'!X$44</f>
        <v>1094.018228294226</v>
      </c>
      <c r="Y36" s="18">
        <f>'REVENUE ASSUMPTION'!Y$44</f>
        <v>1194.172064239578</v>
      </c>
      <c r="Z36" s="18">
        <f>'REVENUE ASSUMPTION'!Z$44</f>
        <v>1298.4245156614218</v>
      </c>
      <c r="AA36" s="18">
        <f>'REVENUE ASSUMPTION'!AA$44</f>
        <v>1406.7386950204689</v>
      </c>
      <c r="AB36" s="27">
        <f>'REVENUE ASSUMPTION'!AB$44</f>
        <v>1519.0780467652846</v>
      </c>
    </row>
    <row r="37" spans="2:28" x14ac:dyDescent="0.25">
      <c r="B37" s="9" t="s">
        <v>57</v>
      </c>
      <c r="C37" s="15" t="s">
        <v>154</v>
      </c>
      <c r="D37" s="83">
        <v>0.8</v>
      </c>
      <c r="E37" s="83">
        <v>0.8</v>
      </c>
      <c r="F37" s="83">
        <v>0.8</v>
      </c>
      <c r="G37" s="83">
        <v>0.8</v>
      </c>
      <c r="H37" s="83">
        <v>0.8</v>
      </c>
      <c r="I37" s="83">
        <v>0.8</v>
      </c>
      <c r="J37" s="83">
        <v>0.8</v>
      </c>
      <c r="K37" s="83">
        <v>0.8</v>
      </c>
      <c r="L37" s="83">
        <v>0.8</v>
      </c>
      <c r="M37" s="83">
        <v>0.8</v>
      </c>
      <c r="N37" s="83">
        <v>0.8</v>
      </c>
      <c r="O37" s="83">
        <v>0.8</v>
      </c>
      <c r="P37" s="83">
        <v>0.8</v>
      </c>
      <c r="Q37" s="83">
        <v>0.8</v>
      </c>
      <c r="R37" s="83">
        <v>0.8</v>
      </c>
      <c r="S37" s="83">
        <v>0.8</v>
      </c>
      <c r="T37" s="83">
        <v>0.8</v>
      </c>
      <c r="U37" s="83">
        <v>0.8</v>
      </c>
      <c r="V37" s="83">
        <v>0.8</v>
      </c>
      <c r="W37" s="83">
        <v>0.8</v>
      </c>
      <c r="X37" s="83">
        <v>0.8</v>
      </c>
      <c r="Y37" s="83">
        <v>0.75</v>
      </c>
      <c r="Z37" s="83">
        <v>0.75</v>
      </c>
      <c r="AA37" s="83">
        <v>0.75</v>
      </c>
      <c r="AB37" s="84">
        <v>0.75</v>
      </c>
    </row>
    <row r="38" spans="2:28" x14ac:dyDescent="0.25">
      <c r="B38" s="9" t="s">
        <v>58</v>
      </c>
      <c r="C38" s="15" t="s">
        <v>154</v>
      </c>
      <c r="D38" s="30">
        <v>35</v>
      </c>
      <c r="E38" s="30">
        <v>35</v>
      </c>
      <c r="F38" s="30">
        <v>35</v>
      </c>
      <c r="G38" s="30">
        <v>35</v>
      </c>
      <c r="H38" s="30">
        <v>35</v>
      </c>
      <c r="I38" s="30">
        <v>35</v>
      </c>
      <c r="J38" s="30">
        <v>35</v>
      </c>
      <c r="K38" s="30">
        <v>35</v>
      </c>
      <c r="L38" s="30">
        <v>35</v>
      </c>
      <c r="M38" s="30">
        <v>35</v>
      </c>
      <c r="N38" s="30">
        <v>35</v>
      </c>
      <c r="O38" s="30">
        <v>35</v>
      </c>
      <c r="P38" s="30">
        <v>35</v>
      </c>
      <c r="Q38" s="30">
        <v>35</v>
      </c>
      <c r="R38" s="30">
        <v>35</v>
      </c>
      <c r="S38" s="30">
        <v>35</v>
      </c>
      <c r="T38" s="30">
        <v>35</v>
      </c>
      <c r="U38" s="30">
        <v>35</v>
      </c>
      <c r="V38" s="30">
        <v>35</v>
      </c>
      <c r="W38" s="30">
        <v>35</v>
      </c>
      <c r="X38" s="30">
        <v>35</v>
      </c>
      <c r="Y38" s="30">
        <v>30</v>
      </c>
      <c r="Z38" s="30">
        <v>30</v>
      </c>
      <c r="AA38" s="30">
        <v>30</v>
      </c>
      <c r="AB38" s="31">
        <v>30</v>
      </c>
    </row>
    <row r="39" spans="2:28" x14ac:dyDescent="0.25">
      <c r="B39" s="9" t="s">
        <v>59</v>
      </c>
      <c r="C39" s="15" t="s">
        <v>154</v>
      </c>
      <c r="D39" s="30">
        <v>5</v>
      </c>
      <c r="E39" s="30">
        <v>5</v>
      </c>
      <c r="F39" s="30">
        <v>5</v>
      </c>
      <c r="G39" s="30">
        <v>5</v>
      </c>
      <c r="H39" s="30">
        <v>5</v>
      </c>
      <c r="I39" s="30">
        <v>5</v>
      </c>
      <c r="J39" s="30">
        <v>5</v>
      </c>
      <c r="K39" s="30">
        <v>5</v>
      </c>
      <c r="L39" s="30">
        <v>5</v>
      </c>
      <c r="M39" s="30">
        <v>5</v>
      </c>
      <c r="N39" s="30">
        <v>5</v>
      </c>
      <c r="O39" s="30">
        <v>5</v>
      </c>
      <c r="P39" s="30">
        <v>5</v>
      </c>
      <c r="Q39" s="30">
        <v>5</v>
      </c>
      <c r="R39" s="30">
        <v>5</v>
      </c>
      <c r="S39" s="30">
        <v>5</v>
      </c>
      <c r="T39" s="30">
        <v>5</v>
      </c>
      <c r="U39" s="30">
        <v>5</v>
      </c>
      <c r="V39" s="30">
        <v>5</v>
      </c>
      <c r="W39" s="30">
        <v>5</v>
      </c>
      <c r="X39" s="30">
        <v>5</v>
      </c>
      <c r="Y39" s="30">
        <v>5</v>
      </c>
      <c r="Z39" s="30">
        <v>5</v>
      </c>
      <c r="AA39" s="30">
        <v>5</v>
      </c>
      <c r="AB39" s="31">
        <v>5</v>
      </c>
    </row>
    <row r="40" spans="2:28" ht="7.05" customHeight="1" x14ac:dyDescent="0.25">
      <c r="B40" s="11"/>
      <c r="C40" s="13"/>
      <c r="D40" s="18"/>
      <c r="E40" s="18"/>
      <c r="F40" s="18"/>
      <c r="G40" s="18"/>
      <c r="H40" s="18"/>
      <c r="I40" s="18"/>
      <c r="J40" s="18"/>
      <c r="K40" s="18"/>
      <c r="L40" s="18"/>
      <c r="M40" s="18"/>
      <c r="N40" s="18"/>
      <c r="O40" s="18"/>
      <c r="P40" s="18"/>
      <c r="Q40" s="18"/>
      <c r="R40" s="18"/>
      <c r="S40" s="18"/>
      <c r="T40" s="18"/>
      <c r="U40" s="18"/>
      <c r="V40" s="18"/>
      <c r="W40" s="18"/>
      <c r="X40" s="18"/>
      <c r="Y40" s="18"/>
      <c r="Z40" s="18"/>
      <c r="AA40" s="18"/>
    </row>
    <row r="41" spans="2:28" ht="15.6" x14ac:dyDescent="0.3">
      <c r="B41" s="36" t="s">
        <v>60</v>
      </c>
      <c r="C41" s="40"/>
      <c r="D41" s="38">
        <f>SUM(D37:D39)</f>
        <v>40.799999999999997</v>
      </c>
      <c r="E41" s="38">
        <f t="shared" ref="E41:AB41" si="9">SUM(E37:E39)</f>
        <v>40.799999999999997</v>
      </c>
      <c r="F41" s="38">
        <f t="shared" si="9"/>
        <v>40.799999999999997</v>
      </c>
      <c r="G41" s="38">
        <f t="shared" si="9"/>
        <v>40.799999999999997</v>
      </c>
      <c r="H41" s="38">
        <f t="shared" si="9"/>
        <v>40.799999999999997</v>
      </c>
      <c r="I41" s="38">
        <f t="shared" si="9"/>
        <v>40.799999999999997</v>
      </c>
      <c r="J41" s="38">
        <f t="shared" si="9"/>
        <v>40.799999999999997</v>
      </c>
      <c r="K41" s="38">
        <f t="shared" si="9"/>
        <v>40.799999999999997</v>
      </c>
      <c r="L41" s="38">
        <f t="shared" si="9"/>
        <v>40.799999999999997</v>
      </c>
      <c r="M41" s="38">
        <f t="shared" si="9"/>
        <v>40.799999999999997</v>
      </c>
      <c r="N41" s="38">
        <f t="shared" si="9"/>
        <v>40.799999999999997</v>
      </c>
      <c r="O41" s="38">
        <f t="shared" si="9"/>
        <v>40.799999999999997</v>
      </c>
      <c r="P41" s="38">
        <f t="shared" si="9"/>
        <v>40.799999999999997</v>
      </c>
      <c r="Q41" s="38">
        <f t="shared" si="9"/>
        <v>40.799999999999997</v>
      </c>
      <c r="R41" s="38">
        <f t="shared" si="9"/>
        <v>40.799999999999997</v>
      </c>
      <c r="S41" s="38">
        <f t="shared" si="9"/>
        <v>40.799999999999997</v>
      </c>
      <c r="T41" s="38">
        <f t="shared" si="9"/>
        <v>40.799999999999997</v>
      </c>
      <c r="U41" s="38">
        <f t="shared" si="9"/>
        <v>40.799999999999997</v>
      </c>
      <c r="V41" s="38">
        <f t="shared" si="9"/>
        <v>40.799999999999997</v>
      </c>
      <c r="W41" s="38">
        <f t="shared" si="9"/>
        <v>40.799999999999997</v>
      </c>
      <c r="X41" s="38">
        <f t="shared" si="9"/>
        <v>40.799999999999997</v>
      </c>
      <c r="Y41" s="38">
        <f t="shared" si="9"/>
        <v>35.75</v>
      </c>
      <c r="Z41" s="38">
        <f t="shared" si="9"/>
        <v>35.75</v>
      </c>
      <c r="AA41" s="38">
        <f t="shared" si="9"/>
        <v>35.75</v>
      </c>
      <c r="AB41" s="39">
        <f t="shared" si="9"/>
        <v>35.75</v>
      </c>
    </row>
    <row r="42" spans="2:28" x14ac:dyDescent="0.25">
      <c r="C42" s="15"/>
    </row>
    <row r="43" spans="2:28" ht="15.6" x14ac:dyDescent="0.3">
      <c r="B43" s="22" t="s">
        <v>61</v>
      </c>
      <c r="C43" s="41"/>
      <c r="D43" s="22">
        <f>D$41*D$36</f>
        <v>406.36799999999999</v>
      </c>
      <c r="E43" s="22">
        <f t="shared" ref="E43:AB43" si="10">E$41*E$36</f>
        <v>811.11705599999993</v>
      </c>
      <c r="F43" s="22">
        <f t="shared" si="10"/>
        <v>1416.6281195519996</v>
      </c>
      <c r="G43" s="22">
        <f t="shared" si="10"/>
        <v>2221.2950945955836</v>
      </c>
      <c r="H43" s="22">
        <f t="shared" si="10"/>
        <v>3223.524733838819</v>
      </c>
      <c r="I43" s="22">
        <f t="shared" si="10"/>
        <v>4421.7365359681089</v>
      </c>
      <c r="J43" s="22">
        <f t="shared" si="10"/>
        <v>5814.3626436803643</v>
      </c>
      <c r="K43" s="22">
        <f t="shared" si="10"/>
        <v>7399.8477425309211</v>
      </c>
      <c r="L43" s="22">
        <f t="shared" si="10"/>
        <v>9176.6489605906736</v>
      </c>
      <c r="M43" s="22">
        <f t="shared" si="10"/>
        <v>11143.235768905948</v>
      </c>
      <c r="N43" s="22">
        <f t="shared" si="10"/>
        <v>13298.089882754701</v>
      </c>
      <c r="O43" s="22">
        <f t="shared" si="10"/>
        <v>15639.705163692663</v>
      </c>
      <c r="P43" s="22">
        <f t="shared" si="10"/>
        <v>18150.947817219429</v>
      </c>
      <c r="Q43" s="22">
        <f t="shared" si="10"/>
        <v>20843.589286864448</v>
      </c>
      <c r="R43" s="22">
        <f t="shared" si="10"/>
        <v>23715.996983282668</v>
      </c>
      <c r="S43" s="22">
        <f t="shared" si="10"/>
        <v>26766.553010433126</v>
      </c>
      <c r="T43" s="22">
        <f t="shared" si="10"/>
        <v>29993.654033339226</v>
      </c>
      <c r="U43" s="22">
        <f t="shared" si="10"/>
        <v>33395.711147039168</v>
      </c>
      <c r="V43" s="22">
        <f t="shared" si="10"/>
        <v>36971.149746715819</v>
      </c>
      <c r="W43" s="22">
        <f t="shared" si="10"/>
        <v>40718.409398995376</v>
      </c>
      <c r="X43" s="22">
        <f t="shared" si="10"/>
        <v>44635.94371440442</v>
      </c>
      <c r="Y43" s="22">
        <f t="shared" si="10"/>
        <v>42691.651296564916</v>
      </c>
      <c r="Z43" s="22">
        <f t="shared" si="10"/>
        <v>46418.676434895831</v>
      </c>
      <c r="AA43" s="22">
        <f t="shared" si="10"/>
        <v>50290.908346981763</v>
      </c>
      <c r="AB43" s="22">
        <f t="shared" si="10"/>
        <v>54307.040171858927</v>
      </c>
    </row>
    <row r="44" spans="2:28" x14ac:dyDescent="0.25">
      <c r="C44" s="15"/>
    </row>
    <row r="45" spans="2:28" ht="15.6" x14ac:dyDescent="0.3">
      <c r="B45" s="8" t="s">
        <v>62</v>
      </c>
      <c r="C45" s="25"/>
      <c r="D45" s="18"/>
      <c r="E45" s="18"/>
      <c r="F45" s="18"/>
      <c r="G45" s="18"/>
      <c r="H45" s="18"/>
      <c r="I45" s="18"/>
      <c r="J45" s="18"/>
      <c r="K45" s="18"/>
      <c r="L45" s="18"/>
      <c r="M45" s="18"/>
      <c r="N45" s="18"/>
      <c r="O45" s="18"/>
      <c r="P45" s="18"/>
      <c r="Q45" s="18"/>
      <c r="R45" s="18"/>
      <c r="S45" s="18"/>
      <c r="T45" s="18"/>
      <c r="U45" s="18"/>
      <c r="V45" s="18"/>
      <c r="W45" s="18"/>
      <c r="X45" s="18"/>
      <c r="Y45" s="18"/>
      <c r="Z45" s="18"/>
      <c r="AA45" s="18"/>
    </row>
    <row r="46" spans="2:28" ht="7.05" customHeight="1" x14ac:dyDescent="0.25">
      <c r="B46" s="7"/>
      <c r="C46" s="25"/>
      <c r="D46" s="18"/>
      <c r="E46" s="18"/>
      <c r="F46" s="18"/>
      <c r="G46" s="18"/>
      <c r="H46" s="18"/>
      <c r="I46" s="18"/>
      <c r="J46" s="18"/>
      <c r="K46" s="18"/>
      <c r="L46" s="18"/>
      <c r="M46" s="18"/>
      <c r="N46" s="18"/>
      <c r="O46" s="18"/>
      <c r="P46" s="18"/>
      <c r="Q46" s="18"/>
      <c r="R46" s="18"/>
      <c r="S46" s="18"/>
      <c r="T46" s="18"/>
      <c r="U46" s="18"/>
      <c r="V46" s="18"/>
      <c r="W46" s="18"/>
      <c r="X46" s="18"/>
      <c r="Y46" s="18"/>
      <c r="Z46" s="18"/>
      <c r="AA46" s="18"/>
    </row>
    <row r="47" spans="2:28" x14ac:dyDescent="0.25">
      <c r="B47" s="9" t="s">
        <v>63</v>
      </c>
      <c r="C47" s="15" t="s">
        <v>41</v>
      </c>
      <c r="D47" s="30">
        <f>1300000/12</f>
        <v>108333.33333333333</v>
      </c>
      <c r="E47" s="30">
        <f t="shared" ref="E47:P47" si="11">1300000/12</f>
        <v>108333.33333333333</v>
      </c>
      <c r="F47" s="30">
        <f t="shared" si="11"/>
        <v>108333.33333333333</v>
      </c>
      <c r="G47" s="30">
        <f t="shared" si="11"/>
        <v>108333.33333333333</v>
      </c>
      <c r="H47" s="30">
        <f t="shared" si="11"/>
        <v>108333.33333333333</v>
      </c>
      <c r="I47" s="30">
        <f t="shared" si="11"/>
        <v>108333.33333333333</v>
      </c>
      <c r="J47" s="30">
        <f t="shared" si="11"/>
        <v>108333.33333333333</v>
      </c>
      <c r="K47" s="30">
        <f t="shared" si="11"/>
        <v>108333.33333333333</v>
      </c>
      <c r="L47" s="30">
        <f t="shared" si="11"/>
        <v>108333.33333333333</v>
      </c>
      <c r="M47" s="30">
        <f t="shared" si="11"/>
        <v>108333.33333333333</v>
      </c>
      <c r="N47" s="30">
        <f t="shared" si="11"/>
        <v>108333.33333333333</v>
      </c>
      <c r="O47" s="30">
        <f t="shared" si="11"/>
        <v>108333.33333333333</v>
      </c>
      <c r="P47" s="30">
        <f t="shared" si="11"/>
        <v>108333.33333333333</v>
      </c>
      <c r="Q47" s="30">
        <v>110000</v>
      </c>
      <c r="R47" s="30">
        <v>110000</v>
      </c>
      <c r="S47" s="30">
        <v>110000</v>
      </c>
      <c r="T47" s="30">
        <v>110000</v>
      </c>
      <c r="U47" s="30">
        <v>110000</v>
      </c>
      <c r="V47" s="30">
        <v>110000</v>
      </c>
      <c r="W47" s="30">
        <v>110000</v>
      </c>
      <c r="X47" s="30">
        <v>110000</v>
      </c>
      <c r="Y47" s="30">
        <v>110000</v>
      </c>
      <c r="Z47" s="30">
        <v>110000</v>
      </c>
      <c r="AA47" s="30">
        <v>110000</v>
      </c>
      <c r="AB47" s="31">
        <v>110000</v>
      </c>
    </row>
    <row r="48" spans="2:28" x14ac:dyDescent="0.25">
      <c r="B48" s="9" t="s">
        <v>64</v>
      </c>
      <c r="C48" s="15" t="s">
        <v>41</v>
      </c>
      <c r="D48" s="30">
        <f>60000/12</f>
        <v>5000</v>
      </c>
      <c r="E48" s="30">
        <f t="shared" ref="E48:P48" si="12">60000/12</f>
        <v>5000</v>
      </c>
      <c r="F48" s="30">
        <f t="shared" si="12"/>
        <v>5000</v>
      </c>
      <c r="G48" s="30">
        <f t="shared" si="12"/>
        <v>5000</v>
      </c>
      <c r="H48" s="30">
        <f t="shared" si="12"/>
        <v>5000</v>
      </c>
      <c r="I48" s="30">
        <f t="shared" si="12"/>
        <v>5000</v>
      </c>
      <c r="J48" s="30">
        <f t="shared" si="12"/>
        <v>5000</v>
      </c>
      <c r="K48" s="30">
        <f t="shared" si="12"/>
        <v>5000</v>
      </c>
      <c r="L48" s="30">
        <f t="shared" si="12"/>
        <v>5000</v>
      </c>
      <c r="M48" s="30">
        <f t="shared" si="12"/>
        <v>5000</v>
      </c>
      <c r="N48" s="30">
        <f t="shared" si="12"/>
        <v>5000</v>
      </c>
      <c r="O48" s="30">
        <f t="shared" si="12"/>
        <v>5000</v>
      </c>
      <c r="P48" s="30">
        <f t="shared" si="12"/>
        <v>5000</v>
      </c>
      <c r="Q48" s="30">
        <v>6000</v>
      </c>
      <c r="R48" s="30">
        <v>6000</v>
      </c>
      <c r="S48" s="30">
        <v>6000</v>
      </c>
      <c r="T48" s="30">
        <v>6000</v>
      </c>
      <c r="U48" s="30">
        <v>6000</v>
      </c>
      <c r="V48" s="30">
        <v>6000</v>
      </c>
      <c r="W48" s="30">
        <v>6000</v>
      </c>
      <c r="X48" s="30">
        <v>6000</v>
      </c>
      <c r="Y48" s="30">
        <v>6000</v>
      </c>
      <c r="Z48" s="30">
        <v>6000</v>
      </c>
      <c r="AA48" s="30">
        <v>6000</v>
      </c>
      <c r="AB48" s="31">
        <v>6000</v>
      </c>
    </row>
    <row r="49" spans="2:28" x14ac:dyDescent="0.25">
      <c r="B49" s="9" t="s">
        <v>65</v>
      </c>
      <c r="C49" s="15" t="s">
        <v>41</v>
      </c>
      <c r="D49" s="30">
        <f>80000/12</f>
        <v>6666.666666666667</v>
      </c>
      <c r="E49" s="30">
        <f t="shared" ref="E49:P49" si="13">80000/12</f>
        <v>6666.666666666667</v>
      </c>
      <c r="F49" s="30">
        <f t="shared" si="13"/>
        <v>6666.666666666667</v>
      </c>
      <c r="G49" s="30">
        <f t="shared" si="13"/>
        <v>6666.666666666667</v>
      </c>
      <c r="H49" s="30">
        <f t="shared" si="13"/>
        <v>6666.666666666667</v>
      </c>
      <c r="I49" s="30">
        <f t="shared" si="13"/>
        <v>6666.666666666667</v>
      </c>
      <c r="J49" s="30">
        <f t="shared" si="13"/>
        <v>6666.666666666667</v>
      </c>
      <c r="K49" s="30">
        <f t="shared" si="13"/>
        <v>6666.666666666667</v>
      </c>
      <c r="L49" s="30">
        <f t="shared" si="13"/>
        <v>6666.666666666667</v>
      </c>
      <c r="M49" s="30">
        <f t="shared" si="13"/>
        <v>6666.666666666667</v>
      </c>
      <c r="N49" s="30">
        <f t="shared" si="13"/>
        <v>6666.666666666667</v>
      </c>
      <c r="O49" s="30">
        <f t="shared" si="13"/>
        <v>6666.666666666667</v>
      </c>
      <c r="P49" s="30">
        <f t="shared" si="13"/>
        <v>6666.666666666667</v>
      </c>
      <c r="Q49" s="30">
        <v>7667</v>
      </c>
      <c r="R49" s="30">
        <v>7667</v>
      </c>
      <c r="S49" s="30">
        <v>7667</v>
      </c>
      <c r="T49" s="30">
        <v>7667</v>
      </c>
      <c r="U49" s="30">
        <v>7667</v>
      </c>
      <c r="V49" s="30">
        <v>7667</v>
      </c>
      <c r="W49" s="30">
        <v>7667</v>
      </c>
      <c r="X49" s="30">
        <v>7667</v>
      </c>
      <c r="Y49" s="30">
        <v>7667</v>
      </c>
      <c r="Z49" s="30">
        <v>7667</v>
      </c>
      <c r="AA49" s="30">
        <v>7667</v>
      </c>
      <c r="AB49" s="31">
        <v>7667</v>
      </c>
    </row>
    <row r="50" spans="2:28" x14ac:dyDescent="0.25">
      <c r="B50" s="10" t="s">
        <v>66</v>
      </c>
      <c r="C50" s="44" t="s">
        <v>41</v>
      </c>
      <c r="D50" s="32">
        <f>25000/12</f>
        <v>2083.3333333333335</v>
      </c>
      <c r="E50" s="32">
        <f t="shared" ref="E50:P50" si="14">25000/12</f>
        <v>2083.3333333333335</v>
      </c>
      <c r="F50" s="32">
        <f t="shared" si="14"/>
        <v>2083.3333333333335</v>
      </c>
      <c r="G50" s="32">
        <f t="shared" si="14"/>
        <v>2083.3333333333335</v>
      </c>
      <c r="H50" s="32">
        <f t="shared" si="14"/>
        <v>2083.3333333333335</v>
      </c>
      <c r="I50" s="32">
        <f t="shared" si="14"/>
        <v>2083.3333333333335</v>
      </c>
      <c r="J50" s="32">
        <f t="shared" si="14"/>
        <v>2083.3333333333335</v>
      </c>
      <c r="K50" s="32">
        <f t="shared" si="14"/>
        <v>2083.3333333333335</v>
      </c>
      <c r="L50" s="32">
        <f t="shared" si="14"/>
        <v>2083.3333333333335</v>
      </c>
      <c r="M50" s="32">
        <f t="shared" si="14"/>
        <v>2083.3333333333335</v>
      </c>
      <c r="N50" s="32">
        <f t="shared" si="14"/>
        <v>2083.3333333333335</v>
      </c>
      <c r="O50" s="32">
        <f t="shared" si="14"/>
        <v>2083.3333333333335</v>
      </c>
      <c r="P50" s="32">
        <f t="shared" si="14"/>
        <v>2083.3333333333335</v>
      </c>
      <c r="Q50" s="32">
        <v>3083</v>
      </c>
      <c r="R50" s="32">
        <v>3083</v>
      </c>
      <c r="S50" s="32">
        <v>3083</v>
      </c>
      <c r="T50" s="32">
        <v>3083</v>
      </c>
      <c r="U50" s="32">
        <v>3083</v>
      </c>
      <c r="V50" s="32">
        <v>3083</v>
      </c>
      <c r="W50" s="32">
        <v>3083</v>
      </c>
      <c r="X50" s="32">
        <v>3083</v>
      </c>
      <c r="Y50" s="32">
        <v>3083</v>
      </c>
      <c r="Z50" s="32">
        <v>3083</v>
      </c>
      <c r="AA50" s="32">
        <v>3083</v>
      </c>
      <c r="AB50" s="33">
        <v>3083</v>
      </c>
    </row>
    <row r="51" spans="2:28" x14ac:dyDescent="0.25">
      <c r="C51" s="15"/>
    </row>
    <row r="52" spans="2:28" ht="15.6" x14ac:dyDescent="0.3">
      <c r="B52" s="22" t="s">
        <v>67</v>
      </c>
      <c r="C52" s="42"/>
      <c r="D52" s="22">
        <f>SUM(D47:D50)</f>
        <v>122083.33333333333</v>
      </c>
      <c r="E52" s="22">
        <f t="shared" ref="E52:AB52" si="15">SUM(E47:E50)</f>
        <v>122083.33333333333</v>
      </c>
      <c r="F52" s="22">
        <f t="shared" si="15"/>
        <v>122083.33333333333</v>
      </c>
      <c r="G52" s="22">
        <f t="shared" si="15"/>
        <v>122083.33333333333</v>
      </c>
      <c r="H52" s="22">
        <f t="shared" si="15"/>
        <v>122083.33333333333</v>
      </c>
      <c r="I52" s="22">
        <f t="shared" si="15"/>
        <v>122083.33333333333</v>
      </c>
      <c r="J52" s="22">
        <f t="shared" si="15"/>
        <v>122083.33333333333</v>
      </c>
      <c r="K52" s="22">
        <f t="shared" si="15"/>
        <v>122083.33333333333</v>
      </c>
      <c r="L52" s="22">
        <f t="shared" si="15"/>
        <v>122083.33333333333</v>
      </c>
      <c r="M52" s="22">
        <f t="shared" si="15"/>
        <v>122083.33333333333</v>
      </c>
      <c r="N52" s="22">
        <f t="shared" si="15"/>
        <v>122083.33333333333</v>
      </c>
      <c r="O52" s="22">
        <f t="shared" si="15"/>
        <v>122083.33333333333</v>
      </c>
      <c r="P52" s="22">
        <f t="shared" si="15"/>
        <v>122083.33333333333</v>
      </c>
      <c r="Q52" s="22">
        <f t="shared" si="15"/>
        <v>126750</v>
      </c>
      <c r="R52" s="22">
        <f t="shared" si="15"/>
        <v>126750</v>
      </c>
      <c r="S52" s="22">
        <f t="shared" si="15"/>
        <v>126750</v>
      </c>
      <c r="T52" s="22">
        <f t="shared" si="15"/>
        <v>126750</v>
      </c>
      <c r="U52" s="22">
        <f t="shared" si="15"/>
        <v>126750</v>
      </c>
      <c r="V52" s="22">
        <f t="shared" si="15"/>
        <v>126750</v>
      </c>
      <c r="W52" s="22">
        <f t="shared" si="15"/>
        <v>126750</v>
      </c>
      <c r="X52" s="22">
        <f t="shared" si="15"/>
        <v>126750</v>
      </c>
      <c r="Y52" s="22">
        <f t="shared" si="15"/>
        <v>126750</v>
      </c>
      <c r="Z52" s="22">
        <f t="shared" si="15"/>
        <v>126750</v>
      </c>
      <c r="AA52" s="22">
        <f t="shared" si="15"/>
        <v>126750</v>
      </c>
      <c r="AB52" s="22">
        <f t="shared" si="15"/>
        <v>126750</v>
      </c>
    </row>
    <row r="53" spans="2:28" x14ac:dyDescent="0.25">
      <c r="C53" s="15"/>
    </row>
    <row r="54" spans="2:28" x14ac:dyDescent="0.25">
      <c r="B54" s="101" t="s">
        <v>55</v>
      </c>
      <c r="C54" s="43"/>
      <c r="D54" s="102" t="s">
        <v>47</v>
      </c>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row>
    <row r="55" spans="2:28" x14ac:dyDescent="0.25">
      <c r="B55" s="101"/>
      <c r="C55" s="43"/>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row>
    <row r="56" spans="2:28" x14ac:dyDescent="0.25">
      <c r="C56" s="15"/>
    </row>
    <row r="57" spans="2:28" ht="15.6" x14ac:dyDescent="0.3">
      <c r="B57" s="8" t="s">
        <v>56</v>
      </c>
      <c r="C57" s="13"/>
      <c r="D57" s="18"/>
      <c r="E57" s="18"/>
      <c r="F57" s="18"/>
      <c r="G57" s="18"/>
      <c r="H57" s="18"/>
      <c r="I57" s="18"/>
      <c r="J57" s="18"/>
      <c r="K57" s="18"/>
      <c r="L57" s="18"/>
      <c r="M57" s="18"/>
      <c r="N57" s="18"/>
      <c r="O57" s="18"/>
      <c r="P57" s="18"/>
      <c r="Q57" s="18"/>
      <c r="R57" s="18"/>
      <c r="S57" s="18"/>
      <c r="T57" s="18"/>
      <c r="U57" s="18"/>
      <c r="V57" s="18"/>
      <c r="W57" s="18"/>
      <c r="X57" s="18"/>
      <c r="Y57" s="18"/>
      <c r="Z57" s="18"/>
      <c r="AA57" s="18"/>
    </row>
    <row r="58" spans="2:28" ht="7.05" customHeight="1" x14ac:dyDescent="0.25">
      <c r="B58" s="7"/>
      <c r="C58" s="13"/>
      <c r="D58" s="18"/>
      <c r="E58" s="18"/>
      <c r="F58" s="18"/>
      <c r="G58" s="18"/>
      <c r="H58" s="18"/>
      <c r="I58" s="18"/>
      <c r="J58" s="18"/>
      <c r="K58" s="18"/>
      <c r="L58" s="18"/>
      <c r="M58" s="18"/>
      <c r="N58" s="18"/>
      <c r="O58" s="18"/>
      <c r="P58" s="18"/>
      <c r="Q58" s="18"/>
      <c r="R58" s="18"/>
      <c r="S58" s="18"/>
      <c r="T58" s="18"/>
      <c r="U58" s="18"/>
      <c r="V58" s="18"/>
      <c r="W58" s="18"/>
      <c r="X58" s="18"/>
      <c r="Y58" s="18"/>
      <c r="Z58" s="18"/>
      <c r="AA58" s="18"/>
    </row>
    <row r="59" spans="2:28" x14ac:dyDescent="0.25">
      <c r="B59" s="9" t="s">
        <v>44</v>
      </c>
      <c r="C59" s="15" t="s">
        <v>154</v>
      </c>
      <c r="D59" s="18">
        <f>'REVENUE ASSUMPTION'!D$70</f>
        <v>5.9459999999999997</v>
      </c>
      <c r="E59" s="18">
        <f>'REVENUE ASSUMPTION'!E$70</f>
        <v>11.838972</v>
      </c>
      <c r="F59" s="18">
        <f>'REVENUE ASSUMPTION'!F$70</f>
        <v>20.625870503999998</v>
      </c>
      <c r="G59" s="18">
        <f>'REVENUE ASSUMPTION'!G$70</f>
        <v>32.254604834927996</v>
      </c>
      <c r="H59" s="18">
        <f>'REVENUE ASSUMPTION'!H$70</f>
        <v>46.674021947899291</v>
      </c>
      <c r="I59" s="18">
        <f>'REVENUE ASSUMPTION'!I$70</f>
        <v>63.833889552837107</v>
      </c>
      <c r="J59" s="18">
        <f>'REVENUE ASSUMPTION'!J$70</f>
        <v>83.684879540886044</v>
      </c>
      <c r="K59" s="18">
        <f>'REVENUE ASSUMPTION'!K$70</f>
        <v>106.1785517091501</v>
      </c>
      <c r="L59" s="18">
        <f>'REVENUE ASSUMPTION'!L$70</f>
        <v>131.26733777838541</v>
      </c>
      <c r="M59" s="18">
        <f>'REVENUE ASSUMPTION'!M$70</f>
        <v>158.90452569837447</v>
      </c>
      <c r="N59" s="18">
        <f>'REVENUE ASSUMPTION'!N$70</f>
        <v>189.04424423580372</v>
      </c>
      <c r="O59" s="18">
        <f>'REVENUE ASSUMPTION'!O$70</f>
        <v>221.64144783955925</v>
      </c>
      <c r="P59" s="18">
        <f>'REVENUE ASSUMPTION'!P$70</f>
        <v>256.43026033060761</v>
      </c>
      <c r="Q59" s="18">
        <f>'REVENUE ASSUMPTION'!Q$70</f>
        <v>293.55808538432609</v>
      </c>
      <c r="R59" s="18">
        <f>'REVENUE ASSUMPTION'!R$70</f>
        <v>332.98048176202389</v>
      </c>
      <c r="S59" s="18">
        <f>'REVENUE ASSUMPTION'!S$70</f>
        <v>374.65385260854544</v>
      </c>
      <c r="T59" s="18">
        <f>'REVENUE ASSUMPTION'!T$70</f>
        <v>418.53542940898308</v>
      </c>
      <c r="U59" s="18">
        <f>'REVENUE ASSUMPTION'!U$70</f>
        <v>464.5832562502124</v>
      </c>
      <c r="V59" s="18">
        <f>'REVENUE ASSUMPTION'!V$70</f>
        <v>512.75617438145832</v>
      </c>
      <c r="W59" s="18">
        <f>'REVENUE ASSUMPTION'!W$70</f>
        <v>563.01380706821067</v>
      </c>
      <c r="X59" s="18">
        <f>'REVENUE ASSUMPTION'!X$70</f>
        <v>615.31654473391461</v>
      </c>
      <c r="Y59" s="18">
        <f>'REVENUE ASSUMPTION'!Y$70</f>
        <v>669.62553038397027</v>
      </c>
      <c r="Z59" s="18">
        <f>'REVENUE ASSUMPTION'!Z$70</f>
        <v>725.9026453066748</v>
      </c>
      <c r="AA59" s="18">
        <f>'REVENUE ASSUMPTION'!AA$70</f>
        <v>784.11049504584798</v>
      </c>
      <c r="AB59" s="27">
        <f>'REVENUE ASSUMPTION'!AB$70</f>
        <v>844.21239563997688</v>
      </c>
    </row>
    <row r="60" spans="2:28" x14ac:dyDescent="0.25">
      <c r="B60" s="9" t="s">
        <v>57</v>
      </c>
      <c r="C60" s="15" t="s">
        <v>154</v>
      </c>
      <c r="D60" s="83">
        <v>2.5</v>
      </c>
      <c r="E60" s="83">
        <v>2.5</v>
      </c>
      <c r="F60" s="83">
        <v>2.5</v>
      </c>
      <c r="G60" s="83">
        <v>2.5</v>
      </c>
      <c r="H60" s="83">
        <v>2.5</v>
      </c>
      <c r="I60" s="83">
        <v>2.5</v>
      </c>
      <c r="J60" s="83">
        <v>2.5</v>
      </c>
      <c r="K60" s="83">
        <v>2.5</v>
      </c>
      <c r="L60" s="83">
        <v>2.5</v>
      </c>
      <c r="M60" s="83">
        <v>2.5</v>
      </c>
      <c r="N60" s="83">
        <v>2.5</v>
      </c>
      <c r="O60" s="83">
        <v>2.5</v>
      </c>
      <c r="P60" s="83">
        <v>2.5</v>
      </c>
      <c r="Q60" s="83">
        <v>2.5</v>
      </c>
      <c r="R60" s="83">
        <v>2.5</v>
      </c>
      <c r="S60" s="83">
        <v>2.5</v>
      </c>
      <c r="T60" s="83">
        <v>2.5</v>
      </c>
      <c r="U60" s="83">
        <v>2.5</v>
      </c>
      <c r="V60" s="83">
        <v>2.5</v>
      </c>
      <c r="W60" s="83">
        <v>2.5</v>
      </c>
      <c r="X60" s="83">
        <v>2.5</v>
      </c>
      <c r="Y60" s="30">
        <v>3</v>
      </c>
      <c r="Z60" s="30">
        <v>3</v>
      </c>
      <c r="AA60" s="30">
        <v>3</v>
      </c>
      <c r="AB60" s="31">
        <v>3</v>
      </c>
    </row>
    <row r="61" spans="2:28" x14ac:dyDescent="0.25">
      <c r="B61" s="9" t="s">
        <v>58</v>
      </c>
      <c r="C61" s="15" t="s">
        <v>154</v>
      </c>
      <c r="D61" s="30">
        <v>45</v>
      </c>
      <c r="E61" s="30">
        <v>45</v>
      </c>
      <c r="F61" s="30">
        <v>45</v>
      </c>
      <c r="G61" s="30">
        <v>45</v>
      </c>
      <c r="H61" s="30">
        <v>45</v>
      </c>
      <c r="I61" s="30">
        <v>45</v>
      </c>
      <c r="J61" s="30">
        <v>45</v>
      </c>
      <c r="K61" s="30">
        <v>45</v>
      </c>
      <c r="L61" s="30">
        <v>45</v>
      </c>
      <c r="M61" s="30">
        <v>45</v>
      </c>
      <c r="N61" s="30">
        <v>45</v>
      </c>
      <c r="O61" s="30">
        <v>45</v>
      </c>
      <c r="P61" s="30">
        <v>45</v>
      </c>
      <c r="Q61" s="30">
        <v>45</v>
      </c>
      <c r="R61" s="30">
        <v>45</v>
      </c>
      <c r="S61" s="30">
        <v>45</v>
      </c>
      <c r="T61" s="30">
        <v>45</v>
      </c>
      <c r="U61" s="30">
        <v>45</v>
      </c>
      <c r="V61" s="30">
        <v>45</v>
      </c>
      <c r="W61" s="30">
        <v>45</v>
      </c>
      <c r="X61" s="30">
        <v>45</v>
      </c>
      <c r="Y61" s="30">
        <v>50</v>
      </c>
      <c r="Z61" s="30">
        <v>50</v>
      </c>
      <c r="AA61" s="30">
        <v>50</v>
      </c>
      <c r="AB61" s="31">
        <v>50</v>
      </c>
    </row>
    <row r="62" spans="2:28" x14ac:dyDescent="0.25">
      <c r="B62" s="9" t="s">
        <v>59</v>
      </c>
      <c r="C62" s="15" t="s">
        <v>154</v>
      </c>
      <c r="D62" s="30">
        <v>12</v>
      </c>
      <c r="E62" s="30">
        <v>12</v>
      </c>
      <c r="F62" s="30">
        <v>12</v>
      </c>
      <c r="G62" s="30">
        <v>12</v>
      </c>
      <c r="H62" s="30">
        <v>12</v>
      </c>
      <c r="I62" s="30">
        <v>12</v>
      </c>
      <c r="J62" s="30">
        <v>12</v>
      </c>
      <c r="K62" s="30">
        <v>12</v>
      </c>
      <c r="L62" s="30">
        <v>12</v>
      </c>
      <c r="M62" s="30">
        <v>12</v>
      </c>
      <c r="N62" s="30">
        <v>12</v>
      </c>
      <c r="O62" s="30">
        <v>12</v>
      </c>
      <c r="P62" s="30">
        <v>12</v>
      </c>
      <c r="Q62" s="30">
        <v>12</v>
      </c>
      <c r="R62" s="30">
        <v>12</v>
      </c>
      <c r="S62" s="30">
        <v>12</v>
      </c>
      <c r="T62" s="30">
        <v>12</v>
      </c>
      <c r="U62" s="30">
        <v>12</v>
      </c>
      <c r="V62" s="30">
        <v>12</v>
      </c>
      <c r="W62" s="30">
        <v>12</v>
      </c>
      <c r="X62" s="30">
        <v>12</v>
      </c>
      <c r="Y62" s="30">
        <v>12</v>
      </c>
      <c r="Z62" s="30">
        <v>12</v>
      </c>
      <c r="AA62" s="30">
        <v>12</v>
      </c>
      <c r="AB62" s="31">
        <v>12</v>
      </c>
    </row>
    <row r="63" spans="2:28" ht="7.05" customHeight="1" x14ac:dyDescent="0.25">
      <c r="B63" s="11"/>
      <c r="C63" s="13"/>
      <c r="D63" s="18"/>
      <c r="E63" s="18"/>
      <c r="F63" s="18"/>
      <c r="G63" s="18"/>
      <c r="H63" s="18"/>
      <c r="I63" s="18"/>
      <c r="J63" s="18"/>
      <c r="K63" s="18"/>
      <c r="L63" s="18"/>
      <c r="M63" s="18"/>
      <c r="N63" s="18"/>
      <c r="O63" s="18"/>
      <c r="P63" s="18"/>
      <c r="Q63" s="18"/>
      <c r="R63" s="18"/>
      <c r="S63" s="18"/>
      <c r="T63" s="18"/>
      <c r="U63" s="18"/>
      <c r="V63" s="18"/>
      <c r="W63" s="18"/>
      <c r="X63" s="18"/>
      <c r="Y63" s="18"/>
      <c r="Z63" s="18"/>
      <c r="AA63" s="18"/>
      <c r="AB63" s="27"/>
    </row>
    <row r="64" spans="2:28" ht="15.6" x14ac:dyDescent="0.3">
      <c r="B64" s="36" t="s">
        <v>60</v>
      </c>
      <c r="C64" s="40"/>
      <c r="D64" s="38">
        <f>SUM(D60:D62)</f>
        <v>59.5</v>
      </c>
      <c r="E64" s="38">
        <f t="shared" ref="E64:O64" si="16">SUM(E60:E62)</f>
        <v>59.5</v>
      </c>
      <c r="F64" s="38">
        <f t="shared" si="16"/>
        <v>59.5</v>
      </c>
      <c r="G64" s="38">
        <f t="shared" si="16"/>
        <v>59.5</v>
      </c>
      <c r="H64" s="38">
        <f t="shared" si="16"/>
        <v>59.5</v>
      </c>
      <c r="I64" s="38">
        <f t="shared" si="16"/>
        <v>59.5</v>
      </c>
      <c r="J64" s="38">
        <f t="shared" si="16"/>
        <v>59.5</v>
      </c>
      <c r="K64" s="38">
        <f t="shared" si="16"/>
        <v>59.5</v>
      </c>
      <c r="L64" s="38">
        <f t="shared" si="16"/>
        <v>59.5</v>
      </c>
      <c r="M64" s="38">
        <f t="shared" si="16"/>
        <v>59.5</v>
      </c>
      <c r="N64" s="38">
        <f t="shared" si="16"/>
        <v>59.5</v>
      </c>
      <c r="O64" s="38">
        <f t="shared" si="16"/>
        <v>59.5</v>
      </c>
      <c r="P64" s="38">
        <f t="shared" ref="P64:Y64" si="17">SUM(P60:P62)</f>
        <v>59.5</v>
      </c>
      <c r="Q64" s="38">
        <f t="shared" si="17"/>
        <v>59.5</v>
      </c>
      <c r="R64" s="38">
        <f t="shared" si="17"/>
        <v>59.5</v>
      </c>
      <c r="S64" s="38">
        <f t="shared" si="17"/>
        <v>59.5</v>
      </c>
      <c r="T64" s="38">
        <f t="shared" si="17"/>
        <v>59.5</v>
      </c>
      <c r="U64" s="38">
        <f t="shared" si="17"/>
        <v>59.5</v>
      </c>
      <c r="V64" s="38">
        <f t="shared" si="17"/>
        <v>59.5</v>
      </c>
      <c r="W64" s="38">
        <f t="shared" si="17"/>
        <v>59.5</v>
      </c>
      <c r="X64" s="38">
        <f t="shared" si="17"/>
        <v>59.5</v>
      </c>
      <c r="Y64" s="38">
        <f t="shared" si="17"/>
        <v>65</v>
      </c>
      <c r="Z64" s="38">
        <f t="shared" ref="Z64:AB64" si="18">SUM(Z60:Z62)</f>
        <v>65</v>
      </c>
      <c r="AA64" s="38">
        <f t="shared" si="18"/>
        <v>65</v>
      </c>
      <c r="AB64" s="39">
        <f t="shared" si="18"/>
        <v>65</v>
      </c>
    </row>
    <row r="65" spans="2:28" ht="15.6" x14ac:dyDescent="0.3">
      <c r="C65" s="15"/>
      <c r="D65" s="35"/>
      <c r="E65" s="35"/>
      <c r="F65" s="35"/>
      <c r="G65" s="35"/>
      <c r="H65" s="35"/>
      <c r="I65" s="35"/>
      <c r="J65" s="35"/>
      <c r="K65" s="35"/>
      <c r="L65" s="35"/>
      <c r="M65" s="35"/>
      <c r="N65" s="35"/>
      <c r="O65" s="35"/>
      <c r="P65" s="35"/>
      <c r="Q65" s="35"/>
      <c r="R65" s="35"/>
      <c r="S65" s="35"/>
      <c r="T65" s="35"/>
      <c r="U65" s="35"/>
      <c r="V65" s="35"/>
      <c r="W65" s="35"/>
      <c r="X65" s="35"/>
      <c r="Y65" s="35"/>
      <c r="Z65" s="35"/>
      <c r="AA65" s="35"/>
      <c r="AB65" s="35"/>
    </row>
    <row r="66" spans="2:28" ht="15.6" x14ac:dyDescent="0.3">
      <c r="B66" s="22" t="s">
        <v>61</v>
      </c>
      <c r="C66" s="41"/>
      <c r="D66" s="22">
        <f>D$64*D$59</f>
        <v>353.78699999999998</v>
      </c>
      <c r="E66" s="22">
        <f t="shared" ref="E66:AB66" si="19">E$64*E$59</f>
        <v>704.41883399999995</v>
      </c>
      <c r="F66" s="22">
        <f t="shared" si="19"/>
        <v>1227.239294988</v>
      </c>
      <c r="G66" s="22">
        <f t="shared" si="19"/>
        <v>1919.1489876782157</v>
      </c>
      <c r="H66" s="22">
        <f t="shared" si="19"/>
        <v>2777.1043059000076</v>
      </c>
      <c r="I66" s="22">
        <f t="shared" si="19"/>
        <v>3798.1164283938078</v>
      </c>
      <c r="J66" s="22">
        <f t="shared" si="19"/>
        <v>4979.25033268272</v>
      </c>
      <c r="K66" s="22">
        <f t="shared" si="19"/>
        <v>6317.623826694431</v>
      </c>
      <c r="L66" s="22">
        <f t="shared" si="19"/>
        <v>7810.4065978139315</v>
      </c>
      <c r="M66" s="22">
        <f t="shared" si="19"/>
        <v>9454.8192790532812</v>
      </c>
      <c r="N66" s="22">
        <f t="shared" si="19"/>
        <v>11248.13253203032</v>
      </c>
      <c r="O66" s="22">
        <f t="shared" si="19"/>
        <v>13187.666146453776</v>
      </c>
      <c r="P66" s="22">
        <f t="shared" si="19"/>
        <v>15257.600489671153</v>
      </c>
      <c r="Q66" s="22">
        <f t="shared" si="19"/>
        <v>17466.706080367403</v>
      </c>
      <c r="R66" s="22">
        <f t="shared" si="19"/>
        <v>19812.338664840419</v>
      </c>
      <c r="S66" s="22">
        <f t="shared" si="19"/>
        <v>22291.904230208453</v>
      </c>
      <c r="T66" s="22">
        <f t="shared" si="19"/>
        <v>24902.858049834493</v>
      </c>
      <c r="U66" s="22">
        <f t="shared" si="19"/>
        <v>27642.703746887637</v>
      </c>
      <c r="V66" s="22">
        <f t="shared" si="19"/>
        <v>30508.992375696769</v>
      </c>
      <c r="W66" s="22">
        <f t="shared" si="19"/>
        <v>33499.321520558537</v>
      </c>
      <c r="X66" s="22">
        <f t="shared" si="19"/>
        <v>36611.334411667922</v>
      </c>
      <c r="Y66" s="22">
        <f t="shared" si="19"/>
        <v>43525.659474958069</v>
      </c>
      <c r="Z66" s="22">
        <f t="shared" si="19"/>
        <v>47183.671944933863</v>
      </c>
      <c r="AA66" s="22">
        <f t="shared" si="19"/>
        <v>50967.182177980118</v>
      </c>
      <c r="AB66" s="22">
        <f t="shared" si="19"/>
        <v>54873.805716598494</v>
      </c>
    </row>
    <row r="67" spans="2:28" x14ac:dyDescent="0.25">
      <c r="C67" s="15"/>
    </row>
    <row r="68" spans="2:28" ht="15.6" x14ac:dyDescent="0.3">
      <c r="B68" s="8" t="s">
        <v>62</v>
      </c>
      <c r="C68" s="25"/>
      <c r="D68" s="18"/>
      <c r="E68" s="18"/>
      <c r="F68" s="18"/>
      <c r="G68" s="18"/>
      <c r="H68" s="18"/>
      <c r="I68" s="18"/>
      <c r="J68" s="18"/>
      <c r="K68" s="18"/>
      <c r="L68" s="18"/>
      <c r="M68" s="18"/>
      <c r="N68" s="18"/>
      <c r="O68" s="18"/>
      <c r="P68" s="18"/>
      <c r="Q68" s="18"/>
      <c r="R68" s="18"/>
      <c r="S68" s="18"/>
      <c r="T68" s="18"/>
      <c r="U68" s="18"/>
      <c r="V68" s="18"/>
      <c r="W68" s="18"/>
      <c r="X68" s="18"/>
      <c r="Y68" s="18"/>
      <c r="Z68" s="18"/>
      <c r="AA68" s="18"/>
    </row>
    <row r="69" spans="2:28" ht="7.05" customHeight="1" x14ac:dyDescent="0.25">
      <c r="B69" s="7"/>
      <c r="C69" s="25"/>
      <c r="D69" s="18"/>
      <c r="E69" s="18"/>
      <c r="F69" s="18"/>
      <c r="G69" s="18"/>
      <c r="H69" s="18"/>
      <c r="I69" s="18"/>
      <c r="J69" s="18"/>
      <c r="K69" s="18"/>
      <c r="L69" s="18"/>
      <c r="M69" s="18"/>
      <c r="N69" s="18"/>
      <c r="O69" s="18"/>
      <c r="P69" s="18"/>
      <c r="Q69" s="18"/>
      <c r="R69" s="18"/>
      <c r="S69" s="18"/>
      <c r="T69" s="18"/>
      <c r="U69" s="18"/>
      <c r="V69" s="18"/>
      <c r="W69" s="18"/>
      <c r="X69" s="18"/>
      <c r="Y69" s="18"/>
      <c r="Z69" s="18"/>
      <c r="AA69" s="18"/>
    </row>
    <row r="70" spans="2:28" x14ac:dyDescent="0.25">
      <c r="B70" s="9" t="s">
        <v>63</v>
      </c>
      <c r="C70" s="15" t="s">
        <v>41</v>
      </c>
      <c r="D70" s="30">
        <f>1800000/12</f>
        <v>150000</v>
      </c>
      <c r="E70" s="30">
        <f t="shared" ref="E70:AB70" si="20">1800000/12</f>
        <v>150000</v>
      </c>
      <c r="F70" s="30">
        <f t="shared" si="20"/>
        <v>150000</v>
      </c>
      <c r="G70" s="30">
        <f t="shared" si="20"/>
        <v>150000</v>
      </c>
      <c r="H70" s="30">
        <f t="shared" si="20"/>
        <v>150000</v>
      </c>
      <c r="I70" s="30">
        <f t="shared" si="20"/>
        <v>150000</v>
      </c>
      <c r="J70" s="30">
        <f t="shared" si="20"/>
        <v>150000</v>
      </c>
      <c r="K70" s="30">
        <f t="shared" si="20"/>
        <v>150000</v>
      </c>
      <c r="L70" s="30">
        <f t="shared" si="20"/>
        <v>150000</v>
      </c>
      <c r="M70" s="30">
        <f t="shared" si="20"/>
        <v>150000</v>
      </c>
      <c r="N70" s="30">
        <f t="shared" si="20"/>
        <v>150000</v>
      </c>
      <c r="O70" s="30">
        <f t="shared" si="20"/>
        <v>150000</v>
      </c>
      <c r="P70" s="30">
        <f t="shared" si="20"/>
        <v>150000</v>
      </c>
      <c r="Q70" s="30">
        <f t="shared" si="20"/>
        <v>150000</v>
      </c>
      <c r="R70" s="30">
        <f t="shared" si="20"/>
        <v>150000</v>
      </c>
      <c r="S70" s="30">
        <f t="shared" si="20"/>
        <v>150000</v>
      </c>
      <c r="T70" s="30">
        <f t="shared" si="20"/>
        <v>150000</v>
      </c>
      <c r="U70" s="30">
        <f t="shared" si="20"/>
        <v>150000</v>
      </c>
      <c r="V70" s="30">
        <f t="shared" si="20"/>
        <v>150000</v>
      </c>
      <c r="W70" s="30">
        <f t="shared" si="20"/>
        <v>150000</v>
      </c>
      <c r="X70" s="30">
        <f t="shared" si="20"/>
        <v>150000</v>
      </c>
      <c r="Y70" s="30">
        <f t="shared" si="20"/>
        <v>150000</v>
      </c>
      <c r="Z70" s="30">
        <f t="shared" si="20"/>
        <v>150000</v>
      </c>
      <c r="AA70" s="30">
        <f t="shared" si="20"/>
        <v>150000</v>
      </c>
      <c r="AB70" s="31">
        <f t="shared" si="20"/>
        <v>150000</v>
      </c>
    </row>
    <row r="71" spans="2:28" x14ac:dyDescent="0.25">
      <c r="B71" s="9" t="s">
        <v>64</v>
      </c>
      <c r="C71" s="15" t="s">
        <v>41</v>
      </c>
      <c r="D71" s="30">
        <f>120000/12</f>
        <v>10000</v>
      </c>
      <c r="E71" s="30">
        <f t="shared" ref="E71:AB71" si="21">120000/12</f>
        <v>10000</v>
      </c>
      <c r="F71" s="30">
        <f t="shared" si="21"/>
        <v>10000</v>
      </c>
      <c r="G71" s="30">
        <f t="shared" si="21"/>
        <v>10000</v>
      </c>
      <c r="H71" s="30">
        <f t="shared" si="21"/>
        <v>10000</v>
      </c>
      <c r="I71" s="30">
        <f t="shared" si="21"/>
        <v>10000</v>
      </c>
      <c r="J71" s="30">
        <f t="shared" si="21"/>
        <v>10000</v>
      </c>
      <c r="K71" s="30">
        <f t="shared" si="21"/>
        <v>10000</v>
      </c>
      <c r="L71" s="30">
        <f t="shared" si="21"/>
        <v>10000</v>
      </c>
      <c r="M71" s="30">
        <f t="shared" si="21"/>
        <v>10000</v>
      </c>
      <c r="N71" s="30">
        <f t="shared" si="21"/>
        <v>10000</v>
      </c>
      <c r="O71" s="30">
        <f t="shared" si="21"/>
        <v>10000</v>
      </c>
      <c r="P71" s="30">
        <f t="shared" si="21"/>
        <v>10000</v>
      </c>
      <c r="Q71" s="30">
        <f t="shared" si="21"/>
        <v>10000</v>
      </c>
      <c r="R71" s="30">
        <f t="shared" si="21"/>
        <v>10000</v>
      </c>
      <c r="S71" s="30">
        <f t="shared" si="21"/>
        <v>10000</v>
      </c>
      <c r="T71" s="30">
        <f t="shared" si="21"/>
        <v>10000</v>
      </c>
      <c r="U71" s="30">
        <f t="shared" si="21"/>
        <v>10000</v>
      </c>
      <c r="V71" s="30">
        <f t="shared" si="21"/>
        <v>10000</v>
      </c>
      <c r="W71" s="30">
        <f t="shared" si="21"/>
        <v>10000</v>
      </c>
      <c r="X71" s="30">
        <f t="shared" si="21"/>
        <v>10000</v>
      </c>
      <c r="Y71" s="30">
        <f t="shared" si="21"/>
        <v>10000</v>
      </c>
      <c r="Z71" s="30">
        <f t="shared" si="21"/>
        <v>10000</v>
      </c>
      <c r="AA71" s="30">
        <f t="shared" si="21"/>
        <v>10000</v>
      </c>
      <c r="AB71" s="31">
        <f t="shared" si="21"/>
        <v>10000</v>
      </c>
    </row>
    <row r="72" spans="2:28" x14ac:dyDescent="0.25">
      <c r="B72" s="9" t="s">
        <v>65</v>
      </c>
      <c r="C72" s="15" t="s">
        <v>41</v>
      </c>
      <c r="D72" s="30">
        <f>150000/12</f>
        <v>12500</v>
      </c>
      <c r="E72" s="30">
        <f t="shared" ref="E72:AB72" si="22">150000/12</f>
        <v>12500</v>
      </c>
      <c r="F72" s="30">
        <f t="shared" si="22"/>
        <v>12500</v>
      </c>
      <c r="G72" s="30">
        <f t="shared" si="22"/>
        <v>12500</v>
      </c>
      <c r="H72" s="30">
        <f t="shared" si="22"/>
        <v>12500</v>
      </c>
      <c r="I72" s="30">
        <f t="shared" si="22"/>
        <v>12500</v>
      </c>
      <c r="J72" s="30">
        <f t="shared" si="22"/>
        <v>12500</v>
      </c>
      <c r="K72" s="30">
        <f t="shared" si="22"/>
        <v>12500</v>
      </c>
      <c r="L72" s="30">
        <f t="shared" si="22"/>
        <v>12500</v>
      </c>
      <c r="M72" s="30">
        <f t="shared" si="22"/>
        <v>12500</v>
      </c>
      <c r="N72" s="30">
        <f t="shared" si="22"/>
        <v>12500</v>
      </c>
      <c r="O72" s="30">
        <f t="shared" si="22"/>
        <v>12500</v>
      </c>
      <c r="P72" s="30">
        <f t="shared" si="22"/>
        <v>12500</v>
      </c>
      <c r="Q72" s="30">
        <f t="shared" si="22"/>
        <v>12500</v>
      </c>
      <c r="R72" s="30">
        <f t="shared" si="22"/>
        <v>12500</v>
      </c>
      <c r="S72" s="30">
        <f t="shared" si="22"/>
        <v>12500</v>
      </c>
      <c r="T72" s="30">
        <f t="shared" si="22"/>
        <v>12500</v>
      </c>
      <c r="U72" s="30">
        <f t="shared" si="22"/>
        <v>12500</v>
      </c>
      <c r="V72" s="30">
        <f t="shared" si="22"/>
        <v>12500</v>
      </c>
      <c r="W72" s="30">
        <f t="shared" si="22"/>
        <v>12500</v>
      </c>
      <c r="X72" s="30">
        <f t="shared" si="22"/>
        <v>12500</v>
      </c>
      <c r="Y72" s="30">
        <f t="shared" si="22"/>
        <v>12500</v>
      </c>
      <c r="Z72" s="30">
        <f t="shared" si="22"/>
        <v>12500</v>
      </c>
      <c r="AA72" s="30">
        <f t="shared" si="22"/>
        <v>12500</v>
      </c>
      <c r="AB72" s="31">
        <f t="shared" si="22"/>
        <v>12500</v>
      </c>
    </row>
    <row r="73" spans="2:28" x14ac:dyDescent="0.25">
      <c r="B73" s="10" t="s">
        <v>66</v>
      </c>
      <c r="C73" s="44" t="s">
        <v>41</v>
      </c>
      <c r="D73" s="32">
        <f>50000/12</f>
        <v>4166.666666666667</v>
      </c>
      <c r="E73" s="32">
        <f t="shared" ref="E73:AB73" si="23">50000/12</f>
        <v>4166.666666666667</v>
      </c>
      <c r="F73" s="32">
        <f t="shared" si="23"/>
        <v>4166.666666666667</v>
      </c>
      <c r="G73" s="32">
        <f t="shared" si="23"/>
        <v>4166.666666666667</v>
      </c>
      <c r="H73" s="32">
        <f t="shared" si="23"/>
        <v>4166.666666666667</v>
      </c>
      <c r="I73" s="32">
        <f t="shared" si="23"/>
        <v>4166.666666666667</v>
      </c>
      <c r="J73" s="32">
        <f t="shared" si="23"/>
        <v>4166.666666666667</v>
      </c>
      <c r="K73" s="32">
        <f t="shared" si="23"/>
        <v>4166.666666666667</v>
      </c>
      <c r="L73" s="32">
        <f t="shared" si="23"/>
        <v>4166.666666666667</v>
      </c>
      <c r="M73" s="32">
        <f t="shared" si="23"/>
        <v>4166.666666666667</v>
      </c>
      <c r="N73" s="32">
        <f t="shared" si="23"/>
        <v>4166.666666666667</v>
      </c>
      <c r="O73" s="32">
        <f t="shared" si="23"/>
        <v>4166.666666666667</v>
      </c>
      <c r="P73" s="32">
        <f t="shared" si="23"/>
        <v>4166.666666666667</v>
      </c>
      <c r="Q73" s="32">
        <f t="shared" si="23"/>
        <v>4166.666666666667</v>
      </c>
      <c r="R73" s="32">
        <f t="shared" si="23"/>
        <v>4166.666666666667</v>
      </c>
      <c r="S73" s="32">
        <f t="shared" si="23"/>
        <v>4166.666666666667</v>
      </c>
      <c r="T73" s="32">
        <f t="shared" si="23"/>
        <v>4166.666666666667</v>
      </c>
      <c r="U73" s="32">
        <f t="shared" si="23"/>
        <v>4166.666666666667</v>
      </c>
      <c r="V73" s="32">
        <f t="shared" si="23"/>
        <v>4166.666666666667</v>
      </c>
      <c r="W73" s="32">
        <f t="shared" si="23"/>
        <v>4166.666666666667</v>
      </c>
      <c r="X73" s="32">
        <f t="shared" si="23"/>
        <v>4166.666666666667</v>
      </c>
      <c r="Y73" s="32">
        <f t="shared" si="23"/>
        <v>4166.666666666667</v>
      </c>
      <c r="Z73" s="32">
        <f t="shared" si="23"/>
        <v>4166.666666666667</v>
      </c>
      <c r="AA73" s="32">
        <f t="shared" si="23"/>
        <v>4166.666666666667</v>
      </c>
      <c r="AB73" s="33">
        <f t="shared" si="23"/>
        <v>4166.666666666667</v>
      </c>
    </row>
    <row r="75" spans="2:28" ht="15.6" x14ac:dyDescent="0.3">
      <c r="B75" s="22" t="s">
        <v>67</v>
      </c>
      <c r="C75" s="22"/>
      <c r="D75" s="22">
        <f>SUM(D70:D73)</f>
        <v>176666.66666666666</v>
      </c>
      <c r="E75" s="22">
        <f t="shared" ref="E75:AB75" si="24">SUM(E70:E73)</f>
        <v>176666.66666666666</v>
      </c>
      <c r="F75" s="22">
        <f t="shared" si="24"/>
        <v>176666.66666666666</v>
      </c>
      <c r="G75" s="22">
        <f t="shared" si="24"/>
        <v>176666.66666666666</v>
      </c>
      <c r="H75" s="22">
        <f t="shared" si="24"/>
        <v>176666.66666666666</v>
      </c>
      <c r="I75" s="22">
        <f t="shared" si="24"/>
        <v>176666.66666666666</v>
      </c>
      <c r="J75" s="22">
        <f t="shared" si="24"/>
        <v>176666.66666666666</v>
      </c>
      <c r="K75" s="22">
        <f t="shared" si="24"/>
        <v>176666.66666666666</v>
      </c>
      <c r="L75" s="22">
        <f t="shared" si="24"/>
        <v>176666.66666666666</v>
      </c>
      <c r="M75" s="22">
        <f t="shared" si="24"/>
        <v>176666.66666666666</v>
      </c>
      <c r="N75" s="22">
        <f t="shared" si="24"/>
        <v>176666.66666666666</v>
      </c>
      <c r="O75" s="22">
        <f t="shared" si="24"/>
        <v>176666.66666666666</v>
      </c>
      <c r="P75" s="22">
        <f t="shared" si="24"/>
        <v>176666.66666666666</v>
      </c>
      <c r="Q75" s="22">
        <f t="shared" si="24"/>
        <v>176666.66666666666</v>
      </c>
      <c r="R75" s="22">
        <f t="shared" si="24"/>
        <v>176666.66666666666</v>
      </c>
      <c r="S75" s="22">
        <f t="shared" si="24"/>
        <v>176666.66666666666</v>
      </c>
      <c r="T75" s="22">
        <f t="shared" si="24"/>
        <v>176666.66666666666</v>
      </c>
      <c r="U75" s="22">
        <f t="shared" si="24"/>
        <v>176666.66666666666</v>
      </c>
      <c r="V75" s="22">
        <f t="shared" si="24"/>
        <v>176666.66666666666</v>
      </c>
      <c r="W75" s="22">
        <f t="shared" si="24"/>
        <v>176666.66666666666</v>
      </c>
      <c r="X75" s="22">
        <f t="shared" si="24"/>
        <v>176666.66666666666</v>
      </c>
      <c r="Y75" s="22">
        <f t="shared" si="24"/>
        <v>176666.66666666666</v>
      </c>
      <c r="Z75" s="22">
        <f t="shared" si="24"/>
        <v>176666.66666666666</v>
      </c>
      <c r="AA75" s="22">
        <f t="shared" si="24"/>
        <v>176666.66666666666</v>
      </c>
      <c r="AB75" s="22">
        <f t="shared" si="24"/>
        <v>176666.66666666666</v>
      </c>
    </row>
    <row r="77" spans="2:28" x14ac:dyDescent="0.25">
      <c r="B77" s="34"/>
      <c r="C77" s="34"/>
      <c r="D77" s="105" t="s">
        <v>68</v>
      </c>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row>
    <row r="78" spans="2:28" x14ac:dyDescent="0.25">
      <c r="B78" s="34"/>
      <c r="C78" s="34"/>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row>
    <row r="80" spans="2:28" x14ac:dyDescent="0.25">
      <c r="B80" s="106" t="s">
        <v>95</v>
      </c>
    </row>
    <row r="81" spans="2:28" x14ac:dyDescent="0.25">
      <c r="B81" s="141"/>
    </row>
    <row r="82" spans="2:28" x14ac:dyDescent="0.25">
      <c r="B82" s="141"/>
    </row>
    <row r="83" spans="2:28" x14ac:dyDescent="0.25">
      <c r="B83" s="141"/>
    </row>
    <row r="84" spans="2:28" x14ac:dyDescent="0.25">
      <c r="B84" s="141"/>
    </row>
    <row r="85" spans="2:28" x14ac:dyDescent="0.25">
      <c r="B85" s="141"/>
    </row>
    <row r="86" spans="2:28" x14ac:dyDescent="0.25">
      <c r="B86" s="141"/>
    </row>
    <row r="87" spans="2:28" x14ac:dyDescent="0.25">
      <c r="B87" s="141"/>
    </row>
    <row r="88" spans="2:28" x14ac:dyDescent="0.25">
      <c r="B88" s="141"/>
    </row>
    <row r="89" spans="2:28" x14ac:dyDescent="0.25">
      <c r="B89" s="141"/>
    </row>
    <row r="90" spans="2:28" x14ac:dyDescent="0.25">
      <c r="B90" s="141"/>
    </row>
    <row r="91" spans="2:28" x14ac:dyDescent="0.25">
      <c r="B91" s="141"/>
    </row>
    <row r="92" spans="2:28" x14ac:dyDescent="0.25">
      <c r="B92" s="141"/>
    </row>
    <row r="93" spans="2:28" x14ac:dyDescent="0.25">
      <c r="B93" s="141"/>
    </row>
    <row r="95" spans="2:28" x14ac:dyDescent="0.25">
      <c r="B95" s="34"/>
      <c r="C95" s="34"/>
      <c r="D95" s="105" t="s">
        <v>69</v>
      </c>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row>
    <row r="96" spans="2:28" x14ac:dyDescent="0.25">
      <c r="B96" s="34"/>
      <c r="C96" s="34"/>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row>
    <row r="98" spans="2:2" x14ac:dyDescent="0.25">
      <c r="B98" s="106" t="s">
        <v>94</v>
      </c>
    </row>
    <row r="99" spans="2:2" x14ac:dyDescent="0.25">
      <c r="B99" s="141"/>
    </row>
    <row r="100" spans="2:2" x14ac:dyDescent="0.25">
      <c r="B100" s="141"/>
    </row>
    <row r="101" spans="2:2" x14ac:dyDescent="0.25">
      <c r="B101" s="141"/>
    </row>
    <row r="102" spans="2:2" x14ac:dyDescent="0.25">
      <c r="B102" s="141"/>
    </row>
    <row r="103" spans="2:2" x14ac:dyDescent="0.25">
      <c r="B103" s="141"/>
    </row>
    <row r="104" spans="2:2" x14ac:dyDescent="0.25">
      <c r="B104" s="141"/>
    </row>
    <row r="105" spans="2:2" x14ac:dyDescent="0.25">
      <c r="B105" s="141"/>
    </row>
    <row r="106" spans="2:2" x14ac:dyDescent="0.25">
      <c r="B106" s="141"/>
    </row>
    <row r="107" spans="2:2" x14ac:dyDescent="0.25">
      <c r="B107" s="141"/>
    </row>
    <row r="108" spans="2:2" x14ac:dyDescent="0.25">
      <c r="B108" s="141"/>
    </row>
    <row r="109" spans="2:2" x14ac:dyDescent="0.25">
      <c r="B109" s="141"/>
    </row>
    <row r="110" spans="2:2" x14ac:dyDescent="0.25">
      <c r="B110" s="141"/>
    </row>
    <row r="111" spans="2:2" x14ac:dyDescent="0.25">
      <c r="B111" s="141"/>
    </row>
    <row r="113" spans="2:28" x14ac:dyDescent="0.25">
      <c r="B113" s="34"/>
      <c r="C113" s="34"/>
      <c r="D113" s="105" t="s">
        <v>70</v>
      </c>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row>
    <row r="114" spans="2:28" x14ac:dyDescent="0.25">
      <c r="B114" s="34"/>
      <c r="C114" s="34"/>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row>
    <row r="116" spans="2:28" ht="15" customHeight="1" x14ac:dyDescent="0.25">
      <c r="B116" s="106" t="s">
        <v>93</v>
      </c>
    </row>
    <row r="117" spans="2:28" ht="15" customHeight="1" x14ac:dyDescent="0.25">
      <c r="B117" s="106"/>
    </row>
    <row r="118" spans="2:28" ht="15" customHeight="1" x14ac:dyDescent="0.25">
      <c r="B118" s="106"/>
    </row>
    <row r="119" spans="2:28" ht="15" customHeight="1" x14ac:dyDescent="0.25">
      <c r="B119" s="106"/>
    </row>
    <row r="120" spans="2:28" ht="15" customHeight="1" x14ac:dyDescent="0.25">
      <c r="B120" s="106"/>
    </row>
    <row r="121" spans="2:28" ht="15" customHeight="1" x14ac:dyDescent="0.25">
      <c r="B121" s="106"/>
    </row>
    <row r="122" spans="2:28" ht="15" customHeight="1" x14ac:dyDescent="0.25">
      <c r="B122" s="106"/>
    </row>
    <row r="123" spans="2:28" ht="15" customHeight="1" x14ac:dyDescent="0.25">
      <c r="B123" s="106"/>
    </row>
    <row r="124" spans="2:28" ht="15" customHeight="1" x14ac:dyDescent="0.25">
      <c r="B124" s="106"/>
    </row>
    <row r="125" spans="2:28" ht="15" customHeight="1" x14ac:dyDescent="0.25">
      <c r="B125" s="106"/>
    </row>
    <row r="126" spans="2:28" ht="15" customHeight="1" x14ac:dyDescent="0.25">
      <c r="B126" s="106"/>
    </row>
    <row r="127" spans="2:28" ht="15" customHeight="1" x14ac:dyDescent="0.25">
      <c r="B127" s="106"/>
    </row>
    <row r="128" spans="2:28" ht="15" customHeight="1" x14ac:dyDescent="0.25">
      <c r="B128" s="106"/>
    </row>
    <row r="129" spans="2:28" ht="15" customHeight="1" x14ac:dyDescent="0.25">
      <c r="B129" s="106"/>
    </row>
    <row r="131" spans="2:28" ht="15.6" x14ac:dyDescent="0.25">
      <c r="B131" s="152" t="s">
        <v>139</v>
      </c>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row>
    <row r="133" spans="2:28" x14ac:dyDescent="0.25">
      <c r="B133" s="139" t="s">
        <v>92</v>
      </c>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c r="AA133" s="140"/>
      <c r="AB133" s="140"/>
    </row>
    <row r="134" spans="2:28" x14ac:dyDescent="0.25">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c r="AA134" s="140"/>
      <c r="AB134" s="140"/>
    </row>
    <row r="135" spans="2:28" x14ac:dyDescent="0.25">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c r="AA135" s="140"/>
      <c r="AB135" s="140"/>
    </row>
    <row r="136" spans="2:28" x14ac:dyDescent="0.25">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c r="AA136" s="140"/>
      <c r="AB136" s="140"/>
    </row>
    <row r="137" spans="2:28" x14ac:dyDescent="0.25">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c r="AA137" s="140"/>
      <c r="AB137" s="140"/>
    </row>
    <row r="138" spans="2:28" x14ac:dyDescent="0.25">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c r="AA138" s="140"/>
      <c r="AB138" s="140"/>
    </row>
    <row r="139" spans="2:28" x14ac:dyDescent="0.25">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c r="AA139" s="140"/>
      <c r="AB139" s="140"/>
    </row>
    <row r="140" spans="2:28" x14ac:dyDescent="0.25">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c r="AA140" s="140"/>
      <c r="AB140" s="140"/>
    </row>
    <row r="141" spans="2:28" x14ac:dyDescent="0.25">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c r="AA141" s="140"/>
      <c r="AB141" s="140"/>
    </row>
    <row r="142" spans="2:28" x14ac:dyDescent="0.25">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row>
    <row r="143" spans="2:28" x14ac:dyDescent="0.25">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c r="AA143" s="140"/>
      <c r="AB143" s="140"/>
    </row>
    <row r="144" spans="2:28" x14ac:dyDescent="0.25">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c r="AA144" s="140"/>
      <c r="AB144" s="140"/>
    </row>
    <row r="145" spans="2:28" x14ac:dyDescent="0.25">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c r="AA145" s="140"/>
      <c r="AB145" s="140"/>
    </row>
    <row r="146" spans="2:28" x14ac:dyDescent="0.25">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c r="AA146" s="140"/>
      <c r="AB146" s="140"/>
    </row>
  </sheetData>
  <mergeCells count="68">
    <mergeCell ref="N4:N5"/>
    <mergeCell ref="O4:O5"/>
    <mergeCell ref="P4:P5"/>
    <mergeCell ref="S4:S5"/>
    <mergeCell ref="T4:T5"/>
    <mergeCell ref="R4:R5"/>
    <mergeCell ref="U4:U5"/>
    <mergeCell ref="B1:B5"/>
    <mergeCell ref="D1:AB3"/>
    <mergeCell ref="D4:D5"/>
    <mergeCell ref="E4:E5"/>
    <mergeCell ref="F4:F5"/>
    <mergeCell ref="G4:G5"/>
    <mergeCell ref="H4:H5"/>
    <mergeCell ref="I4:I5"/>
    <mergeCell ref="J4:J5"/>
    <mergeCell ref="K4:K5"/>
    <mergeCell ref="W4:W5"/>
    <mergeCell ref="L4:L5"/>
    <mergeCell ref="M4:M5"/>
    <mergeCell ref="V4:V5"/>
    <mergeCell ref="Q4:Q5"/>
    <mergeCell ref="B6:B7"/>
    <mergeCell ref="C6:C7"/>
    <mergeCell ref="D6:D7"/>
    <mergeCell ref="E6:E7"/>
    <mergeCell ref="F6:F7"/>
    <mergeCell ref="Q6:Q7"/>
    <mergeCell ref="R6:R7"/>
    <mergeCell ref="G6:G7"/>
    <mergeCell ref="H6:H7"/>
    <mergeCell ref="I6:I7"/>
    <mergeCell ref="J6:J7"/>
    <mergeCell ref="K6:K7"/>
    <mergeCell ref="L6:L7"/>
    <mergeCell ref="X4:X5"/>
    <mergeCell ref="Y4:Y5"/>
    <mergeCell ref="Z4:Z5"/>
    <mergeCell ref="AA4:AA5"/>
    <mergeCell ref="AB4:AB5"/>
    <mergeCell ref="Y6:Y7"/>
    <mergeCell ref="Z6:Z7"/>
    <mergeCell ref="AA6:AA7"/>
    <mergeCell ref="AB6:AB7"/>
    <mergeCell ref="B8:B9"/>
    <mergeCell ref="D8:AB9"/>
    <mergeCell ref="S6:S7"/>
    <mergeCell ref="T6:T7"/>
    <mergeCell ref="U6:U7"/>
    <mergeCell ref="V6:V7"/>
    <mergeCell ref="W6:W7"/>
    <mergeCell ref="X6:X7"/>
    <mergeCell ref="M6:M7"/>
    <mergeCell ref="N6:N7"/>
    <mergeCell ref="O6:O7"/>
    <mergeCell ref="P6:P7"/>
    <mergeCell ref="B31:B32"/>
    <mergeCell ref="D31:AB32"/>
    <mergeCell ref="B54:B55"/>
    <mergeCell ref="D54:AB55"/>
    <mergeCell ref="D77:AB78"/>
    <mergeCell ref="B133:AB146"/>
    <mergeCell ref="D113:AB114"/>
    <mergeCell ref="B80:B93"/>
    <mergeCell ref="B98:B111"/>
    <mergeCell ref="D95:AB96"/>
    <mergeCell ref="B116:B129"/>
    <mergeCell ref="B131:AB131"/>
  </mergeCells>
  <printOptions horizontalCentered="1" verticalCentered="1"/>
  <pageMargins left="0" right="0" top="0" bottom="0" header="0" footer="0"/>
  <pageSetup scale="27" orientation="landscape"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6568-AE0C-4629-88C9-F1EF5B3539E8}">
  <sheetPr>
    <pageSetUpPr fitToPage="1"/>
  </sheetPr>
  <dimension ref="B1:AB146"/>
  <sheetViews>
    <sheetView zoomScale="70" zoomScaleNormal="70" workbookViewId="0">
      <pane xSplit="2" ySplit="7" topLeftCell="C8" activePane="bottomRight" state="frozen"/>
      <selection pane="topRight" activeCell="C1" sqref="C1"/>
      <selection pane="bottomLeft" activeCell="A8" sqref="A8"/>
      <selection pane="bottomRight"/>
    </sheetView>
  </sheetViews>
  <sheetFormatPr defaultColWidth="15.77734375" defaultRowHeight="15" x14ac:dyDescent="0.25"/>
  <cols>
    <col min="1" max="1" width="2" style="5" customWidth="1"/>
    <col min="2" max="2" width="35.77734375" style="5" customWidth="1"/>
    <col min="3" max="3" width="8.88671875" style="5" customWidth="1"/>
    <col min="4" max="4" width="17.109375" style="5" customWidth="1"/>
    <col min="5" max="16384" width="15.77734375" style="5"/>
  </cols>
  <sheetData>
    <row r="1" spans="2:28" x14ac:dyDescent="0.25">
      <c r="B1" s="111" t="s">
        <v>28</v>
      </c>
      <c r="C1" s="3"/>
      <c r="D1" s="112" t="s">
        <v>71</v>
      </c>
      <c r="E1" s="112"/>
      <c r="F1" s="112"/>
      <c r="G1" s="112"/>
      <c r="H1" s="112"/>
      <c r="I1" s="112"/>
      <c r="J1" s="112"/>
      <c r="K1" s="112"/>
      <c r="L1" s="112"/>
      <c r="M1" s="112"/>
      <c r="N1" s="112"/>
      <c r="O1" s="112"/>
      <c r="P1" s="112"/>
      <c r="Q1" s="112"/>
      <c r="R1" s="112"/>
      <c r="S1" s="112"/>
      <c r="T1" s="112"/>
      <c r="U1" s="112"/>
      <c r="V1" s="112"/>
      <c r="W1" s="112"/>
      <c r="X1" s="112"/>
      <c r="Y1" s="112"/>
      <c r="Z1" s="112"/>
      <c r="AA1" s="112"/>
      <c r="AB1" s="112"/>
    </row>
    <row r="2" spans="2:28" x14ac:dyDescent="0.25">
      <c r="B2" s="111"/>
      <c r="C2" s="3"/>
      <c r="D2" s="112"/>
      <c r="E2" s="112"/>
      <c r="F2" s="112"/>
      <c r="G2" s="112"/>
      <c r="H2" s="112"/>
      <c r="I2" s="112"/>
      <c r="J2" s="112"/>
      <c r="K2" s="112"/>
      <c r="L2" s="112"/>
      <c r="M2" s="112"/>
      <c r="N2" s="112"/>
      <c r="O2" s="112"/>
      <c r="P2" s="112"/>
      <c r="Q2" s="112"/>
      <c r="R2" s="112"/>
      <c r="S2" s="112"/>
      <c r="T2" s="112"/>
      <c r="U2" s="112"/>
      <c r="V2" s="112"/>
      <c r="W2" s="112"/>
      <c r="X2" s="112"/>
      <c r="Y2" s="112"/>
      <c r="Z2" s="112"/>
      <c r="AA2" s="112"/>
      <c r="AB2" s="112"/>
    </row>
    <row r="3" spans="2:28" x14ac:dyDescent="0.25">
      <c r="B3" s="111"/>
      <c r="C3" s="3"/>
      <c r="D3" s="112"/>
      <c r="E3" s="112"/>
      <c r="F3" s="112"/>
      <c r="G3" s="112"/>
      <c r="H3" s="112"/>
      <c r="I3" s="112"/>
      <c r="J3" s="112"/>
      <c r="K3" s="112"/>
      <c r="L3" s="112"/>
      <c r="M3" s="112"/>
      <c r="N3" s="112"/>
      <c r="O3" s="112"/>
      <c r="P3" s="112"/>
      <c r="Q3" s="112"/>
      <c r="R3" s="112"/>
      <c r="S3" s="112"/>
      <c r="T3" s="112"/>
      <c r="U3" s="112"/>
      <c r="V3" s="112"/>
      <c r="W3" s="112"/>
      <c r="X3" s="112"/>
      <c r="Y3" s="112"/>
      <c r="Z3" s="112"/>
      <c r="AA3" s="112"/>
      <c r="AB3" s="112"/>
    </row>
    <row r="4" spans="2:28" x14ac:dyDescent="0.25">
      <c r="B4" s="111"/>
      <c r="C4" s="3"/>
      <c r="D4" s="108">
        <v>45741</v>
      </c>
      <c r="E4" s="108">
        <f t="shared" ref="E4:AB4" si="0">EDATE(D$4,1)</f>
        <v>45772</v>
      </c>
      <c r="F4" s="108">
        <f t="shared" si="0"/>
        <v>45802</v>
      </c>
      <c r="G4" s="108">
        <f t="shared" si="0"/>
        <v>45833</v>
      </c>
      <c r="H4" s="108">
        <f t="shared" si="0"/>
        <v>45863</v>
      </c>
      <c r="I4" s="108">
        <f t="shared" si="0"/>
        <v>45894</v>
      </c>
      <c r="J4" s="108">
        <f t="shared" si="0"/>
        <v>45925</v>
      </c>
      <c r="K4" s="108">
        <f t="shared" si="0"/>
        <v>45955</v>
      </c>
      <c r="L4" s="108">
        <f t="shared" si="0"/>
        <v>45986</v>
      </c>
      <c r="M4" s="108">
        <f t="shared" si="0"/>
        <v>46016</v>
      </c>
      <c r="N4" s="108">
        <f t="shared" si="0"/>
        <v>46047</v>
      </c>
      <c r="O4" s="108">
        <f t="shared" si="0"/>
        <v>46078</v>
      </c>
      <c r="P4" s="108">
        <f t="shared" si="0"/>
        <v>46106</v>
      </c>
      <c r="Q4" s="108">
        <f t="shared" si="0"/>
        <v>46137</v>
      </c>
      <c r="R4" s="108">
        <f t="shared" si="0"/>
        <v>46167</v>
      </c>
      <c r="S4" s="108">
        <f t="shared" si="0"/>
        <v>46198</v>
      </c>
      <c r="T4" s="108">
        <f t="shared" si="0"/>
        <v>46228</v>
      </c>
      <c r="U4" s="108">
        <f t="shared" si="0"/>
        <v>46259</v>
      </c>
      <c r="V4" s="108">
        <f t="shared" si="0"/>
        <v>46290</v>
      </c>
      <c r="W4" s="108">
        <f t="shared" si="0"/>
        <v>46320</v>
      </c>
      <c r="X4" s="108">
        <f t="shared" si="0"/>
        <v>46351</v>
      </c>
      <c r="Y4" s="108">
        <f t="shared" si="0"/>
        <v>46381</v>
      </c>
      <c r="Z4" s="108">
        <f t="shared" si="0"/>
        <v>46412</v>
      </c>
      <c r="AA4" s="108">
        <f t="shared" si="0"/>
        <v>46443</v>
      </c>
      <c r="AB4" s="108">
        <f t="shared" si="0"/>
        <v>46471</v>
      </c>
    </row>
    <row r="5" spans="2:28" x14ac:dyDescent="0.25">
      <c r="B5" s="111"/>
      <c r="C5" s="3"/>
      <c r="D5" s="108"/>
      <c r="E5" s="108"/>
      <c r="F5" s="108"/>
      <c r="G5" s="108"/>
      <c r="H5" s="108"/>
      <c r="I5" s="108"/>
      <c r="J5" s="108"/>
      <c r="K5" s="108"/>
      <c r="L5" s="108"/>
      <c r="M5" s="108"/>
      <c r="N5" s="108"/>
      <c r="O5" s="108"/>
      <c r="P5" s="108"/>
      <c r="Q5" s="108"/>
      <c r="R5" s="108"/>
      <c r="S5" s="108"/>
      <c r="T5" s="108"/>
      <c r="U5" s="108"/>
      <c r="V5" s="108"/>
      <c r="W5" s="108"/>
      <c r="X5" s="108"/>
      <c r="Y5" s="108"/>
      <c r="Z5" s="108"/>
      <c r="AA5" s="108"/>
      <c r="AB5" s="108"/>
    </row>
    <row r="6" spans="2:28" x14ac:dyDescent="0.25">
      <c r="B6" s="109" t="s">
        <v>1</v>
      </c>
      <c r="C6" s="110" t="s">
        <v>0</v>
      </c>
      <c r="D6" s="107" t="s">
        <v>2</v>
      </c>
      <c r="E6" s="107" t="s">
        <v>3</v>
      </c>
      <c r="F6" s="107" t="s">
        <v>4</v>
      </c>
      <c r="G6" s="107" t="s">
        <v>5</v>
      </c>
      <c r="H6" s="107" t="s">
        <v>6</v>
      </c>
      <c r="I6" s="107" t="s">
        <v>7</v>
      </c>
      <c r="J6" s="107" t="s">
        <v>8</v>
      </c>
      <c r="K6" s="107" t="s">
        <v>9</v>
      </c>
      <c r="L6" s="107" t="s">
        <v>10</v>
      </c>
      <c r="M6" s="107" t="s">
        <v>11</v>
      </c>
      <c r="N6" s="107" t="s">
        <v>12</v>
      </c>
      <c r="O6" s="107" t="s">
        <v>13</v>
      </c>
      <c r="P6" s="107" t="s">
        <v>14</v>
      </c>
      <c r="Q6" s="107" t="s">
        <v>15</v>
      </c>
      <c r="R6" s="107" t="s">
        <v>16</v>
      </c>
      <c r="S6" s="107" t="s">
        <v>17</v>
      </c>
      <c r="T6" s="107" t="s">
        <v>18</v>
      </c>
      <c r="U6" s="107" t="s">
        <v>19</v>
      </c>
      <c r="V6" s="107" t="s">
        <v>20</v>
      </c>
      <c r="W6" s="107" t="s">
        <v>21</v>
      </c>
      <c r="X6" s="107" t="s">
        <v>22</v>
      </c>
      <c r="Y6" s="107" t="s">
        <v>23</v>
      </c>
      <c r="Z6" s="107" t="s">
        <v>24</v>
      </c>
      <c r="AA6" s="107" t="s">
        <v>25</v>
      </c>
      <c r="AB6" s="107" t="s">
        <v>26</v>
      </c>
    </row>
    <row r="7" spans="2:28" x14ac:dyDescent="0.25">
      <c r="B7" s="109"/>
      <c r="C7" s="110"/>
      <c r="D7" s="107"/>
      <c r="E7" s="107"/>
      <c r="F7" s="107"/>
      <c r="G7" s="107"/>
      <c r="H7" s="107"/>
      <c r="I7" s="107"/>
      <c r="J7" s="107"/>
      <c r="K7" s="107"/>
      <c r="L7" s="107"/>
      <c r="M7" s="107"/>
      <c r="N7" s="107"/>
      <c r="O7" s="107"/>
      <c r="P7" s="107"/>
      <c r="Q7" s="107"/>
      <c r="R7" s="107"/>
      <c r="S7" s="107"/>
      <c r="T7" s="107"/>
      <c r="U7" s="107"/>
      <c r="V7" s="107"/>
      <c r="W7" s="107"/>
      <c r="X7" s="107"/>
      <c r="Y7" s="107"/>
      <c r="Z7" s="107"/>
      <c r="AA7" s="107"/>
      <c r="AB7" s="107"/>
    </row>
    <row r="8" spans="2:28" ht="15" customHeight="1" x14ac:dyDescent="0.25">
      <c r="B8" s="101" t="s">
        <v>71</v>
      </c>
      <c r="C8" s="4"/>
      <c r="D8" s="102" t="s">
        <v>91</v>
      </c>
      <c r="E8" s="102"/>
      <c r="F8" s="102"/>
      <c r="G8" s="102"/>
      <c r="H8" s="102"/>
      <c r="I8" s="102"/>
      <c r="J8" s="102"/>
      <c r="K8" s="102"/>
      <c r="L8" s="102"/>
      <c r="M8" s="102"/>
      <c r="N8" s="102"/>
      <c r="O8" s="102"/>
      <c r="P8" s="103">
        <v>2</v>
      </c>
      <c r="Q8" s="48"/>
      <c r="R8" s="48"/>
      <c r="S8" s="48"/>
      <c r="T8" s="48"/>
      <c r="U8" s="48"/>
      <c r="V8" s="48"/>
      <c r="W8" s="48"/>
      <c r="X8" s="48"/>
      <c r="Y8" s="48"/>
      <c r="Z8" s="48"/>
      <c r="AA8" s="48"/>
      <c r="AB8" s="48"/>
    </row>
    <row r="9" spans="2:28" ht="15" customHeight="1" x14ac:dyDescent="0.25">
      <c r="B9" s="101"/>
      <c r="C9" s="4"/>
      <c r="D9" s="102"/>
      <c r="E9" s="102"/>
      <c r="F9" s="102"/>
      <c r="G9" s="102"/>
      <c r="H9" s="102"/>
      <c r="I9" s="102"/>
      <c r="J9" s="102"/>
      <c r="K9" s="102"/>
      <c r="L9" s="102"/>
      <c r="M9" s="102"/>
      <c r="N9" s="102"/>
      <c r="O9" s="102"/>
      <c r="P9" s="103"/>
      <c r="Q9" s="48"/>
      <c r="R9" s="48"/>
      <c r="S9" s="48"/>
      <c r="T9" s="48"/>
      <c r="U9" s="48"/>
      <c r="V9" s="48"/>
      <c r="W9" s="48"/>
      <c r="X9" s="48"/>
      <c r="Y9" s="48"/>
      <c r="Z9" s="48"/>
      <c r="AA9" s="48"/>
      <c r="AB9" s="48"/>
    </row>
    <row r="10" spans="2:28" ht="16.2" x14ac:dyDescent="0.35">
      <c r="D10" s="47"/>
      <c r="E10" s="47"/>
      <c r="F10" s="47"/>
      <c r="G10" s="47"/>
      <c r="H10" s="47"/>
      <c r="I10" s="47"/>
      <c r="J10" s="47"/>
      <c r="K10" s="47"/>
      <c r="L10" s="47"/>
      <c r="M10" s="47"/>
      <c r="N10" s="47"/>
      <c r="O10" s="47"/>
    </row>
    <row r="11" spans="2:28" ht="15.6" x14ac:dyDescent="0.3">
      <c r="B11" s="8" t="s">
        <v>72</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row>
    <row r="12" spans="2:28" ht="7.05" customHeight="1" x14ac:dyDescent="0.25">
      <c r="B12" s="7"/>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spans="2:28" x14ac:dyDescent="0.25">
      <c r="B13" s="9" t="s">
        <v>73</v>
      </c>
      <c r="C13" s="25" t="s">
        <v>41</v>
      </c>
      <c r="D13" s="18">
        <f>CHOOSE($P$8,'REVENUE ASSUMPTION'!D$22*'REVENUE ASSUMPTION'!D$18,'REVENUE ASSUMPTION'!D$48*'REVENUE ASSUMPTION'!D$44,'REVENUE ASSUMPTION'!D$74*'REVENUE ASSUMPTION'!D$70)</f>
        <v>2490</v>
      </c>
      <c r="E13" s="18">
        <f>CHOOSE($P$8,'REVENUE ASSUMPTION'!E$22*'REVENUE ASSUMPTION'!E$18,'REVENUE ASSUMPTION'!E$48*'REVENUE ASSUMPTION'!E$44,'REVENUE ASSUMPTION'!E$74*'REVENUE ASSUMPTION'!E$70)</f>
        <v>4970.08</v>
      </c>
      <c r="F13" s="18">
        <f>CHOOSE($P$8,'REVENUE ASSUMPTION'!F$22*'REVENUE ASSUMPTION'!F$18,'REVENUE ASSUMPTION'!F$48*'REVENUE ASSUMPTION'!F$44,'REVENUE ASSUMPTION'!F$74*'REVENUE ASSUMPTION'!F$70)</f>
        <v>8680.3193599999977</v>
      </c>
      <c r="G13" s="18">
        <f>CHOOSE($P$8,'REVENUE ASSUMPTION'!G$22*'REVENUE ASSUMPTION'!G$18,'REVENUE ASSUMPTION'!G$48*'REVENUE ASSUMPTION'!G$44,'REVENUE ASSUMPTION'!G$74*'REVENUE ASSUMPTION'!G$70)</f>
        <v>13610.876805119999</v>
      </c>
      <c r="H13" s="18">
        <f>CHOOSE($P$8,'REVENUE ASSUMPTION'!H$22*'REVENUE ASSUMPTION'!H$18,'REVENUE ASSUMPTION'!H$48*'REVENUE ASSUMPTION'!H$44,'REVENUE ASSUMPTION'!H$74*'REVENUE ASSUMPTION'!H$70)</f>
        <v>19751.989790679039</v>
      </c>
      <c r="I13" s="18">
        <f>CHOOSE($P$8,'REVENUE ASSUMPTION'!I$22*'REVENUE ASSUMPTION'!I$18,'REVENUE ASSUMPTION'!I$48*'REVENUE ASSUMPTION'!I$44,'REVENUE ASSUMPTION'!I$74*'REVENUE ASSUMPTION'!I$70)</f>
        <v>27093.973872353607</v>
      </c>
      <c r="J13" s="18">
        <f>CHOOSE($P$8,'REVENUE ASSUMPTION'!J$22*'REVENUE ASSUMPTION'!J$18,'REVENUE ASSUMPTION'!J$48*'REVENUE ASSUMPTION'!J$44,'REVENUE ASSUMPTION'!J$74*'REVENUE ASSUMPTION'!J$70)</f>
        <v>35627.222081374784</v>
      </c>
      <c r="K13" s="18">
        <f>CHOOSE($P$8,'REVENUE ASSUMPTION'!K$22*'REVENUE ASSUMPTION'!K$18,'REVENUE ASSUMPTION'!K$48*'REVENUE ASSUMPTION'!K$44,'REVENUE ASSUMPTION'!K$74*'REVENUE ASSUMPTION'!K$70)</f>
        <v>45342.204304723789</v>
      </c>
      <c r="L13" s="18">
        <f>CHOOSE($P$8,'REVENUE ASSUMPTION'!L$22*'REVENUE ASSUMPTION'!L$18,'REVENUE ASSUMPTION'!L$48*'REVENUE ASSUMPTION'!L$44,'REVENUE ASSUMPTION'!L$74*'REVENUE ASSUMPTION'!L$70)</f>
        <v>56229.466670285998</v>
      </c>
      <c r="M13" s="18">
        <f>CHOOSE($P$8,'REVENUE ASSUMPTION'!M$22*'REVENUE ASSUMPTION'!M$18,'REVENUE ASSUMPTION'!M$48*'REVENUE ASSUMPTION'!M$44,'REVENUE ASSUMPTION'!M$74*'REVENUE ASSUMPTION'!M$70)</f>
        <v>68279.630936923713</v>
      </c>
      <c r="N13" s="18">
        <f>CHOOSE($P$8,'REVENUE ASSUMPTION'!N$22*'REVENUE ASSUMPTION'!N$18,'REVENUE ASSUMPTION'!N$48*'REVENUE ASSUMPTION'!N$44,'REVENUE ASSUMPTION'!N$74*'REVENUE ASSUMPTION'!N$70)</f>
        <v>81483.39388942832</v>
      </c>
      <c r="O13" s="18">
        <f>CHOOSE($P$8,'REVENUE ASSUMPTION'!O$22*'REVENUE ASSUMPTION'!O$18,'REVENUE ASSUMPTION'!O$48*'REVENUE ASSUMPTION'!O$44,'REVENUE ASSUMPTION'!O$74*'REVENUE ASSUMPTION'!O$70)</f>
        <v>95831.526738312881</v>
      </c>
      <c r="P13" s="18">
        <f>CHOOSE($P$8,'REVENUE ASSUMPTION'!P$22*'REVENUE ASSUMPTION'!P$18,'REVENUE ASSUMPTION'!P$48*'REVENUE ASSUMPTION'!P$44,'REVENUE ASSUMPTION'!P$74*'REVENUE ASSUMPTION'!P$70)</f>
        <v>111219.04299766808</v>
      </c>
      <c r="Q13" s="18">
        <f>CHOOSE($P$8,'REVENUE ASSUMPTION'!Q$22*'REVENUE ASSUMPTION'!Q$18,'REVENUE ASSUMPTION'!Q$48*'REVENUE ASSUMPTION'!Q$44,'REVENUE ASSUMPTION'!Q$74*'REVENUE ASSUMPTION'!Q$70)</f>
        <v>127718.07161068903</v>
      </c>
      <c r="R13" s="18">
        <f>CHOOSE($P$8,'REVENUE ASSUMPTION'!R$22*'REVENUE ASSUMPTION'!R$18,'REVENUE ASSUMPTION'!R$48*'REVENUE ASSUMPTION'!R$44,'REVENUE ASSUMPTION'!R$74*'REVENUE ASSUMPTION'!R$70)</f>
        <v>145318.60896619284</v>
      </c>
      <c r="S13" s="18">
        <f>CHOOSE($P$8,'REVENUE ASSUMPTION'!S$22*'REVENUE ASSUMPTION'!S$18,'REVENUE ASSUMPTION'!S$48*'REVENUE ASSUMPTION'!S$44,'REVENUE ASSUMPTION'!S$74*'REVENUE ASSUMPTION'!S$70)</f>
        <v>164010.7414854971</v>
      </c>
      <c r="T13" s="18">
        <f>CHOOSE($P$8,'REVENUE ASSUMPTION'!T$22*'REVENUE ASSUMPTION'!T$18,'REVENUE ASSUMPTION'!T$48*'REVENUE ASSUMPTION'!T$44,'REVENUE ASSUMPTION'!T$74*'REVENUE ASSUMPTION'!T$70)</f>
        <v>183784.64481212763</v>
      </c>
      <c r="U13" s="18">
        <f>CHOOSE($P$8,'REVENUE ASSUMPTION'!U$22*'REVENUE ASSUMPTION'!U$18,'REVENUE ASSUMPTION'!U$48*'REVENUE ASSUMPTION'!U$44,'REVENUE ASSUMPTION'!U$74*'REVENUE ASSUMPTION'!U$70)</f>
        <v>204630.58300881847</v>
      </c>
      <c r="V13" s="18">
        <f>CHOOSE($P$8,'REVENUE ASSUMPTION'!V$22*'REVENUE ASSUMPTION'!V$18,'REVENUE ASSUMPTION'!V$48*'REVENUE ASSUMPTION'!V$44,'REVENUE ASSUMPTION'!V$74*'REVENUE ASSUMPTION'!V$70)</f>
        <v>226538.9077617391</v>
      </c>
      <c r="W13" s="18">
        <f>CHOOSE($P$8,'REVENUE ASSUMPTION'!W$22*'REVENUE ASSUMPTION'!W$18,'REVENUE ASSUMPTION'!W$48*'REVENUE ASSUMPTION'!W$44,'REVENUE ASSUMPTION'!W$74*'REVENUE ASSUMPTION'!W$70)</f>
        <v>249500.05759188344</v>
      </c>
      <c r="X13" s="18">
        <f>CHOOSE($P$8,'REVENUE ASSUMPTION'!X$22*'REVENUE ASSUMPTION'!X$18,'REVENUE ASSUMPTION'!X$48*'REVENUE ASSUMPTION'!X$44,'REVENUE ASSUMPTION'!X$74*'REVENUE ASSUMPTION'!X$70)</f>
        <v>273504.55707355647</v>
      </c>
      <c r="Y13" s="18">
        <f>CHOOSE($P$8,'REVENUE ASSUMPTION'!Y$22*'REVENUE ASSUMPTION'!Y$18,'REVENUE ASSUMPTION'!Y$48*'REVENUE ASSUMPTION'!Y$44,'REVENUE ASSUMPTION'!Y$74*'REVENUE ASSUMPTION'!Y$70)</f>
        <v>298543.01605989452</v>
      </c>
      <c r="Z13" s="18">
        <f>CHOOSE($P$8,'REVENUE ASSUMPTION'!Z$22*'REVENUE ASSUMPTION'!Z$18,'REVENUE ASSUMPTION'!Z$48*'REVENUE ASSUMPTION'!Z$44,'REVENUE ASSUMPTION'!Z$74*'REVENUE ASSUMPTION'!Z$70)</f>
        <v>324606.12891535542</v>
      </c>
      <c r="AA13" s="18">
        <f>CHOOSE($P$8,'REVENUE ASSUMPTION'!AA$22*'REVENUE ASSUMPTION'!AA$18,'REVENUE ASSUMPTION'!AA$48*'REVENUE ASSUMPTION'!AA$44,'REVENUE ASSUMPTION'!AA$74*'REVENUE ASSUMPTION'!AA$70)</f>
        <v>351684.67375511723</v>
      </c>
      <c r="AB13" s="5">
        <f>CHOOSE($P$8,'REVENUE ASSUMPTION'!AB$22*'REVENUE ASSUMPTION'!AB$18,'REVENUE ASSUMPTION'!AB$48*'REVENUE ASSUMPTION'!AB$44,'REVENUE ASSUMPTION'!AB$74*'REVENUE ASSUMPTION'!AB$70)</f>
        <v>379769.51169132115</v>
      </c>
    </row>
    <row r="14" spans="2:28" x14ac:dyDescent="0.25">
      <c r="B14" s="10" t="s">
        <v>74</v>
      </c>
      <c r="C14" s="44" t="s">
        <v>41</v>
      </c>
      <c r="D14" s="21">
        <f>CHOOSE($P$8,'REVENUE ASSUMPTION'!D$23*'REVENUE ASSUMPTION'!D$18,'REVENUE ASSUMPTION'!D$49*'REVENUE ASSUMPTION'!D$44,'REVENUE ASSUMPTION'!D$75*'REVENUE ASSUMPTION'!D$70)</f>
        <v>4.9800000000000004</v>
      </c>
      <c r="E14" s="21">
        <f>CHOOSE($P$8,'REVENUE ASSUMPTION'!E$23*'REVENUE ASSUMPTION'!E$18,'REVENUE ASSUMPTION'!E$49*'REVENUE ASSUMPTION'!E$44,'REVENUE ASSUMPTION'!E$75*'REVENUE ASSUMPTION'!E$70)</f>
        <v>9.9401600000000006</v>
      </c>
      <c r="F14" s="21">
        <f>CHOOSE($P$8,'REVENUE ASSUMPTION'!F$23*'REVENUE ASSUMPTION'!F$18,'REVENUE ASSUMPTION'!F$49*'REVENUE ASSUMPTION'!F$44,'REVENUE ASSUMPTION'!F$75*'REVENUE ASSUMPTION'!F$70)</f>
        <v>17.360638719999997</v>
      </c>
      <c r="G14" s="21">
        <f>CHOOSE($P$8,'REVENUE ASSUMPTION'!G$23*'REVENUE ASSUMPTION'!G$18,'REVENUE ASSUMPTION'!G$49*'REVENUE ASSUMPTION'!G$44,'REVENUE ASSUMPTION'!G$75*'REVENUE ASSUMPTION'!G$70)</f>
        <v>27.221753610239997</v>
      </c>
      <c r="H14" s="21">
        <f>CHOOSE($P$8,'REVENUE ASSUMPTION'!H$23*'REVENUE ASSUMPTION'!H$18,'REVENUE ASSUMPTION'!H$49*'REVENUE ASSUMPTION'!H$44,'REVENUE ASSUMPTION'!H$75*'REVENUE ASSUMPTION'!H$70)</f>
        <v>39.503979581358081</v>
      </c>
      <c r="I14" s="21">
        <f>CHOOSE($P$8,'REVENUE ASSUMPTION'!I$23*'REVENUE ASSUMPTION'!I$18,'REVENUE ASSUMPTION'!I$49*'REVENUE ASSUMPTION'!I$44,'REVENUE ASSUMPTION'!I$75*'REVENUE ASSUMPTION'!I$70)</f>
        <v>54.187947744707216</v>
      </c>
      <c r="J14" s="21">
        <f>CHOOSE($P$8,'REVENUE ASSUMPTION'!J$23*'REVENUE ASSUMPTION'!J$18,'REVENUE ASSUMPTION'!J$49*'REVENUE ASSUMPTION'!J$44,'REVENUE ASSUMPTION'!J$75*'REVENUE ASSUMPTION'!J$70)</f>
        <v>71.254444162749564</v>
      </c>
      <c r="K14" s="21">
        <f>CHOOSE($P$8,'REVENUE ASSUMPTION'!K$23*'REVENUE ASSUMPTION'!K$18,'REVENUE ASSUMPTION'!K$49*'REVENUE ASSUMPTION'!K$44,'REVENUE ASSUMPTION'!K$75*'REVENUE ASSUMPTION'!K$70)</f>
        <v>90.684408609447573</v>
      </c>
      <c r="L14" s="21">
        <f>CHOOSE($P$8,'REVENUE ASSUMPTION'!L$23*'REVENUE ASSUMPTION'!L$18,'REVENUE ASSUMPTION'!L$49*'REVENUE ASSUMPTION'!L$44,'REVENUE ASSUMPTION'!L$75*'REVENUE ASSUMPTION'!L$70)</f>
        <v>112.45893334057199</v>
      </c>
      <c r="M14" s="21">
        <f>CHOOSE($P$8,'REVENUE ASSUMPTION'!M$23*'REVENUE ASSUMPTION'!M$18,'REVENUE ASSUMPTION'!M$49*'REVENUE ASSUMPTION'!M$44,'REVENUE ASSUMPTION'!M$75*'REVENUE ASSUMPTION'!M$70)</f>
        <v>136.55926187384742</v>
      </c>
      <c r="N14" s="21">
        <f>CHOOSE($P$8,'REVENUE ASSUMPTION'!N$23*'REVENUE ASSUMPTION'!N$18,'REVENUE ASSUMPTION'!N$49*'REVENUE ASSUMPTION'!N$44,'REVENUE ASSUMPTION'!N$75*'REVENUE ASSUMPTION'!N$70)</f>
        <v>162.96678777885663</v>
      </c>
      <c r="O14" s="21">
        <f>CHOOSE($P$8,'REVENUE ASSUMPTION'!O$23*'REVENUE ASSUMPTION'!O$18,'REVENUE ASSUMPTION'!O$49*'REVENUE ASSUMPTION'!O$44,'REVENUE ASSUMPTION'!O$75*'REVENUE ASSUMPTION'!O$70)</f>
        <v>191.66305347662578</v>
      </c>
      <c r="P14" s="21">
        <f>CHOOSE($P$8,'REVENUE ASSUMPTION'!P$23*'REVENUE ASSUMPTION'!P$18,'REVENUE ASSUMPTION'!P$49*'REVENUE ASSUMPTION'!P$44,'REVENUE ASSUMPTION'!P$75*'REVENUE ASSUMPTION'!P$70)</f>
        <v>222.43808599533614</v>
      </c>
      <c r="Q14" s="21">
        <f>CHOOSE($P$8,'REVENUE ASSUMPTION'!Q$23*'REVENUE ASSUMPTION'!Q$18,'REVENUE ASSUMPTION'!Q$49*'REVENUE ASSUMPTION'!Q$44,'REVENUE ASSUMPTION'!Q$75*'REVENUE ASSUMPTION'!Q$70)</f>
        <v>255.43614322137807</v>
      </c>
      <c r="R14" s="21">
        <f>CHOOSE($P$8,'REVENUE ASSUMPTION'!R$23*'REVENUE ASSUMPTION'!R$18,'REVENUE ASSUMPTION'!R$49*'REVENUE ASSUMPTION'!R$44,'REVENUE ASSUMPTION'!R$75*'REVENUE ASSUMPTION'!R$70)</f>
        <v>290.63721793238568</v>
      </c>
      <c r="S14" s="21">
        <f>CHOOSE($P$8,'REVENUE ASSUMPTION'!S$23*'REVENUE ASSUMPTION'!S$18,'REVENUE ASSUMPTION'!S$49*'REVENUE ASSUMPTION'!S$44,'REVENUE ASSUMPTION'!S$75*'REVENUE ASSUMPTION'!S$70)</f>
        <v>328.02148297099421</v>
      </c>
      <c r="T14" s="21">
        <f>CHOOSE($P$8,'REVENUE ASSUMPTION'!T$23*'REVENUE ASSUMPTION'!T$18,'REVENUE ASSUMPTION'!T$49*'REVENUE ASSUMPTION'!T$44,'REVENUE ASSUMPTION'!T$75*'REVENUE ASSUMPTION'!T$70)</f>
        <v>735.1385792485105</v>
      </c>
      <c r="U14" s="21">
        <f>CHOOSE($P$8,'REVENUE ASSUMPTION'!U$23*'REVENUE ASSUMPTION'!U$18,'REVENUE ASSUMPTION'!U$49*'REVENUE ASSUMPTION'!U$44,'REVENUE ASSUMPTION'!U$75*'REVENUE ASSUMPTION'!U$70)</f>
        <v>818.52233203527385</v>
      </c>
      <c r="V14" s="21">
        <f>CHOOSE($P$8,'REVENUE ASSUMPTION'!V$23*'REVENUE ASSUMPTION'!V$18,'REVENUE ASSUMPTION'!V$49*'REVENUE ASSUMPTION'!V$44,'REVENUE ASSUMPTION'!V$75*'REVENUE ASSUMPTION'!V$70)</f>
        <v>906.15563104695639</v>
      </c>
      <c r="W14" s="21">
        <f>CHOOSE($P$8,'REVENUE ASSUMPTION'!W$23*'REVENUE ASSUMPTION'!W$18,'REVENUE ASSUMPTION'!W$49*'REVENUE ASSUMPTION'!W$44,'REVENUE ASSUMPTION'!W$75*'REVENUE ASSUMPTION'!W$70)</f>
        <v>998.00023036753373</v>
      </c>
      <c r="X14" s="21">
        <f>CHOOSE($P$8,'REVENUE ASSUMPTION'!X$23*'REVENUE ASSUMPTION'!X$18,'REVENUE ASSUMPTION'!X$49*'REVENUE ASSUMPTION'!X$44,'REVENUE ASSUMPTION'!X$75*'REVENUE ASSUMPTION'!X$70)</f>
        <v>1094.018228294226</v>
      </c>
      <c r="Y14" s="21">
        <f>CHOOSE($P$8,'REVENUE ASSUMPTION'!Y$23*'REVENUE ASSUMPTION'!Y$18,'REVENUE ASSUMPTION'!Y$49*'REVENUE ASSUMPTION'!Y$44,'REVENUE ASSUMPTION'!Y$75*'REVENUE ASSUMPTION'!Y$70)</f>
        <v>1194.172064239578</v>
      </c>
      <c r="Z14" s="21">
        <f>CHOOSE($P$8,'REVENUE ASSUMPTION'!Z$23*'REVENUE ASSUMPTION'!Z$18,'REVENUE ASSUMPTION'!Z$49*'REVENUE ASSUMPTION'!Z$44,'REVENUE ASSUMPTION'!Z$75*'REVENUE ASSUMPTION'!Z$70)</f>
        <v>1298.4245156614218</v>
      </c>
      <c r="AA14" s="21">
        <f>CHOOSE($P$8,'REVENUE ASSUMPTION'!AA$23*'REVENUE ASSUMPTION'!AA$18,'REVENUE ASSUMPTION'!AA$49*'REVENUE ASSUMPTION'!AA$44,'REVENUE ASSUMPTION'!AA$75*'REVENUE ASSUMPTION'!AA$70)</f>
        <v>1406.7386950204689</v>
      </c>
      <c r="AB14" s="12">
        <f>CHOOSE($P$8,'REVENUE ASSUMPTION'!AB$23*'REVENUE ASSUMPTION'!AB$18,'REVENUE ASSUMPTION'!AB$49*'REVENUE ASSUMPTION'!AB$44,'REVENUE ASSUMPTION'!AB$75*'REVENUE ASSUMPTION'!AB$70)</f>
        <v>1519.0780467652846</v>
      </c>
    </row>
    <row r="15" spans="2:28" x14ac:dyDescent="0.25">
      <c r="C15" s="15"/>
    </row>
    <row r="16" spans="2:28" ht="15.6" x14ac:dyDescent="0.3">
      <c r="B16" s="22" t="s">
        <v>46</v>
      </c>
      <c r="C16" s="42" t="s">
        <v>41</v>
      </c>
      <c r="D16" s="22">
        <f>SUM(D13:D14)</f>
        <v>2494.98</v>
      </c>
      <c r="E16" s="22">
        <f t="shared" ref="E16:AB16" si="1">SUM(E13:E14)</f>
        <v>4980.02016</v>
      </c>
      <c r="F16" s="22">
        <f t="shared" si="1"/>
        <v>8697.6799987199975</v>
      </c>
      <c r="G16" s="22">
        <f t="shared" si="1"/>
        <v>13638.098558730238</v>
      </c>
      <c r="H16" s="22">
        <f t="shared" si="1"/>
        <v>19791.493770260397</v>
      </c>
      <c r="I16" s="22">
        <f t="shared" si="1"/>
        <v>27148.161820098314</v>
      </c>
      <c r="J16" s="22">
        <f t="shared" si="1"/>
        <v>35698.476525537531</v>
      </c>
      <c r="K16" s="22">
        <f t="shared" si="1"/>
        <v>45432.888713333239</v>
      </c>
      <c r="L16" s="22">
        <f t="shared" si="1"/>
        <v>56341.925603626572</v>
      </c>
      <c r="M16" s="22">
        <f t="shared" si="1"/>
        <v>68416.190198797558</v>
      </c>
      <c r="N16" s="22">
        <f t="shared" si="1"/>
        <v>81646.36067720718</v>
      </c>
      <c r="O16" s="22">
        <f t="shared" si="1"/>
        <v>96023.189791789511</v>
      </c>
      <c r="P16" s="22">
        <f t="shared" si="1"/>
        <v>111441.48108366341</v>
      </c>
      <c r="Q16" s="22">
        <f t="shared" si="1"/>
        <v>127973.50775391041</v>
      </c>
      <c r="R16" s="22">
        <f t="shared" si="1"/>
        <v>145609.24618412522</v>
      </c>
      <c r="S16" s="22">
        <f t="shared" si="1"/>
        <v>164338.7629684681</v>
      </c>
      <c r="T16" s="22">
        <f t="shared" si="1"/>
        <v>184519.78339137614</v>
      </c>
      <c r="U16" s="22">
        <f t="shared" si="1"/>
        <v>205449.10534085374</v>
      </c>
      <c r="V16" s="22">
        <f t="shared" si="1"/>
        <v>227445.06339278605</v>
      </c>
      <c r="W16" s="22">
        <f t="shared" si="1"/>
        <v>250498.05782225096</v>
      </c>
      <c r="X16" s="22">
        <f t="shared" si="1"/>
        <v>274598.57530185068</v>
      </c>
      <c r="Y16" s="22">
        <f t="shared" si="1"/>
        <v>299737.18812413409</v>
      </c>
      <c r="Z16" s="22">
        <f t="shared" si="1"/>
        <v>325904.55343101686</v>
      </c>
      <c r="AA16" s="22">
        <f t="shared" si="1"/>
        <v>353091.41245013772</v>
      </c>
      <c r="AB16" s="22">
        <f t="shared" si="1"/>
        <v>381288.58973808645</v>
      </c>
    </row>
    <row r="17" spans="2:28" x14ac:dyDescent="0.25">
      <c r="C17" s="15"/>
    </row>
    <row r="18" spans="2:28" ht="15.6" x14ac:dyDescent="0.3">
      <c r="B18" s="8" t="s">
        <v>75</v>
      </c>
      <c r="C18" s="25"/>
      <c r="D18" s="18"/>
      <c r="E18" s="18"/>
      <c r="F18" s="18"/>
      <c r="G18" s="18"/>
      <c r="H18" s="18"/>
      <c r="I18" s="18"/>
      <c r="J18" s="18"/>
      <c r="K18" s="18"/>
      <c r="L18" s="18"/>
      <c r="M18" s="18"/>
      <c r="N18" s="18"/>
      <c r="O18" s="18"/>
      <c r="P18" s="18"/>
      <c r="Q18" s="18"/>
      <c r="R18" s="18"/>
      <c r="S18" s="18"/>
      <c r="T18" s="18"/>
      <c r="U18" s="18"/>
      <c r="V18" s="18"/>
      <c r="W18" s="18"/>
      <c r="X18" s="18"/>
      <c r="Y18" s="18"/>
      <c r="Z18" s="18"/>
      <c r="AA18" s="18"/>
      <c r="AB18" s="27"/>
    </row>
    <row r="19" spans="2:28" ht="7.05" customHeight="1" x14ac:dyDescent="0.25">
      <c r="B19" s="7"/>
      <c r="C19" s="25"/>
      <c r="D19" s="18"/>
      <c r="E19" s="18"/>
      <c r="F19" s="18"/>
      <c r="G19" s="18"/>
      <c r="H19" s="18"/>
      <c r="I19" s="18"/>
      <c r="J19" s="18"/>
      <c r="K19" s="18"/>
      <c r="L19" s="18"/>
      <c r="M19" s="18"/>
      <c r="N19" s="18"/>
      <c r="O19" s="18"/>
      <c r="P19" s="18"/>
      <c r="Q19" s="18"/>
      <c r="R19" s="18"/>
      <c r="S19" s="18"/>
      <c r="T19" s="18"/>
      <c r="U19" s="18"/>
      <c r="V19" s="18"/>
      <c r="W19" s="18"/>
      <c r="X19" s="18"/>
      <c r="Y19" s="18"/>
      <c r="Z19" s="18"/>
      <c r="AA19" s="18"/>
      <c r="AB19" s="27"/>
    </row>
    <row r="20" spans="2:28" x14ac:dyDescent="0.25">
      <c r="B20" s="9" t="s">
        <v>77</v>
      </c>
      <c r="C20" s="25" t="s">
        <v>41</v>
      </c>
      <c r="D20" s="18">
        <f>CHOOSE($P$8,'COST ASSUMPTION'!D$14*'COST ASSUMPTION'!D$13,'COST ASSUMPTION'!D$37*'COST ASSUMPTION'!D$36,'COST ASSUMPTION'!D$60*'COST ASSUMPTION'!D$59)</f>
        <v>7.9680000000000009</v>
      </c>
      <c r="E20" s="18">
        <f>CHOOSE($P$8,'COST ASSUMPTION'!E$14*'COST ASSUMPTION'!E$13,'COST ASSUMPTION'!E$37*'COST ASSUMPTION'!E$36,'COST ASSUMPTION'!E$60*'COST ASSUMPTION'!E$59)</f>
        <v>15.904256000000002</v>
      </c>
      <c r="F20" s="18">
        <f>CHOOSE($P$8,'COST ASSUMPTION'!F$14*'COST ASSUMPTION'!F$13,'COST ASSUMPTION'!F$37*'COST ASSUMPTION'!F$36,'COST ASSUMPTION'!F$60*'COST ASSUMPTION'!F$59)</f>
        <v>27.777021951999998</v>
      </c>
      <c r="G20" s="18">
        <f>CHOOSE($P$8,'COST ASSUMPTION'!G$14*'COST ASSUMPTION'!G$13,'COST ASSUMPTION'!G$37*'COST ASSUMPTION'!G$36,'COST ASSUMPTION'!G$60*'COST ASSUMPTION'!G$59)</f>
        <v>43.554805776384001</v>
      </c>
      <c r="H20" s="18">
        <f>CHOOSE($P$8,'COST ASSUMPTION'!H$14*'COST ASSUMPTION'!H$13,'COST ASSUMPTION'!H$37*'COST ASSUMPTION'!H$36,'COST ASSUMPTION'!H$60*'COST ASSUMPTION'!H$59)</f>
        <v>63.206367330172931</v>
      </c>
      <c r="I20" s="18">
        <f>CHOOSE($P$8,'COST ASSUMPTION'!I$14*'COST ASSUMPTION'!I$13,'COST ASSUMPTION'!I$37*'COST ASSUMPTION'!I$36,'COST ASSUMPTION'!I$60*'COST ASSUMPTION'!I$59)</f>
        <v>86.700716391531557</v>
      </c>
      <c r="J20" s="18">
        <f>CHOOSE($P$8,'COST ASSUMPTION'!J$14*'COST ASSUMPTION'!J$13,'COST ASSUMPTION'!J$37*'COST ASSUMPTION'!J$36,'COST ASSUMPTION'!J$60*'COST ASSUMPTION'!J$59)</f>
        <v>114.00711066039931</v>
      </c>
      <c r="K20" s="18">
        <f>CHOOSE($P$8,'COST ASSUMPTION'!K$14*'COST ASSUMPTION'!K$13,'COST ASSUMPTION'!K$37*'COST ASSUMPTION'!K$36,'COST ASSUMPTION'!K$60*'COST ASSUMPTION'!K$59)</f>
        <v>145.09505377511613</v>
      </c>
      <c r="L20" s="18">
        <f>CHOOSE($P$8,'COST ASSUMPTION'!L$14*'COST ASSUMPTION'!L$13,'COST ASSUMPTION'!L$37*'COST ASSUMPTION'!L$36,'COST ASSUMPTION'!L$60*'COST ASSUMPTION'!L$59)</f>
        <v>179.9342933449152</v>
      </c>
      <c r="M20" s="18">
        <f>CHOOSE($P$8,'COST ASSUMPTION'!M$14*'COST ASSUMPTION'!M$13,'COST ASSUMPTION'!M$37*'COST ASSUMPTION'!M$36,'COST ASSUMPTION'!M$60*'COST ASSUMPTION'!M$59)</f>
        <v>218.49481899815589</v>
      </c>
      <c r="N20" s="18">
        <f>CHOOSE($P$8,'COST ASSUMPTION'!N$14*'COST ASSUMPTION'!N$13,'COST ASSUMPTION'!N$37*'COST ASSUMPTION'!N$36,'COST ASSUMPTION'!N$60*'COST ASSUMPTION'!N$59)</f>
        <v>260.74686044617061</v>
      </c>
      <c r="O20" s="18">
        <f>CHOOSE($P$8,'COST ASSUMPTION'!O$14*'COST ASSUMPTION'!O$13,'COST ASSUMPTION'!O$37*'COST ASSUMPTION'!O$36,'COST ASSUMPTION'!O$60*'COST ASSUMPTION'!O$59)</f>
        <v>306.66088556260127</v>
      </c>
      <c r="P20" s="18">
        <f>CHOOSE($P$8,'COST ASSUMPTION'!P$14*'COST ASSUMPTION'!P$13,'COST ASSUMPTION'!P$37*'COST ASSUMPTION'!P$36,'COST ASSUMPTION'!P$60*'COST ASSUMPTION'!P$59)</f>
        <v>355.90093759253784</v>
      </c>
      <c r="Q20" s="18">
        <f>CHOOSE($P$8,'COST ASSUMPTION'!Q$14*'COST ASSUMPTION'!Q$13,'COST ASSUMPTION'!Q$37*'COST ASSUMPTION'!Q$36,'COST ASSUMPTION'!Q$60*'COST ASSUMPTION'!Q$59)</f>
        <v>408.69782915420495</v>
      </c>
      <c r="R20" s="18">
        <f>CHOOSE($P$8,'COST ASSUMPTION'!R$14*'COST ASSUMPTION'!R$13,'COST ASSUMPTION'!R$37*'COST ASSUMPTION'!R$36,'COST ASSUMPTION'!R$60*'COST ASSUMPTION'!R$59)</f>
        <v>465.01954869181714</v>
      </c>
      <c r="S20" s="18">
        <f>CHOOSE($P$8,'COST ASSUMPTION'!S$14*'COST ASSUMPTION'!S$13,'COST ASSUMPTION'!S$37*'COST ASSUMPTION'!S$36,'COST ASSUMPTION'!S$60*'COST ASSUMPTION'!S$59)</f>
        <v>524.83437275359074</v>
      </c>
      <c r="T20" s="18">
        <f>CHOOSE($P$8,'COST ASSUMPTION'!T$14*'COST ASSUMPTION'!T$13,'COST ASSUMPTION'!T$37*'COST ASSUMPTION'!T$36,'COST ASSUMPTION'!T$60*'COST ASSUMPTION'!T$59)</f>
        <v>588.11086339880842</v>
      </c>
      <c r="U20" s="18">
        <f>CHOOSE($P$8,'COST ASSUMPTION'!U$14*'COST ASSUMPTION'!U$13,'COST ASSUMPTION'!U$37*'COST ASSUMPTION'!U$36,'COST ASSUMPTION'!U$60*'COST ASSUMPTION'!U$59)</f>
        <v>654.81786562821912</v>
      </c>
      <c r="V20" s="18">
        <f>CHOOSE($P$8,'COST ASSUMPTION'!V$14*'COST ASSUMPTION'!V$13,'COST ASSUMPTION'!V$37*'COST ASSUMPTION'!V$36,'COST ASSUMPTION'!V$60*'COST ASSUMPTION'!V$59)</f>
        <v>724.92450483756511</v>
      </c>
      <c r="W20" s="18">
        <f>CHOOSE($P$8,'COST ASSUMPTION'!W$14*'COST ASSUMPTION'!W$13,'COST ASSUMPTION'!W$37*'COST ASSUMPTION'!W$36,'COST ASSUMPTION'!W$60*'COST ASSUMPTION'!W$59)</f>
        <v>798.40018429402699</v>
      </c>
      <c r="X20" s="18">
        <f>CHOOSE($P$8,'COST ASSUMPTION'!X$14*'COST ASSUMPTION'!X$13,'COST ASSUMPTION'!X$37*'COST ASSUMPTION'!X$36,'COST ASSUMPTION'!X$60*'COST ASSUMPTION'!X$59)</f>
        <v>875.21458263538079</v>
      </c>
      <c r="Y20" s="18">
        <f>CHOOSE($P$8,'COST ASSUMPTION'!Y$14*'COST ASSUMPTION'!Y$13,'COST ASSUMPTION'!Y$37*'COST ASSUMPTION'!Y$36,'COST ASSUMPTION'!Y$60*'COST ASSUMPTION'!Y$59)</f>
        <v>895.62904817968354</v>
      </c>
      <c r="Z20" s="18">
        <f>CHOOSE($P$8,'COST ASSUMPTION'!Z$14*'COST ASSUMPTION'!Z$13,'COST ASSUMPTION'!Z$37*'COST ASSUMPTION'!Z$36,'COST ASSUMPTION'!Z$60*'COST ASSUMPTION'!Z$59)</f>
        <v>973.81838674606638</v>
      </c>
      <c r="AA20" s="18">
        <f>CHOOSE($P$8,'COST ASSUMPTION'!AA$14*'COST ASSUMPTION'!AA$13,'COST ASSUMPTION'!AA$37*'COST ASSUMPTION'!AA$36,'COST ASSUMPTION'!AA$60*'COST ASSUMPTION'!AA$59)</f>
        <v>1055.0540212653516</v>
      </c>
      <c r="AB20" s="27">
        <f>CHOOSE($P$8,'COST ASSUMPTION'!AB$14*'COST ASSUMPTION'!AB$13,'COST ASSUMPTION'!AB$37*'COST ASSUMPTION'!AB$36,'COST ASSUMPTION'!AB$60*'COST ASSUMPTION'!AB$59)</f>
        <v>1139.3085350739634</v>
      </c>
    </row>
    <row r="21" spans="2:28" x14ac:dyDescent="0.25">
      <c r="B21" s="10" t="s">
        <v>76</v>
      </c>
      <c r="C21" s="44" t="s">
        <v>41</v>
      </c>
      <c r="D21" s="21">
        <f>CHOOSE($P$8,'COST ASSUMPTION'!D$15*'COST ASSUMPTION'!D$13,'COST ASSUMPTION'!D$38*'COST ASSUMPTION'!D$36,'COST ASSUMPTION'!D$61*'COST ASSUMPTION'!D$59)</f>
        <v>348.6</v>
      </c>
      <c r="E21" s="21">
        <f>CHOOSE($P$8,'COST ASSUMPTION'!E$15*'COST ASSUMPTION'!E$13,'COST ASSUMPTION'!E$38*'COST ASSUMPTION'!E$36,'COST ASSUMPTION'!E$61*'COST ASSUMPTION'!E$59)</f>
        <v>695.81119999999999</v>
      </c>
      <c r="F21" s="21">
        <f>CHOOSE($P$8,'COST ASSUMPTION'!F$15*'COST ASSUMPTION'!F$13,'COST ASSUMPTION'!F$38*'COST ASSUMPTION'!F$36,'COST ASSUMPTION'!F$61*'COST ASSUMPTION'!F$59)</f>
        <v>1215.2447103999998</v>
      </c>
      <c r="G21" s="21">
        <f>CHOOSE($P$8,'COST ASSUMPTION'!G$15*'COST ASSUMPTION'!G$13,'COST ASSUMPTION'!G$38*'COST ASSUMPTION'!G$36,'COST ASSUMPTION'!G$61*'COST ASSUMPTION'!G$59)</f>
        <v>1905.5227527167997</v>
      </c>
      <c r="H21" s="21">
        <f>CHOOSE($P$8,'COST ASSUMPTION'!H$15*'COST ASSUMPTION'!H$13,'COST ASSUMPTION'!H$38*'COST ASSUMPTION'!H$36,'COST ASSUMPTION'!H$61*'COST ASSUMPTION'!H$59)</f>
        <v>2765.2785706950658</v>
      </c>
      <c r="I21" s="21">
        <f>CHOOSE($P$8,'COST ASSUMPTION'!I$15*'COST ASSUMPTION'!I$13,'COST ASSUMPTION'!I$38*'COST ASSUMPTION'!I$36,'COST ASSUMPTION'!I$61*'COST ASSUMPTION'!I$59)</f>
        <v>3793.156342129505</v>
      </c>
      <c r="J21" s="21">
        <f>CHOOSE($P$8,'COST ASSUMPTION'!J$15*'COST ASSUMPTION'!J$13,'COST ASSUMPTION'!J$38*'COST ASSUMPTION'!J$36,'COST ASSUMPTION'!J$61*'COST ASSUMPTION'!J$59)</f>
        <v>4987.8110913924693</v>
      </c>
      <c r="K21" s="21">
        <f>CHOOSE($P$8,'COST ASSUMPTION'!K$15*'COST ASSUMPTION'!K$13,'COST ASSUMPTION'!K$38*'COST ASSUMPTION'!K$36,'COST ASSUMPTION'!K$61*'COST ASSUMPTION'!K$59)</f>
        <v>6347.9086026613304</v>
      </c>
      <c r="L21" s="21">
        <f>CHOOSE($P$8,'COST ASSUMPTION'!L$15*'COST ASSUMPTION'!L$13,'COST ASSUMPTION'!L$38*'COST ASSUMPTION'!L$36,'COST ASSUMPTION'!L$61*'COST ASSUMPTION'!L$59)</f>
        <v>7872.1253338400393</v>
      </c>
      <c r="M21" s="21">
        <f>CHOOSE($P$8,'COST ASSUMPTION'!M$15*'COST ASSUMPTION'!M$13,'COST ASSUMPTION'!M$38*'COST ASSUMPTION'!M$36,'COST ASSUMPTION'!M$61*'COST ASSUMPTION'!M$59)</f>
        <v>9559.1483311693191</v>
      </c>
      <c r="N21" s="21">
        <f>CHOOSE($P$8,'COST ASSUMPTION'!N$15*'COST ASSUMPTION'!N$13,'COST ASSUMPTION'!N$38*'COST ASSUMPTION'!N$36,'COST ASSUMPTION'!N$61*'COST ASSUMPTION'!N$59)</f>
        <v>11407.675144519964</v>
      </c>
      <c r="O21" s="21">
        <f>CHOOSE($P$8,'COST ASSUMPTION'!O$15*'COST ASSUMPTION'!O$13,'COST ASSUMPTION'!O$38*'COST ASSUMPTION'!O$36,'COST ASSUMPTION'!O$61*'COST ASSUMPTION'!O$59)</f>
        <v>13416.413743363804</v>
      </c>
      <c r="P21" s="21">
        <f>CHOOSE($P$8,'COST ASSUMPTION'!P$15*'COST ASSUMPTION'!P$13,'COST ASSUMPTION'!P$38*'COST ASSUMPTION'!P$36,'COST ASSUMPTION'!P$61*'COST ASSUMPTION'!P$59)</f>
        <v>15570.66601967353</v>
      </c>
      <c r="Q21" s="21">
        <f>CHOOSE($P$8,'COST ASSUMPTION'!Q$15*'COST ASSUMPTION'!Q$13,'COST ASSUMPTION'!Q$38*'COST ASSUMPTION'!Q$36,'COST ASSUMPTION'!Q$61*'COST ASSUMPTION'!Q$59)</f>
        <v>17880.530025496464</v>
      </c>
      <c r="R21" s="21">
        <f>CHOOSE($P$8,'COST ASSUMPTION'!R$15*'COST ASSUMPTION'!R$13,'COST ASSUMPTION'!R$38*'COST ASSUMPTION'!R$36,'COST ASSUMPTION'!R$61*'COST ASSUMPTION'!R$59)</f>
        <v>20344.605255266997</v>
      </c>
      <c r="S21" s="21">
        <f>CHOOSE($P$8,'COST ASSUMPTION'!S$15*'COST ASSUMPTION'!S$13,'COST ASSUMPTION'!S$38*'COST ASSUMPTION'!S$36,'COST ASSUMPTION'!S$61*'COST ASSUMPTION'!S$59)</f>
        <v>22961.503807969595</v>
      </c>
      <c r="T21" s="21">
        <f>CHOOSE($P$8,'COST ASSUMPTION'!T$15*'COST ASSUMPTION'!T$13,'COST ASSUMPTION'!T$38*'COST ASSUMPTION'!T$36,'COST ASSUMPTION'!T$61*'COST ASSUMPTION'!T$59)</f>
        <v>25729.850273697866</v>
      </c>
      <c r="U21" s="21">
        <f>CHOOSE($P$8,'COST ASSUMPTION'!U$15*'COST ASSUMPTION'!U$13,'COST ASSUMPTION'!U$38*'COST ASSUMPTION'!U$36,'COST ASSUMPTION'!U$61*'COST ASSUMPTION'!U$59)</f>
        <v>28648.281621234586</v>
      </c>
      <c r="V21" s="21">
        <f>CHOOSE($P$8,'COST ASSUMPTION'!V$15*'COST ASSUMPTION'!V$13,'COST ASSUMPTION'!V$38*'COST ASSUMPTION'!V$36,'COST ASSUMPTION'!V$61*'COST ASSUMPTION'!V$59)</f>
        <v>31715.447086643475</v>
      </c>
      <c r="W21" s="21">
        <f>CHOOSE($P$8,'COST ASSUMPTION'!W$15*'COST ASSUMPTION'!W$13,'COST ASSUMPTION'!W$38*'COST ASSUMPTION'!W$36,'COST ASSUMPTION'!W$61*'COST ASSUMPTION'!W$59)</f>
        <v>34930.008062863679</v>
      </c>
      <c r="X21" s="21">
        <f>CHOOSE($P$8,'COST ASSUMPTION'!X$15*'COST ASSUMPTION'!X$13,'COST ASSUMPTION'!X$38*'COST ASSUMPTION'!X$36,'COST ASSUMPTION'!X$61*'COST ASSUMPTION'!X$59)</f>
        <v>38290.63799029791</v>
      </c>
      <c r="Y21" s="21">
        <f>CHOOSE($P$8,'COST ASSUMPTION'!Y$15*'COST ASSUMPTION'!Y$13,'COST ASSUMPTION'!Y$38*'COST ASSUMPTION'!Y$36,'COST ASSUMPTION'!Y$61*'COST ASSUMPTION'!Y$59)</f>
        <v>35825.161927187342</v>
      </c>
      <c r="Z21" s="21">
        <f>CHOOSE($P$8,'COST ASSUMPTION'!Z$15*'COST ASSUMPTION'!Z$13,'COST ASSUMPTION'!Z$38*'COST ASSUMPTION'!Z$36,'COST ASSUMPTION'!Z$61*'COST ASSUMPTION'!Z$59)</f>
        <v>38952.73546984265</v>
      </c>
      <c r="AA21" s="21">
        <f>CHOOSE($P$8,'COST ASSUMPTION'!AA$15*'COST ASSUMPTION'!AA$13,'COST ASSUMPTION'!AA$38*'COST ASSUMPTION'!AA$36,'COST ASSUMPTION'!AA$61*'COST ASSUMPTION'!AA$59)</f>
        <v>42202.160850614069</v>
      </c>
      <c r="AB21" s="26">
        <f>CHOOSE($P$8,'COST ASSUMPTION'!AB$15*'COST ASSUMPTION'!AB$13,'COST ASSUMPTION'!AB$38*'COST ASSUMPTION'!AB$36,'COST ASSUMPTION'!AB$61*'COST ASSUMPTION'!AB$59)</f>
        <v>45572.34140295854</v>
      </c>
    </row>
    <row r="22" spans="2:28" x14ac:dyDescent="0.25">
      <c r="C22" s="15"/>
    </row>
    <row r="23" spans="2:28" ht="15.6" x14ac:dyDescent="0.3">
      <c r="B23" s="22" t="s">
        <v>78</v>
      </c>
      <c r="C23" s="42" t="s">
        <v>41</v>
      </c>
      <c r="D23" s="22">
        <f>SUM(D20:D21)</f>
        <v>356.56800000000004</v>
      </c>
      <c r="E23" s="22">
        <f t="shared" ref="E23:AB23" si="2">SUM(E20:E21)</f>
        <v>711.71545600000002</v>
      </c>
      <c r="F23" s="22">
        <f t="shared" si="2"/>
        <v>1243.0217323519998</v>
      </c>
      <c r="G23" s="22">
        <f t="shared" si="2"/>
        <v>1949.0775584931837</v>
      </c>
      <c r="H23" s="22">
        <f t="shared" si="2"/>
        <v>2828.4849380252385</v>
      </c>
      <c r="I23" s="22">
        <f t="shared" si="2"/>
        <v>3879.8570585210364</v>
      </c>
      <c r="J23" s="22">
        <f t="shared" si="2"/>
        <v>5101.8182020528684</v>
      </c>
      <c r="K23" s="22">
        <f t="shared" si="2"/>
        <v>6493.0036564364464</v>
      </c>
      <c r="L23" s="22">
        <f t="shared" si="2"/>
        <v>8052.0596271849545</v>
      </c>
      <c r="M23" s="22">
        <f t="shared" si="2"/>
        <v>9777.6431501674742</v>
      </c>
      <c r="N23" s="22">
        <f t="shared" si="2"/>
        <v>11668.422004966134</v>
      </c>
      <c r="O23" s="22">
        <f t="shared" si="2"/>
        <v>13723.074628926406</v>
      </c>
      <c r="P23" s="22">
        <f t="shared" si="2"/>
        <v>15926.566957266068</v>
      </c>
      <c r="Q23" s="22">
        <f t="shared" si="2"/>
        <v>18289.227854650668</v>
      </c>
      <c r="R23" s="22">
        <f t="shared" si="2"/>
        <v>20809.624803958814</v>
      </c>
      <c r="S23" s="22">
        <f t="shared" si="2"/>
        <v>23486.338180723185</v>
      </c>
      <c r="T23" s="22">
        <f t="shared" si="2"/>
        <v>26317.961137096674</v>
      </c>
      <c r="U23" s="22">
        <f t="shared" si="2"/>
        <v>29303.099486862804</v>
      </c>
      <c r="V23" s="22">
        <f t="shared" si="2"/>
        <v>32440.371591481038</v>
      </c>
      <c r="W23" s="22">
        <f t="shared" si="2"/>
        <v>35728.408247157706</v>
      </c>
      <c r="X23" s="22">
        <f t="shared" si="2"/>
        <v>39165.852572933291</v>
      </c>
      <c r="Y23" s="22">
        <f t="shared" si="2"/>
        <v>36720.790975367025</v>
      </c>
      <c r="Z23" s="22">
        <f t="shared" si="2"/>
        <v>39926.553856588718</v>
      </c>
      <c r="AA23" s="22">
        <f t="shared" si="2"/>
        <v>43257.21487187942</v>
      </c>
      <c r="AB23" s="22">
        <f t="shared" si="2"/>
        <v>46711.649938032504</v>
      </c>
    </row>
    <row r="24" spans="2:28" x14ac:dyDescent="0.25">
      <c r="C24" s="15"/>
    </row>
    <row r="25" spans="2:28" ht="15.6" x14ac:dyDescent="0.3">
      <c r="B25" s="8" t="s">
        <v>79</v>
      </c>
      <c r="C25" s="66" t="s">
        <v>41</v>
      </c>
      <c r="D25" s="64">
        <f>D16-D23</f>
        <v>2138.4119999999998</v>
      </c>
      <c r="E25" s="64">
        <f t="shared" ref="E25:AB25" si="3">E16-E23</f>
        <v>4268.3047040000001</v>
      </c>
      <c r="F25" s="64">
        <f t="shared" si="3"/>
        <v>7454.6582663679974</v>
      </c>
      <c r="G25" s="64">
        <f t="shared" si="3"/>
        <v>11689.021000237055</v>
      </c>
      <c r="H25" s="64">
        <f t="shared" si="3"/>
        <v>16963.008832235158</v>
      </c>
      <c r="I25" s="64">
        <f t="shared" si="3"/>
        <v>23268.304761577278</v>
      </c>
      <c r="J25" s="64">
        <f t="shared" si="3"/>
        <v>30596.658323484662</v>
      </c>
      <c r="K25" s="64">
        <f t="shared" si="3"/>
        <v>38939.88505689679</v>
      </c>
      <c r="L25" s="64">
        <f t="shared" si="3"/>
        <v>48289.865976441615</v>
      </c>
      <c r="M25" s="64">
        <f t="shared" si="3"/>
        <v>58638.547048630084</v>
      </c>
      <c r="N25" s="64">
        <f t="shared" si="3"/>
        <v>69977.938672241042</v>
      </c>
      <c r="O25" s="64">
        <f t="shared" si="3"/>
        <v>82300.115162863105</v>
      </c>
      <c r="P25" s="64">
        <f t="shared" si="3"/>
        <v>95514.914126397343</v>
      </c>
      <c r="Q25" s="64">
        <f t="shared" si="3"/>
        <v>109684.27989925974</v>
      </c>
      <c r="R25" s="64">
        <f t="shared" si="3"/>
        <v>124799.62138016641</v>
      </c>
      <c r="S25" s="64">
        <f t="shared" si="3"/>
        <v>140852.42478774491</v>
      </c>
      <c r="T25" s="64">
        <f t="shared" si="3"/>
        <v>158201.82225427945</v>
      </c>
      <c r="U25" s="64">
        <f t="shared" si="3"/>
        <v>176146.00585399094</v>
      </c>
      <c r="V25" s="64">
        <f t="shared" si="3"/>
        <v>195004.69180130502</v>
      </c>
      <c r="W25" s="64">
        <f t="shared" si="3"/>
        <v>214769.64957509327</v>
      </c>
      <c r="X25" s="64">
        <f t="shared" si="3"/>
        <v>235432.72272891738</v>
      </c>
      <c r="Y25" s="64">
        <f t="shared" si="3"/>
        <v>263016.39714876708</v>
      </c>
      <c r="Z25" s="64">
        <f t="shared" si="3"/>
        <v>285977.99957442813</v>
      </c>
      <c r="AA25" s="64">
        <f t="shared" si="3"/>
        <v>309834.19757825829</v>
      </c>
      <c r="AB25" s="35">
        <f t="shared" si="3"/>
        <v>334576.93980005395</v>
      </c>
    </row>
    <row r="26" spans="2:28" ht="15.6" x14ac:dyDescent="0.3">
      <c r="B26" s="54" t="s">
        <v>80</v>
      </c>
      <c r="C26" s="67" t="s">
        <v>37</v>
      </c>
      <c r="D26" s="61">
        <f>D$25/D16</f>
        <v>0.85708582834331326</v>
      </c>
      <c r="E26" s="61">
        <f t="shared" ref="E26:AB26" si="4">E$25/E16</f>
        <v>0.85708582834331337</v>
      </c>
      <c r="F26" s="61">
        <f t="shared" si="4"/>
        <v>0.85708582834331337</v>
      </c>
      <c r="G26" s="61">
        <f t="shared" si="4"/>
        <v>0.85708582834331337</v>
      </c>
      <c r="H26" s="61">
        <f t="shared" si="4"/>
        <v>0.85708582834331337</v>
      </c>
      <c r="I26" s="61">
        <f t="shared" si="4"/>
        <v>0.85708582834331337</v>
      </c>
      <c r="J26" s="61">
        <f t="shared" si="4"/>
        <v>0.85708582834331337</v>
      </c>
      <c r="K26" s="61">
        <f t="shared" si="4"/>
        <v>0.85708582834331337</v>
      </c>
      <c r="L26" s="61">
        <f t="shared" si="4"/>
        <v>0.85708582834331337</v>
      </c>
      <c r="M26" s="61">
        <f t="shared" si="4"/>
        <v>0.85708582834331337</v>
      </c>
      <c r="N26" s="61">
        <f t="shared" si="4"/>
        <v>0.85708582834331337</v>
      </c>
      <c r="O26" s="61">
        <f t="shared" si="4"/>
        <v>0.85708582834331337</v>
      </c>
      <c r="P26" s="61">
        <f t="shared" si="4"/>
        <v>0.85708582834331337</v>
      </c>
      <c r="Q26" s="61">
        <f t="shared" si="4"/>
        <v>0.85708582834331337</v>
      </c>
      <c r="R26" s="61">
        <f t="shared" si="4"/>
        <v>0.85708582834331337</v>
      </c>
      <c r="S26" s="61">
        <f t="shared" si="4"/>
        <v>0.85708582834331337</v>
      </c>
      <c r="T26" s="61">
        <f t="shared" si="4"/>
        <v>0.85737051792828678</v>
      </c>
      <c r="U26" s="61">
        <f t="shared" si="4"/>
        <v>0.85737051792828689</v>
      </c>
      <c r="V26" s="61">
        <f t="shared" si="4"/>
        <v>0.85737051792828689</v>
      </c>
      <c r="W26" s="61">
        <f t="shared" si="4"/>
        <v>0.85737051792828689</v>
      </c>
      <c r="X26" s="61">
        <f t="shared" si="4"/>
        <v>0.85737051792828678</v>
      </c>
      <c r="Y26" s="61">
        <f t="shared" si="4"/>
        <v>0.87749003984063745</v>
      </c>
      <c r="Z26" s="61">
        <f t="shared" si="4"/>
        <v>0.87749003984063745</v>
      </c>
      <c r="AA26" s="61">
        <f t="shared" si="4"/>
        <v>0.87749003984063745</v>
      </c>
      <c r="AB26" s="50">
        <f t="shared" si="4"/>
        <v>0.87749003984063745</v>
      </c>
    </row>
    <row r="27" spans="2:28" x14ac:dyDescent="0.25">
      <c r="B27" s="7"/>
      <c r="C27" s="25"/>
      <c r="D27" s="18"/>
      <c r="E27" s="18"/>
      <c r="F27" s="18"/>
      <c r="G27" s="18"/>
      <c r="H27" s="18"/>
      <c r="I27" s="18"/>
      <c r="J27" s="18"/>
      <c r="K27" s="18"/>
      <c r="L27" s="18"/>
      <c r="M27" s="18"/>
      <c r="N27" s="18"/>
      <c r="O27" s="18"/>
      <c r="P27" s="18"/>
      <c r="Q27" s="18"/>
      <c r="R27" s="18"/>
      <c r="S27" s="18"/>
      <c r="T27" s="18"/>
      <c r="U27" s="18"/>
      <c r="V27" s="18"/>
      <c r="W27" s="18"/>
      <c r="X27" s="18"/>
      <c r="Y27" s="18"/>
      <c r="Z27" s="18"/>
      <c r="AA27" s="18"/>
    </row>
    <row r="28" spans="2:28" ht="15.6" x14ac:dyDescent="0.3">
      <c r="B28" s="70" t="s">
        <v>81</v>
      </c>
      <c r="C28" s="25"/>
      <c r="D28" s="18"/>
      <c r="E28" s="18"/>
      <c r="F28" s="18"/>
      <c r="G28" s="18"/>
      <c r="H28" s="18"/>
      <c r="I28" s="18"/>
      <c r="J28" s="18"/>
      <c r="K28" s="18"/>
      <c r="L28" s="18"/>
      <c r="M28" s="18"/>
      <c r="N28" s="18"/>
      <c r="O28" s="18"/>
      <c r="P28" s="18"/>
      <c r="Q28" s="18"/>
      <c r="R28" s="18"/>
      <c r="S28" s="18"/>
      <c r="T28" s="18"/>
      <c r="U28" s="18"/>
      <c r="V28" s="18"/>
      <c r="W28" s="18"/>
      <c r="X28" s="18"/>
      <c r="Y28" s="18"/>
      <c r="Z28" s="18"/>
      <c r="AA28" s="18"/>
    </row>
    <row r="29" spans="2:28" ht="7.05" customHeight="1" x14ac:dyDescent="0.25">
      <c r="B29" s="7"/>
      <c r="C29" s="25"/>
      <c r="D29" s="18"/>
      <c r="E29" s="18"/>
      <c r="F29" s="18"/>
      <c r="G29" s="18"/>
      <c r="H29" s="18"/>
      <c r="I29" s="18"/>
      <c r="J29" s="18"/>
      <c r="K29" s="18"/>
      <c r="L29" s="18"/>
      <c r="M29" s="18"/>
      <c r="N29" s="18"/>
      <c r="O29" s="18"/>
      <c r="P29" s="18"/>
      <c r="Q29" s="18"/>
      <c r="R29" s="18"/>
      <c r="S29" s="18"/>
      <c r="T29" s="18"/>
      <c r="U29" s="18"/>
      <c r="V29" s="18"/>
      <c r="W29" s="18"/>
      <c r="X29" s="18"/>
      <c r="Y29" s="18"/>
      <c r="Z29" s="18"/>
      <c r="AA29" s="18"/>
    </row>
    <row r="30" spans="2:28" ht="15" customHeight="1" x14ac:dyDescent="0.3">
      <c r="B30" s="8" t="s">
        <v>83</v>
      </c>
      <c r="C30" s="25"/>
      <c r="D30" s="18"/>
      <c r="E30" s="18"/>
      <c r="F30" s="18"/>
      <c r="G30" s="18"/>
      <c r="H30" s="18"/>
      <c r="I30" s="18"/>
      <c r="J30" s="18"/>
      <c r="K30" s="18"/>
      <c r="L30" s="18"/>
      <c r="M30" s="18"/>
      <c r="N30" s="18"/>
      <c r="O30" s="18"/>
      <c r="P30" s="18"/>
      <c r="Q30" s="18"/>
      <c r="R30" s="18"/>
      <c r="S30" s="18"/>
      <c r="T30" s="18"/>
      <c r="U30" s="18"/>
      <c r="V30" s="18"/>
      <c r="W30" s="18"/>
      <c r="X30" s="18"/>
      <c r="Y30" s="18"/>
      <c r="Z30" s="18"/>
      <c r="AA30" s="18"/>
    </row>
    <row r="31" spans="2:28" ht="7.05" customHeight="1" x14ac:dyDescent="0.25">
      <c r="B31" s="7"/>
      <c r="C31" s="25"/>
      <c r="D31" s="18"/>
      <c r="E31" s="18"/>
      <c r="F31" s="18"/>
      <c r="G31" s="18"/>
      <c r="H31" s="18"/>
      <c r="I31" s="18"/>
      <c r="J31" s="18"/>
      <c r="K31" s="18"/>
      <c r="L31" s="18"/>
      <c r="M31" s="18"/>
      <c r="N31" s="18"/>
      <c r="O31" s="18"/>
      <c r="P31" s="18"/>
      <c r="Q31" s="18"/>
      <c r="R31" s="18"/>
      <c r="S31" s="18"/>
      <c r="T31" s="18"/>
      <c r="U31" s="18"/>
      <c r="V31" s="18"/>
      <c r="W31" s="18"/>
      <c r="X31" s="18"/>
      <c r="Y31" s="18"/>
      <c r="Z31" s="18"/>
      <c r="AA31" s="18"/>
    </row>
    <row r="32" spans="2:28" x14ac:dyDescent="0.25">
      <c r="B32" s="9" t="s">
        <v>59</v>
      </c>
      <c r="C32" s="25" t="s">
        <v>41</v>
      </c>
      <c r="D32" s="18">
        <f>CHOOSE($P$8,'COST ASSUMPTION'!D$16*'COST ASSUMPTION'!D$13,'COST ASSUMPTION'!D$39*'COST ASSUMPTION'!D$36,'COST ASSUMPTION'!D$62*'COST ASSUMPTION'!D$59)</f>
        <v>49.800000000000004</v>
      </c>
      <c r="E32" s="18">
        <f>CHOOSE($P$8,'COST ASSUMPTION'!E$16*'COST ASSUMPTION'!E$13,'COST ASSUMPTION'!E$39*'COST ASSUMPTION'!E$36,'COST ASSUMPTION'!E$62*'COST ASSUMPTION'!E$59)</f>
        <v>99.401600000000002</v>
      </c>
      <c r="F32" s="18">
        <f>CHOOSE($P$8,'COST ASSUMPTION'!F$16*'COST ASSUMPTION'!F$13,'COST ASSUMPTION'!F$39*'COST ASSUMPTION'!F$36,'COST ASSUMPTION'!F$62*'COST ASSUMPTION'!F$59)</f>
        <v>173.60638719999997</v>
      </c>
      <c r="G32" s="18">
        <f>CHOOSE($P$8,'COST ASSUMPTION'!G$16*'COST ASSUMPTION'!G$13,'COST ASSUMPTION'!G$39*'COST ASSUMPTION'!G$36,'COST ASSUMPTION'!G$62*'COST ASSUMPTION'!G$59)</f>
        <v>272.21753610239995</v>
      </c>
      <c r="H32" s="18">
        <f>CHOOSE($P$8,'COST ASSUMPTION'!H$16*'COST ASSUMPTION'!H$13,'COST ASSUMPTION'!H$39*'COST ASSUMPTION'!H$36,'COST ASSUMPTION'!H$62*'COST ASSUMPTION'!H$59)</f>
        <v>395.03979581358078</v>
      </c>
      <c r="I32" s="18">
        <f>CHOOSE($P$8,'COST ASSUMPTION'!I$16*'COST ASSUMPTION'!I$13,'COST ASSUMPTION'!I$39*'COST ASSUMPTION'!I$36,'COST ASSUMPTION'!I$62*'COST ASSUMPTION'!I$59)</f>
        <v>541.87947744707219</v>
      </c>
      <c r="J32" s="18">
        <f>CHOOSE($P$8,'COST ASSUMPTION'!J$16*'COST ASSUMPTION'!J$13,'COST ASSUMPTION'!J$39*'COST ASSUMPTION'!J$36,'COST ASSUMPTION'!J$62*'COST ASSUMPTION'!J$59)</f>
        <v>712.54444162749564</v>
      </c>
      <c r="K32" s="18">
        <f>CHOOSE($P$8,'COST ASSUMPTION'!K$16*'COST ASSUMPTION'!K$13,'COST ASSUMPTION'!K$39*'COST ASSUMPTION'!K$36,'COST ASSUMPTION'!K$62*'COST ASSUMPTION'!K$59)</f>
        <v>906.84408609447576</v>
      </c>
      <c r="L32" s="18">
        <f>CHOOSE($P$8,'COST ASSUMPTION'!L$16*'COST ASSUMPTION'!L$13,'COST ASSUMPTION'!L$39*'COST ASSUMPTION'!L$36,'COST ASSUMPTION'!L$62*'COST ASSUMPTION'!L$59)</f>
        <v>1124.5893334057198</v>
      </c>
      <c r="M32" s="18">
        <f>CHOOSE($P$8,'COST ASSUMPTION'!M$16*'COST ASSUMPTION'!M$13,'COST ASSUMPTION'!M$39*'COST ASSUMPTION'!M$36,'COST ASSUMPTION'!M$62*'COST ASSUMPTION'!M$59)</f>
        <v>1365.5926187384741</v>
      </c>
      <c r="N32" s="18">
        <f>CHOOSE($P$8,'COST ASSUMPTION'!N$16*'COST ASSUMPTION'!N$13,'COST ASSUMPTION'!N$39*'COST ASSUMPTION'!N$36,'COST ASSUMPTION'!N$62*'COST ASSUMPTION'!N$59)</f>
        <v>1629.6678777885663</v>
      </c>
      <c r="O32" s="18">
        <f>CHOOSE($P$8,'COST ASSUMPTION'!O$16*'COST ASSUMPTION'!O$13,'COST ASSUMPTION'!O$39*'COST ASSUMPTION'!O$36,'COST ASSUMPTION'!O$62*'COST ASSUMPTION'!O$59)</f>
        <v>1916.6305347662578</v>
      </c>
      <c r="P32" s="18">
        <f>CHOOSE($P$8,'COST ASSUMPTION'!P$16*'COST ASSUMPTION'!P$13,'COST ASSUMPTION'!P$39*'COST ASSUMPTION'!P$36,'COST ASSUMPTION'!P$62*'COST ASSUMPTION'!P$59)</f>
        <v>2224.3808599533613</v>
      </c>
      <c r="Q32" s="18">
        <f>CHOOSE($P$8,'COST ASSUMPTION'!Q$16*'COST ASSUMPTION'!Q$13,'COST ASSUMPTION'!Q$39*'COST ASSUMPTION'!Q$36,'COST ASSUMPTION'!Q$62*'COST ASSUMPTION'!Q$59)</f>
        <v>2554.361432213781</v>
      </c>
      <c r="R32" s="18">
        <f>CHOOSE($P$8,'COST ASSUMPTION'!R$16*'COST ASSUMPTION'!R$13,'COST ASSUMPTION'!R$39*'COST ASSUMPTION'!R$36,'COST ASSUMPTION'!R$62*'COST ASSUMPTION'!R$59)</f>
        <v>2906.3721793238569</v>
      </c>
      <c r="S32" s="18">
        <f>CHOOSE($P$8,'COST ASSUMPTION'!S$16*'COST ASSUMPTION'!S$13,'COST ASSUMPTION'!S$39*'COST ASSUMPTION'!S$36,'COST ASSUMPTION'!S$62*'COST ASSUMPTION'!S$59)</f>
        <v>3280.214829709942</v>
      </c>
      <c r="T32" s="18">
        <f>CHOOSE($P$8,'COST ASSUMPTION'!T$16*'COST ASSUMPTION'!T$13,'COST ASSUMPTION'!T$39*'COST ASSUMPTION'!T$36,'COST ASSUMPTION'!T$62*'COST ASSUMPTION'!T$59)</f>
        <v>3675.6928962425527</v>
      </c>
      <c r="U32" s="18">
        <f>CHOOSE($P$8,'COST ASSUMPTION'!U$16*'COST ASSUMPTION'!U$13,'COST ASSUMPTION'!U$39*'COST ASSUMPTION'!U$36,'COST ASSUMPTION'!U$62*'COST ASSUMPTION'!U$59)</f>
        <v>4092.6116601763692</v>
      </c>
      <c r="V32" s="18">
        <f>CHOOSE($P$8,'COST ASSUMPTION'!V$16*'COST ASSUMPTION'!V$13,'COST ASSUMPTION'!V$39*'COST ASSUMPTION'!V$36,'COST ASSUMPTION'!V$62*'COST ASSUMPTION'!V$59)</f>
        <v>4530.7781552347824</v>
      </c>
      <c r="W32" s="18">
        <f>CHOOSE($P$8,'COST ASSUMPTION'!W$16*'COST ASSUMPTION'!W$13,'COST ASSUMPTION'!W$39*'COST ASSUMPTION'!W$36,'COST ASSUMPTION'!W$62*'COST ASSUMPTION'!W$59)</f>
        <v>4990.0011518376687</v>
      </c>
      <c r="X32" s="18">
        <f>CHOOSE($P$8,'COST ASSUMPTION'!X$16*'COST ASSUMPTION'!X$13,'COST ASSUMPTION'!X$39*'COST ASSUMPTION'!X$36,'COST ASSUMPTION'!X$62*'COST ASSUMPTION'!X$59)</f>
        <v>5470.09114147113</v>
      </c>
      <c r="Y32" s="18">
        <f>CHOOSE($P$8,'COST ASSUMPTION'!Y$16*'COST ASSUMPTION'!Y$13,'COST ASSUMPTION'!Y$39*'COST ASSUMPTION'!Y$36,'COST ASSUMPTION'!Y$62*'COST ASSUMPTION'!Y$59)</f>
        <v>5970.8603211978898</v>
      </c>
      <c r="Z32" s="18">
        <f>CHOOSE($P$8,'COST ASSUMPTION'!Z$16*'COST ASSUMPTION'!Z$13,'COST ASSUMPTION'!Z$39*'COST ASSUMPTION'!Z$36,'COST ASSUMPTION'!Z$62*'COST ASSUMPTION'!Z$59)</f>
        <v>6492.1225783071086</v>
      </c>
      <c r="AA32" s="18">
        <f>CHOOSE($P$8,'COST ASSUMPTION'!AA$16*'COST ASSUMPTION'!AA$13,'COST ASSUMPTION'!AA$39*'COST ASSUMPTION'!AA$36,'COST ASSUMPTION'!AA$62*'COST ASSUMPTION'!AA$59)</f>
        <v>7033.6934751023446</v>
      </c>
      <c r="AB32" s="27">
        <f>CHOOSE($P$8,'COST ASSUMPTION'!AB$16*'COST ASSUMPTION'!AB$13,'COST ASSUMPTION'!AB$39*'COST ASSUMPTION'!AB$36,'COST ASSUMPTION'!AB$62*'COST ASSUMPTION'!AB$59)</f>
        <v>7595.3902338264234</v>
      </c>
    </row>
    <row r="33" spans="2:28" ht="7.05" customHeight="1" x14ac:dyDescent="0.25">
      <c r="B33" s="9"/>
      <c r="C33" s="25"/>
      <c r="D33" s="18"/>
      <c r="E33" s="18"/>
      <c r="F33" s="18"/>
      <c r="G33" s="18"/>
      <c r="H33" s="18"/>
      <c r="I33" s="18"/>
      <c r="J33" s="18"/>
      <c r="K33" s="18"/>
      <c r="L33" s="18"/>
      <c r="M33" s="18"/>
      <c r="N33" s="18"/>
      <c r="O33" s="18"/>
      <c r="P33" s="18"/>
      <c r="Q33" s="18"/>
      <c r="R33" s="18"/>
      <c r="S33" s="18"/>
      <c r="T33" s="18"/>
      <c r="U33" s="18"/>
      <c r="V33" s="18"/>
      <c r="W33" s="18"/>
      <c r="X33" s="18"/>
      <c r="Y33" s="18"/>
      <c r="Z33" s="18"/>
      <c r="AA33" s="18"/>
    </row>
    <row r="34" spans="2:28" ht="15.6" x14ac:dyDescent="0.3">
      <c r="B34" s="55" t="s">
        <v>61</v>
      </c>
      <c r="C34" s="40" t="s">
        <v>41</v>
      </c>
      <c r="D34" s="38">
        <f>D$32</f>
        <v>49.800000000000004</v>
      </c>
      <c r="E34" s="38">
        <f t="shared" ref="E34:AB34" si="5">E$32</f>
        <v>99.401600000000002</v>
      </c>
      <c r="F34" s="38">
        <f t="shared" si="5"/>
        <v>173.60638719999997</v>
      </c>
      <c r="G34" s="38">
        <f t="shared" si="5"/>
        <v>272.21753610239995</v>
      </c>
      <c r="H34" s="38">
        <f t="shared" si="5"/>
        <v>395.03979581358078</v>
      </c>
      <c r="I34" s="38">
        <f t="shared" si="5"/>
        <v>541.87947744707219</v>
      </c>
      <c r="J34" s="38">
        <f t="shared" si="5"/>
        <v>712.54444162749564</v>
      </c>
      <c r="K34" s="38">
        <f t="shared" si="5"/>
        <v>906.84408609447576</v>
      </c>
      <c r="L34" s="38">
        <f t="shared" si="5"/>
        <v>1124.5893334057198</v>
      </c>
      <c r="M34" s="38">
        <f t="shared" si="5"/>
        <v>1365.5926187384741</v>
      </c>
      <c r="N34" s="38">
        <f t="shared" si="5"/>
        <v>1629.6678777885663</v>
      </c>
      <c r="O34" s="38">
        <f t="shared" si="5"/>
        <v>1916.6305347662578</v>
      </c>
      <c r="P34" s="38">
        <f t="shared" si="5"/>
        <v>2224.3808599533613</v>
      </c>
      <c r="Q34" s="38">
        <f t="shared" si="5"/>
        <v>2554.361432213781</v>
      </c>
      <c r="R34" s="38">
        <f t="shared" si="5"/>
        <v>2906.3721793238569</v>
      </c>
      <c r="S34" s="38">
        <f t="shared" si="5"/>
        <v>3280.214829709942</v>
      </c>
      <c r="T34" s="38">
        <f t="shared" si="5"/>
        <v>3675.6928962425527</v>
      </c>
      <c r="U34" s="38">
        <f t="shared" si="5"/>
        <v>4092.6116601763692</v>
      </c>
      <c r="V34" s="38">
        <f t="shared" si="5"/>
        <v>4530.7781552347824</v>
      </c>
      <c r="W34" s="38">
        <f t="shared" si="5"/>
        <v>4990.0011518376687</v>
      </c>
      <c r="X34" s="38">
        <f t="shared" si="5"/>
        <v>5470.09114147113</v>
      </c>
      <c r="Y34" s="38">
        <f t="shared" si="5"/>
        <v>5970.8603211978898</v>
      </c>
      <c r="Z34" s="38">
        <f t="shared" si="5"/>
        <v>6492.1225783071086</v>
      </c>
      <c r="AA34" s="38">
        <f t="shared" si="5"/>
        <v>7033.6934751023446</v>
      </c>
      <c r="AB34" s="36">
        <f t="shared" si="5"/>
        <v>7595.3902338264234</v>
      </c>
    </row>
    <row r="35" spans="2:28" ht="15" customHeight="1" x14ac:dyDescent="0.25">
      <c r="B35" s="56"/>
      <c r="C35" s="25"/>
      <c r="D35" s="18"/>
      <c r="E35" s="18"/>
      <c r="F35" s="18"/>
      <c r="G35" s="18"/>
      <c r="H35" s="18"/>
      <c r="I35" s="18"/>
      <c r="J35" s="18"/>
      <c r="K35" s="18"/>
      <c r="L35" s="18"/>
      <c r="M35" s="18"/>
      <c r="N35" s="18"/>
      <c r="O35" s="18"/>
      <c r="P35" s="18"/>
      <c r="Q35" s="18"/>
      <c r="R35" s="18"/>
      <c r="S35" s="18"/>
      <c r="T35" s="18"/>
      <c r="U35" s="18"/>
      <c r="V35" s="18"/>
      <c r="W35" s="18"/>
      <c r="X35" s="18"/>
      <c r="Y35" s="18"/>
      <c r="Z35" s="18"/>
      <c r="AA35" s="18"/>
    </row>
    <row r="36" spans="2:28" ht="15" customHeight="1" x14ac:dyDescent="0.25">
      <c r="B36" s="57" t="s">
        <v>87</v>
      </c>
      <c r="C36" s="68" t="s">
        <v>41</v>
      </c>
      <c r="D36" s="60">
        <f>D25-D34</f>
        <v>2088.6119999999996</v>
      </c>
      <c r="E36" s="60">
        <f t="shared" ref="E36:AB36" si="6">E25-E34</f>
        <v>4168.903104</v>
      </c>
      <c r="F36" s="60">
        <f t="shared" si="6"/>
        <v>7281.051879167997</v>
      </c>
      <c r="G36" s="60">
        <f t="shared" si="6"/>
        <v>11416.803464134655</v>
      </c>
      <c r="H36" s="60">
        <f t="shared" si="6"/>
        <v>16567.969036421578</v>
      </c>
      <c r="I36" s="60">
        <f t="shared" si="6"/>
        <v>22726.425284130204</v>
      </c>
      <c r="J36" s="60">
        <f t="shared" si="6"/>
        <v>29884.113881857167</v>
      </c>
      <c r="K36" s="60">
        <f t="shared" si="6"/>
        <v>38033.040970802314</v>
      </c>
      <c r="L36" s="60">
        <f t="shared" si="6"/>
        <v>47165.276643035897</v>
      </c>
      <c r="M36" s="60">
        <f t="shared" si="6"/>
        <v>57272.954429891608</v>
      </c>
      <c r="N36" s="60">
        <f t="shared" si="6"/>
        <v>68348.270794452474</v>
      </c>
      <c r="O36" s="60">
        <f t="shared" si="6"/>
        <v>80383.484628096849</v>
      </c>
      <c r="P36" s="60">
        <f t="shared" si="6"/>
        <v>93290.533266443977</v>
      </c>
      <c r="Q36" s="60">
        <f t="shared" si="6"/>
        <v>107129.91846704595</v>
      </c>
      <c r="R36" s="60">
        <f t="shared" si="6"/>
        <v>121893.24920084256</v>
      </c>
      <c r="S36" s="60">
        <f t="shared" si="6"/>
        <v>137572.20995803497</v>
      </c>
      <c r="T36" s="60">
        <f t="shared" si="6"/>
        <v>154526.12935803691</v>
      </c>
      <c r="U36" s="60">
        <f t="shared" si="6"/>
        <v>172053.39419381457</v>
      </c>
      <c r="V36" s="60">
        <f t="shared" si="6"/>
        <v>190473.91364607023</v>
      </c>
      <c r="W36" s="60">
        <f t="shared" si="6"/>
        <v>209779.6484232556</v>
      </c>
      <c r="X36" s="60">
        <f t="shared" si="6"/>
        <v>229962.63158744626</v>
      </c>
      <c r="Y36" s="60">
        <f t="shared" si="6"/>
        <v>257045.53682756919</v>
      </c>
      <c r="Z36" s="60">
        <f t="shared" si="6"/>
        <v>279485.87699612102</v>
      </c>
      <c r="AA36" s="60">
        <f t="shared" si="6"/>
        <v>302800.50410315592</v>
      </c>
      <c r="AB36" s="45">
        <f t="shared" si="6"/>
        <v>326981.54956622754</v>
      </c>
    </row>
    <row r="37" spans="2:28" ht="15" customHeight="1" x14ac:dyDescent="0.3">
      <c r="B37" s="54" t="s">
        <v>88</v>
      </c>
      <c r="C37" s="44" t="s">
        <v>37</v>
      </c>
      <c r="D37" s="62">
        <f>D36/D16</f>
        <v>0.83712574850299382</v>
      </c>
      <c r="E37" s="62">
        <f t="shared" ref="E37:AB37" si="7">E36/E16</f>
        <v>0.83712574850299404</v>
      </c>
      <c r="F37" s="62">
        <f t="shared" si="7"/>
        <v>0.83712574850299393</v>
      </c>
      <c r="G37" s="62">
        <f t="shared" si="7"/>
        <v>0.83712574850299404</v>
      </c>
      <c r="H37" s="62">
        <f t="shared" si="7"/>
        <v>0.83712574850299404</v>
      </c>
      <c r="I37" s="62">
        <f t="shared" si="7"/>
        <v>0.83712574850299393</v>
      </c>
      <c r="J37" s="62">
        <f t="shared" si="7"/>
        <v>0.83712574850299404</v>
      </c>
      <c r="K37" s="62">
        <f t="shared" si="7"/>
        <v>0.83712574850299393</v>
      </c>
      <c r="L37" s="62">
        <f t="shared" si="7"/>
        <v>0.83712574850299404</v>
      </c>
      <c r="M37" s="62">
        <f t="shared" si="7"/>
        <v>0.83712574850299404</v>
      </c>
      <c r="N37" s="62">
        <f t="shared" si="7"/>
        <v>0.83712574850299393</v>
      </c>
      <c r="O37" s="62">
        <f t="shared" si="7"/>
        <v>0.83712574850299404</v>
      </c>
      <c r="P37" s="62">
        <f t="shared" si="7"/>
        <v>0.83712574850299393</v>
      </c>
      <c r="Q37" s="62">
        <f t="shared" si="7"/>
        <v>0.83712574850299393</v>
      </c>
      <c r="R37" s="62">
        <f t="shared" si="7"/>
        <v>0.83712574850299404</v>
      </c>
      <c r="S37" s="62">
        <f t="shared" si="7"/>
        <v>0.83712574850299404</v>
      </c>
      <c r="T37" s="62">
        <f t="shared" si="7"/>
        <v>0.8374501992031872</v>
      </c>
      <c r="U37" s="62">
        <f t="shared" si="7"/>
        <v>0.83745019920318731</v>
      </c>
      <c r="V37" s="62">
        <f t="shared" si="7"/>
        <v>0.83745019920318731</v>
      </c>
      <c r="W37" s="62">
        <f t="shared" si="7"/>
        <v>0.83745019920318731</v>
      </c>
      <c r="X37" s="62">
        <f t="shared" si="7"/>
        <v>0.8374501992031872</v>
      </c>
      <c r="Y37" s="62">
        <f t="shared" si="7"/>
        <v>0.85756972111553786</v>
      </c>
      <c r="Z37" s="62">
        <f t="shared" si="7"/>
        <v>0.85756972111553786</v>
      </c>
      <c r="AA37" s="62">
        <f t="shared" si="7"/>
        <v>0.85756972111553775</v>
      </c>
      <c r="AB37" s="51">
        <f t="shared" si="7"/>
        <v>0.85756972111553786</v>
      </c>
    </row>
    <row r="38" spans="2:28" ht="15" customHeight="1" x14ac:dyDescent="0.25">
      <c r="B38" s="56"/>
      <c r="C38" s="25"/>
      <c r="D38" s="18"/>
      <c r="E38" s="18"/>
      <c r="F38" s="18"/>
      <c r="G38" s="18"/>
      <c r="H38" s="18"/>
      <c r="I38" s="18"/>
      <c r="J38" s="18"/>
      <c r="K38" s="18"/>
      <c r="L38" s="18"/>
      <c r="M38" s="18"/>
      <c r="N38" s="18"/>
      <c r="O38" s="18"/>
      <c r="P38" s="18"/>
      <c r="Q38" s="18"/>
      <c r="R38" s="18"/>
      <c r="S38" s="18"/>
      <c r="T38" s="18"/>
      <c r="U38" s="18"/>
      <c r="V38" s="18"/>
      <c r="W38" s="18"/>
      <c r="X38" s="18"/>
      <c r="Y38" s="18"/>
      <c r="Z38" s="18"/>
      <c r="AA38" s="18"/>
    </row>
    <row r="39" spans="2:28" ht="15.6" x14ac:dyDescent="0.3">
      <c r="B39" s="58" t="s">
        <v>84</v>
      </c>
      <c r="C39" s="25"/>
      <c r="D39" s="18"/>
      <c r="E39" s="18"/>
      <c r="F39" s="18"/>
      <c r="G39" s="18"/>
      <c r="H39" s="18"/>
      <c r="I39" s="18"/>
      <c r="J39" s="18"/>
      <c r="K39" s="18"/>
      <c r="L39" s="18"/>
      <c r="M39" s="18"/>
      <c r="N39" s="18"/>
      <c r="O39" s="18"/>
      <c r="P39" s="18"/>
      <c r="Q39" s="18"/>
      <c r="R39" s="18"/>
      <c r="S39" s="18"/>
      <c r="T39" s="18"/>
      <c r="U39" s="18"/>
      <c r="V39" s="18"/>
      <c r="W39" s="18"/>
      <c r="X39" s="18"/>
      <c r="Y39" s="18"/>
      <c r="Z39" s="18"/>
      <c r="AA39" s="18"/>
    </row>
    <row r="40" spans="2:28" ht="7.05" customHeight="1" x14ac:dyDescent="0.25">
      <c r="B40" s="9"/>
      <c r="C40" s="25"/>
      <c r="D40" s="18"/>
      <c r="E40" s="18"/>
      <c r="F40" s="18"/>
      <c r="G40" s="18"/>
      <c r="H40" s="18"/>
      <c r="I40" s="18"/>
      <c r="J40" s="18"/>
      <c r="K40" s="18"/>
      <c r="L40" s="18"/>
      <c r="M40" s="18"/>
      <c r="N40" s="18"/>
      <c r="O40" s="18"/>
      <c r="P40" s="18"/>
      <c r="Q40" s="18"/>
      <c r="R40" s="18"/>
      <c r="S40" s="18"/>
      <c r="T40" s="18"/>
      <c r="U40" s="18"/>
      <c r="V40" s="18"/>
      <c r="W40" s="18"/>
      <c r="X40" s="18"/>
      <c r="Y40" s="18"/>
      <c r="Z40" s="18"/>
      <c r="AA40" s="18"/>
    </row>
    <row r="41" spans="2:28" x14ac:dyDescent="0.25">
      <c r="B41" s="9" t="s">
        <v>63</v>
      </c>
      <c r="C41" s="25" t="s">
        <v>41</v>
      </c>
      <c r="D41" s="18">
        <f>CHOOSE($P$8,'COST ASSUMPTION'!D24,'COST ASSUMPTION'!D47,'COST ASSUMPTION'!D70)</f>
        <v>108333.33333333333</v>
      </c>
      <c r="E41" s="18">
        <f>CHOOSE($P$8,'COST ASSUMPTION'!E24,'COST ASSUMPTION'!E47,'COST ASSUMPTION'!E70)</f>
        <v>108333.33333333333</v>
      </c>
      <c r="F41" s="18">
        <f>CHOOSE($P$8,'COST ASSUMPTION'!F24,'COST ASSUMPTION'!F47,'COST ASSUMPTION'!F70)</f>
        <v>108333.33333333333</v>
      </c>
      <c r="G41" s="18">
        <f>CHOOSE($P$8,'COST ASSUMPTION'!G24,'COST ASSUMPTION'!G47,'COST ASSUMPTION'!G70)</f>
        <v>108333.33333333333</v>
      </c>
      <c r="H41" s="18">
        <f>CHOOSE($P$8,'COST ASSUMPTION'!H24,'COST ASSUMPTION'!H47,'COST ASSUMPTION'!H70)</f>
        <v>108333.33333333333</v>
      </c>
      <c r="I41" s="18">
        <f>CHOOSE($P$8,'COST ASSUMPTION'!I24,'COST ASSUMPTION'!I47,'COST ASSUMPTION'!I70)</f>
        <v>108333.33333333333</v>
      </c>
      <c r="J41" s="18">
        <f>CHOOSE($P$8,'COST ASSUMPTION'!J24,'COST ASSUMPTION'!J47,'COST ASSUMPTION'!J70)</f>
        <v>108333.33333333333</v>
      </c>
      <c r="K41" s="18">
        <f>CHOOSE($P$8,'COST ASSUMPTION'!K24,'COST ASSUMPTION'!K47,'COST ASSUMPTION'!K70)</f>
        <v>108333.33333333333</v>
      </c>
      <c r="L41" s="18">
        <f>CHOOSE($P$8,'COST ASSUMPTION'!L24,'COST ASSUMPTION'!L47,'COST ASSUMPTION'!L70)</f>
        <v>108333.33333333333</v>
      </c>
      <c r="M41" s="18">
        <f>CHOOSE($P$8,'COST ASSUMPTION'!M24,'COST ASSUMPTION'!M47,'COST ASSUMPTION'!M70)</f>
        <v>108333.33333333333</v>
      </c>
      <c r="N41" s="18">
        <f>CHOOSE($P$8,'COST ASSUMPTION'!N24,'COST ASSUMPTION'!N47,'COST ASSUMPTION'!N70)</f>
        <v>108333.33333333333</v>
      </c>
      <c r="O41" s="18">
        <f>CHOOSE($P$8,'COST ASSUMPTION'!O24,'COST ASSUMPTION'!O47,'COST ASSUMPTION'!O70)</f>
        <v>108333.33333333333</v>
      </c>
      <c r="P41" s="18">
        <f>CHOOSE($P$8,'COST ASSUMPTION'!P24,'COST ASSUMPTION'!P47,'COST ASSUMPTION'!P70)</f>
        <v>108333.33333333333</v>
      </c>
      <c r="Q41" s="18">
        <f>CHOOSE($P$8,'COST ASSUMPTION'!Q24,'COST ASSUMPTION'!Q47,'COST ASSUMPTION'!Q70)</f>
        <v>110000</v>
      </c>
      <c r="R41" s="18">
        <f>CHOOSE($P$8,'COST ASSUMPTION'!R24,'COST ASSUMPTION'!R47,'COST ASSUMPTION'!R70)</f>
        <v>110000</v>
      </c>
      <c r="S41" s="18">
        <f>CHOOSE($P$8,'COST ASSUMPTION'!S24,'COST ASSUMPTION'!S47,'COST ASSUMPTION'!S70)</f>
        <v>110000</v>
      </c>
      <c r="T41" s="18">
        <f>CHOOSE($P$8,'COST ASSUMPTION'!T24,'COST ASSUMPTION'!T47,'COST ASSUMPTION'!T70)</f>
        <v>110000</v>
      </c>
      <c r="U41" s="18">
        <f>CHOOSE($P$8,'COST ASSUMPTION'!U24,'COST ASSUMPTION'!U47,'COST ASSUMPTION'!U70)</f>
        <v>110000</v>
      </c>
      <c r="V41" s="18">
        <f>CHOOSE($P$8,'COST ASSUMPTION'!V24,'COST ASSUMPTION'!V47,'COST ASSUMPTION'!V70)</f>
        <v>110000</v>
      </c>
      <c r="W41" s="18">
        <f>CHOOSE($P$8,'COST ASSUMPTION'!W24,'COST ASSUMPTION'!W47,'COST ASSUMPTION'!W70)</f>
        <v>110000</v>
      </c>
      <c r="X41" s="18">
        <f>CHOOSE($P$8,'COST ASSUMPTION'!X24,'COST ASSUMPTION'!X47,'COST ASSUMPTION'!X70)</f>
        <v>110000</v>
      </c>
      <c r="Y41" s="18">
        <f>CHOOSE($P$8,'COST ASSUMPTION'!Y24,'COST ASSUMPTION'!Y47,'COST ASSUMPTION'!Y70)</f>
        <v>110000</v>
      </c>
      <c r="Z41" s="18">
        <f>CHOOSE($P$8,'COST ASSUMPTION'!Z24,'COST ASSUMPTION'!Z47,'COST ASSUMPTION'!Z70)</f>
        <v>110000</v>
      </c>
      <c r="AA41" s="18">
        <f>CHOOSE($P$8,'COST ASSUMPTION'!AA24,'COST ASSUMPTION'!AA47,'COST ASSUMPTION'!AA70)</f>
        <v>110000</v>
      </c>
      <c r="AB41" s="5">
        <f>CHOOSE($P$8,'COST ASSUMPTION'!AB24,'COST ASSUMPTION'!AB47,'COST ASSUMPTION'!AB70)</f>
        <v>110000</v>
      </c>
    </row>
    <row r="42" spans="2:28" x14ac:dyDescent="0.25">
      <c r="B42" s="9" t="s">
        <v>64</v>
      </c>
      <c r="C42" s="25" t="s">
        <v>41</v>
      </c>
      <c r="D42" s="18">
        <f>CHOOSE($P$8,'COST ASSUMPTION'!D25,'COST ASSUMPTION'!D48,'COST ASSUMPTION'!D71)</f>
        <v>5000</v>
      </c>
      <c r="E42" s="18">
        <f>CHOOSE($P$8,'COST ASSUMPTION'!E25,'COST ASSUMPTION'!E48,'COST ASSUMPTION'!E71)</f>
        <v>5000</v>
      </c>
      <c r="F42" s="18">
        <f>CHOOSE($P$8,'COST ASSUMPTION'!F25,'COST ASSUMPTION'!F48,'COST ASSUMPTION'!F71)</f>
        <v>5000</v>
      </c>
      <c r="G42" s="18">
        <f>CHOOSE($P$8,'COST ASSUMPTION'!G25,'COST ASSUMPTION'!G48,'COST ASSUMPTION'!G71)</f>
        <v>5000</v>
      </c>
      <c r="H42" s="18">
        <f>CHOOSE($P$8,'COST ASSUMPTION'!H25,'COST ASSUMPTION'!H48,'COST ASSUMPTION'!H71)</f>
        <v>5000</v>
      </c>
      <c r="I42" s="18">
        <f>CHOOSE($P$8,'COST ASSUMPTION'!I25,'COST ASSUMPTION'!I48,'COST ASSUMPTION'!I71)</f>
        <v>5000</v>
      </c>
      <c r="J42" s="18">
        <f>CHOOSE($P$8,'COST ASSUMPTION'!J25,'COST ASSUMPTION'!J48,'COST ASSUMPTION'!J71)</f>
        <v>5000</v>
      </c>
      <c r="K42" s="18">
        <f>CHOOSE($P$8,'COST ASSUMPTION'!K25,'COST ASSUMPTION'!K48,'COST ASSUMPTION'!K71)</f>
        <v>5000</v>
      </c>
      <c r="L42" s="18">
        <f>CHOOSE($P$8,'COST ASSUMPTION'!L25,'COST ASSUMPTION'!L48,'COST ASSUMPTION'!L71)</f>
        <v>5000</v>
      </c>
      <c r="M42" s="18">
        <f>CHOOSE($P$8,'COST ASSUMPTION'!M25,'COST ASSUMPTION'!M48,'COST ASSUMPTION'!M71)</f>
        <v>5000</v>
      </c>
      <c r="N42" s="18">
        <f>CHOOSE($P$8,'COST ASSUMPTION'!N25,'COST ASSUMPTION'!N48,'COST ASSUMPTION'!N71)</f>
        <v>5000</v>
      </c>
      <c r="O42" s="18">
        <f>CHOOSE($P$8,'COST ASSUMPTION'!O25,'COST ASSUMPTION'!O48,'COST ASSUMPTION'!O71)</f>
        <v>5000</v>
      </c>
      <c r="P42" s="18">
        <f>CHOOSE($P$8,'COST ASSUMPTION'!P25,'COST ASSUMPTION'!P48,'COST ASSUMPTION'!P71)</f>
        <v>5000</v>
      </c>
      <c r="Q42" s="18">
        <f>CHOOSE($P$8,'COST ASSUMPTION'!Q25,'COST ASSUMPTION'!Q48,'COST ASSUMPTION'!Q71)</f>
        <v>6000</v>
      </c>
      <c r="R42" s="18">
        <f>CHOOSE($P$8,'COST ASSUMPTION'!R25,'COST ASSUMPTION'!R48,'COST ASSUMPTION'!R71)</f>
        <v>6000</v>
      </c>
      <c r="S42" s="18">
        <f>CHOOSE($P$8,'COST ASSUMPTION'!S25,'COST ASSUMPTION'!S48,'COST ASSUMPTION'!S71)</f>
        <v>6000</v>
      </c>
      <c r="T42" s="18">
        <f>CHOOSE($P$8,'COST ASSUMPTION'!T25,'COST ASSUMPTION'!T48,'COST ASSUMPTION'!T71)</f>
        <v>6000</v>
      </c>
      <c r="U42" s="18">
        <f>CHOOSE($P$8,'COST ASSUMPTION'!U25,'COST ASSUMPTION'!U48,'COST ASSUMPTION'!U71)</f>
        <v>6000</v>
      </c>
      <c r="V42" s="18">
        <f>CHOOSE($P$8,'COST ASSUMPTION'!V25,'COST ASSUMPTION'!V48,'COST ASSUMPTION'!V71)</f>
        <v>6000</v>
      </c>
      <c r="W42" s="18">
        <f>CHOOSE($P$8,'COST ASSUMPTION'!W25,'COST ASSUMPTION'!W48,'COST ASSUMPTION'!W71)</f>
        <v>6000</v>
      </c>
      <c r="X42" s="18">
        <f>CHOOSE($P$8,'COST ASSUMPTION'!X25,'COST ASSUMPTION'!X48,'COST ASSUMPTION'!X71)</f>
        <v>6000</v>
      </c>
      <c r="Y42" s="18">
        <f>CHOOSE($P$8,'COST ASSUMPTION'!Y25,'COST ASSUMPTION'!Y48,'COST ASSUMPTION'!Y71)</f>
        <v>6000</v>
      </c>
      <c r="Z42" s="18">
        <f>CHOOSE($P$8,'COST ASSUMPTION'!Z25,'COST ASSUMPTION'!Z48,'COST ASSUMPTION'!Z71)</f>
        <v>6000</v>
      </c>
      <c r="AA42" s="18">
        <f>CHOOSE($P$8,'COST ASSUMPTION'!AA25,'COST ASSUMPTION'!AA48,'COST ASSUMPTION'!AA71)</f>
        <v>6000</v>
      </c>
      <c r="AB42" s="5">
        <f>CHOOSE($P$8,'COST ASSUMPTION'!AB25,'COST ASSUMPTION'!AB48,'COST ASSUMPTION'!AB71)</f>
        <v>6000</v>
      </c>
    </row>
    <row r="43" spans="2:28" x14ac:dyDescent="0.25">
      <c r="B43" s="9" t="s">
        <v>65</v>
      </c>
      <c r="C43" s="25" t="s">
        <v>41</v>
      </c>
      <c r="D43" s="18">
        <f>CHOOSE($P$8,'COST ASSUMPTION'!D26,'COST ASSUMPTION'!D49,'COST ASSUMPTION'!D72)</f>
        <v>6666.666666666667</v>
      </c>
      <c r="E43" s="18">
        <f>CHOOSE($P$8,'COST ASSUMPTION'!E26,'COST ASSUMPTION'!E49,'COST ASSUMPTION'!E72)</f>
        <v>6666.666666666667</v>
      </c>
      <c r="F43" s="18">
        <f>CHOOSE($P$8,'COST ASSUMPTION'!F26,'COST ASSUMPTION'!F49,'COST ASSUMPTION'!F72)</f>
        <v>6666.666666666667</v>
      </c>
      <c r="G43" s="18">
        <f>CHOOSE($P$8,'COST ASSUMPTION'!G26,'COST ASSUMPTION'!G49,'COST ASSUMPTION'!G72)</f>
        <v>6666.666666666667</v>
      </c>
      <c r="H43" s="18">
        <f>CHOOSE($P$8,'COST ASSUMPTION'!H26,'COST ASSUMPTION'!H49,'COST ASSUMPTION'!H72)</f>
        <v>6666.666666666667</v>
      </c>
      <c r="I43" s="18">
        <f>CHOOSE($P$8,'COST ASSUMPTION'!I26,'COST ASSUMPTION'!I49,'COST ASSUMPTION'!I72)</f>
        <v>6666.666666666667</v>
      </c>
      <c r="J43" s="18">
        <f>CHOOSE($P$8,'COST ASSUMPTION'!J26,'COST ASSUMPTION'!J49,'COST ASSUMPTION'!J72)</f>
        <v>6666.666666666667</v>
      </c>
      <c r="K43" s="18">
        <f>CHOOSE($P$8,'COST ASSUMPTION'!K26,'COST ASSUMPTION'!K49,'COST ASSUMPTION'!K72)</f>
        <v>6666.666666666667</v>
      </c>
      <c r="L43" s="18">
        <f>CHOOSE($P$8,'COST ASSUMPTION'!L26,'COST ASSUMPTION'!L49,'COST ASSUMPTION'!L72)</f>
        <v>6666.666666666667</v>
      </c>
      <c r="M43" s="18">
        <f>CHOOSE($P$8,'COST ASSUMPTION'!M26,'COST ASSUMPTION'!M49,'COST ASSUMPTION'!M72)</f>
        <v>6666.666666666667</v>
      </c>
      <c r="N43" s="18">
        <f>CHOOSE($P$8,'COST ASSUMPTION'!N26,'COST ASSUMPTION'!N49,'COST ASSUMPTION'!N72)</f>
        <v>6666.666666666667</v>
      </c>
      <c r="O43" s="18">
        <f>CHOOSE($P$8,'COST ASSUMPTION'!O26,'COST ASSUMPTION'!O49,'COST ASSUMPTION'!O72)</f>
        <v>6666.666666666667</v>
      </c>
      <c r="P43" s="18">
        <f>CHOOSE($P$8,'COST ASSUMPTION'!P26,'COST ASSUMPTION'!P49,'COST ASSUMPTION'!P72)</f>
        <v>6666.666666666667</v>
      </c>
      <c r="Q43" s="18">
        <f>CHOOSE($P$8,'COST ASSUMPTION'!Q26,'COST ASSUMPTION'!Q49,'COST ASSUMPTION'!Q72)</f>
        <v>7667</v>
      </c>
      <c r="R43" s="18">
        <f>CHOOSE($P$8,'COST ASSUMPTION'!R26,'COST ASSUMPTION'!R49,'COST ASSUMPTION'!R72)</f>
        <v>7667</v>
      </c>
      <c r="S43" s="18">
        <f>CHOOSE($P$8,'COST ASSUMPTION'!S26,'COST ASSUMPTION'!S49,'COST ASSUMPTION'!S72)</f>
        <v>7667</v>
      </c>
      <c r="T43" s="18">
        <f>CHOOSE($P$8,'COST ASSUMPTION'!T26,'COST ASSUMPTION'!T49,'COST ASSUMPTION'!T72)</f>
        <v>7667</v>
      </c>
      <c r="U43" s="18">
        <f>CHOOSE($P$8,'COST ASSUMPTION'!U26,'COST ASSUMPTION'!U49,'COST ASSUMPTION'!U72)</f>
        <v>7667</v>
      </c>
      <c r="V43" s="18">
        <f>CHOOSE($P$8,'COST ASSUMPTION'!V26,'COST ASSUMPTION'!V49,'COST ASSUMPTION'!V72)</f>
        <v>7667</v>
      </c>
      <c r="W43" s="18">
        <f>CHOOSE($P$8,'COST ASSUMPTION'!W26,'COST ASSUMPTION'!W49,'COST ASSUMPTION'!W72)</f>
        <v>7667</v>
      </c>
      <c r="X43" s="18">
        <f>CHOOSE($P$8,'COST ASSUMPTION'!X26,'COST ASSUMPTION'!X49,'COST ASSUMPTION'!X72)</f>
        <v>7667</v>
      </c>
      <c r="Y43" s="18">
        <f>CHOOSE($P$8,'COST ASSUMPTION'!Y26,'COST ASSUMPTION'!Y49,'COST ASSUMPTION'!Y72)</f>
        <v>7667</v>
      </c>
      <c r="Z43" s="18">
        <f>CHOOSE($P$8,'COST ASSUMPTION'!Z26,'COST ASSUMPTION'!Z49,'COST ASSUMPTION'!Z72)</f>
        <v>7667</v>
      </c>
      <c r="AA43" s="18">
        <f>CHOOSE($P$8,'COST ASSUMPTION'!AA26,'COST ASSUMPTION'!AA49,'COST ASSUMPTION'!AA72)</f>
        <v>7667</v>
      </c>
      <c r="AB43" s="5">
        <f>CHOOSE($P$8,'COST ASSUMPTION'!AB26,'COST ASSUMPTION'!AB49,'COST ASSUMPTION'!AB72)</f>
        <v>7667</v>
      </c>
    </row>
    <row r="44" spans="2:28" x14ac:dyDescent="0.25">
      <c r="B44" s="9" t="s">
        <v>66</v>
      </c>
      <c r="C44" s="25" t="s">
        <v>41</v>
      </c>
      <c r="D44" s="18">
        <f>CHOOSE($P$8,'COST ASSUMPTION'!D27,'COST ASSUMPTION'!D50,'COST ASSUMPTION'!D73)</f>
        <v>2083.3333333333335</v>
      </c>
      <c r="E44" s="18">
        <f>CHOOSE($P$8,'COST ASSUMPTION'!E27,'COST ASSUMPTION'!E50,'COST ASSUMPTION'!E73)</f>
        <v>2083.3333333333335</v>
      </c>
      <c r="F44" s="18">
        <f>CHOOSE($P$8,'COST ASSUMPTION'!F27,'COST ASSUMPTION'!F50,'COST ASSUMPTION'!F73)</f>
        <v>2083.3333333333335</v>
      </c>
      <c r="G44" s="18">
        <f>CHOOSE($P$8,'COST ASSUMPTION'!G27,'COST ASSUMPTION'!G50,'COST ASSUMPTION'!G73)</f>
        <v>2083.3333333333335</v>
      </c>
      <c r="H44" s="18">
        <f>CHOOSE($P$8,'COST ASSUMPTION'!H27,'COST ASSUMPTION'!H50,'COST ASSUMPTION'!H73)</f>
        <v>2083.3333333333335</v>
      </c>
      <c r="I44" s="18">
        <f>CHOOSE($P$8,'COST ASSUMPTION'!I27,'COST ASSUMPTION'!I50,'COST ASSUMPTION'!I73)</f>
        <v>2083.3333333333335</v>
      </c>
      <c r="J44" s="18">
        <f>CHOOSE($P$8,'COST ASSUMPTION'!J27,'COST ASSUMPTION'!J50,'COST ASSUMPTION'!J73)</f>
        <v>2083.3333333333335</v>
      </c>
      <c r="K44" s="18">
        <f>CHOOSE($P$8,'COST ASSUMPTION'!K27,'COST ASSUMPTION'!K50,'COST ASSUMPTION'!K73)</f>
        <v>2083.3333333333335</v>
      </c>
      <c r="L44" s="18">
        <f>CHOOSE($P$8,'COST ASSUMPTION'!L27,'COST ASSUMPTION'!L50,'COST ASSUMPTION'!L73)</f>
        <v>2083.3333333333335</v>
      </c>
      <c r="M44" s="18">
        <f>CHOOSE($P$8,'COST ASSUMPTION'!M27,'COST ASSUMPTION'!M50,'COST ASSUMPTION'!M73)</f>
        <v>2083.3333333333335</v>
      </c>
      <c r="N44" s="18">
        <f>CHOOSE($P$8,'COST ASSUMPTION'!N27,'COST ASSUMPTION'!N50,'COST ASSUMPTION'!N73)</f>
        <v>2083.3333333333335</v>
      </c>
      <c r="O44" s="18">
        <f>CHOOSE($P$8,'COST ASSUMPTION'!O27,'COST ASSUMPTION'!O50,'COST ASSUMPTION'!O73)</f>
        <v>2083.3333333333335</v>
      </c>
      <c r="P44" s="18">
        <f>CHOOSE($P$8,'COST ASSUMPTION'!P27,'COST ASSUMPTION'!P50,'COST ASSUMPTION'!P73)</f>
        <v>2083.3333333333335</v>
      </c>
      <c r="Q44" s="18">
        <f>CHOOSE($P$8,'COST ASSUMPTION'!Q27,'COST ASSUMPTION'!Q50,'COST ASSUMPTION'!Q73)</f>
        <v>3083</v>
      </c>
      <c r="R44" s="18">
        <f>CHOOSE($P$8,'COST ASSUMPTION'!R27,'COST ASSUMPTION'!R50,'COST ASSUMPTION'!R73)</f>
        <v>3083</v>
      </c>
      <c r="S44" s="18">
        <f>CHOOSE($P$8,'COST ASSUMPTION'!S27,'COST ASSUMPTION'!S50,'COST ASSUMPTION'!S73)</f>
        <v>3083</v>
      </c>
      <c r="T44" s="18">
        <f>CHOOSE($P$8,'COST ASSUMPTION'!T27,'COST ASSUMPTION'!T50,'COST ASSUMPTION'!T73)</f>
        <v>3083</v>
      </c>
      <c r="U44" s="18">
        <f>CHOOSE($P$8,'COST ASSUMPTION'!U27,'COST ASSUMPTION'!U50,'COST ASSUMPTION'!U73)</f>
        <v>3083</v>
      </c>
      <c r="V44" s="18">
        <f>CHOOSE($P$8,'COST ASSUMPTION'!V27,'COST ASSUMPTION'!V50,'COST ASSUMPTION'!V73)</f>
        <v>3083</v>
      </c>
      <c r="W44" s="18">
        <f>CHOOSE($P$8,'COST ASSUMPTION'!W27,'COST ASSUMPTION'!W50,'COST ASSUMPTION'!W73)</f>
        <v>3083</v>
      </c>
      <c r="X44" s="18">
        <f>CHOOSE($P$8,'COST ASSUMPTION'!X27,'COST ASSUMPTION'!X50,'COST ASSUMPTION'!X73)</f>
        <v>3083</v>
      </c>
      <c r="Y44" s="18">
        <f>CHOOSE($P$8,'COST ASSUMPTION'!Y27,'COST ASSUMPTION'!Y50,'COST ASSUMPTION'!Y73)</f>
        <v>3083</v>
      </c>
      <c r="Z44" s="18">
        <f>CHOOSE($P$8,'COST ASSUMPTION'!Z27,'COST ASSUMPTION'!Z50,'COST ASSUMPTION'!Z73)</f>
        <v>3083</v>
      </c>
      <c r="AA44" s="18">
        <f>CHOOSE($P$8,'COST ASSUMPTION'!AA27,'COST ASSUMPTION'!AA50,'COST ASSUMPTION'!AA73)</f>
        <v>3083</v>
      </c>
      <c r="AB44" s="5">
        <f>CHOOSE($P$8,'COST ASSUMPTION'!AB27,'COST ASSUMPTION'!AB50,'COST ASSUMPTION'!AB73)</f>
        <v>3083</v>
      </c>
    </row>
    <row r="45" spans="2:28" ht="7.05" customHeight="1" x14ac:dyDescent="0.25">
      <c r="B45" s="9"/>
      <c r="C45" s="25"/>
      <c r="D45" s="18"/>
      <c r="E45" s="18"/>
      <c r="F45" s="18"/>
      <c r="G45" s="18"/>
      <c r="H45" s="18"/>
      <c r="I45" s="18"/>
      <c r="J45" s="18"/>
      <c r="K45" s="18"/>
      <c r="L45" s="18"/>
      <c r="M45" s="18"/>
      <c r="N45" s="18"/>
      <c r="O45" s="18"/>
      <c r="P45" s="18"/>
      <c r="Q45" s="18"/>
      <c r="R45" s="18"/>
      <c r="S45" s="18"/>
      <c r="T45" s="18"/>
      <c r="U45" s="18"/>
      <c r="V45" s="18"/>
      <c r="W45" s="18"/>
      <c r="X45" s="18"/>
      <c r="Y45" s="18"/>
      <c r="Z45" s="18"/>
      <c r="AA45" s="18"/>
    </row>
    <row r="46" spans="2:28" ht="15.6" x14ac:dyDescent="0.3">
      <c r="B46" s="55" t="s">
        <v>67</v>
      </c>
      <c r="C46" s="65" t="s">
        <v>41</v>
      </c>
      <c r="D46" s="38">
        <f>SUM(D41:D44)</f>
        <v>122083.33333333333</v>
      </c>
      <c r="E46" s="38">
        <f t="shared" ref="E46:AB46" si="8">SUM(E41:E44)</f>
        <v>122083.33333333333</v>
      </c>
      <c r="F46" s="38">
        <f t="shared" si="8"/>
        <v>122083.33333333333</v>
      </c>
      <c r="G46" s="38">
        <f t="shared" si="8"/>
        <v>122083.33333333333</v>
      </c>
      <c r="H46" s="38">
        <f t="shared" si="8"/>
        <v>122083.33333333333</v>
      </c>
      <c r="I46" s="38">
        <f t="shared" si="8"/>
        <v>122083.33333333333</v>
      </c>
      <c r="J46" s="38">
        <f t="shared" si="8"/>
        <v>122083.33333333333</v>
      </c>
      <c r="K46" s="38">
        <f t="shared" si="8"/>
        <v>122083.33333333333</v>
      </c>
      <c r="L46" s="38">
        <f t="shared" si="8"/>
        <v>122083.33333333333</v>
      </c>
      <c r="M46" s="38">
        <f t="shared" si="8"/>
        <v>122083.33333333333</v>
      </c>
      <c r="N46" s="38">
        <f t="shared" si="8"/>
        <v>122083.33333333333</v>
      </c>
      <c r="O46" s="38">
        <f t="shared" si="8"/>
        <v>122083.33333333333</v>
      </c>
      <c r="P46" s="38">
        <f t="shared" si="8"/>
        <v>122083.33333333333</v>
      </c>
      <c r="Q46" s="38">
        <f t="shared" si="8"/>
        <v>126750</v>
      </c>
      <c r="R46" s="38">
        <f t="shared" si="8"/>
        <v>126750</v>
      </c>
      <c r="S46" s="38">
        <f t="shared" si="8"/>
        <v>126750</v>
      </c>
      <c r="T46" s="38">
        <f t="shared" si="8"/>
        <v>126750</v>
      </c>
      <c r="U46" s="38">
        <f t="shared" si="8"/>
        <v>126750</v>
      </c>
      <c r="V46" s="38">
        <f t="shared" si="8"/>
        <v>126750</v>
      </c>
      <c r="W46" s="38">
        <f t="shared" si="8"/>
        <v>126750</v>
      </c>
      <c r="X46" s="38">
        <f t="shared" si="8"/>
        <v>126750</v>
      </c>
      <c r="Y46" s="38">
        <f t="shared" si="8"/>
        <v>126750</v>
      </c>
      <c r="Z46" s="38">
        <f t="shared" si="8"/>
        <v>126750</v>
      </c>
      <c r="AA46" s="38">
        <f t="shared" si="8"/>
        <v>126750</v>
      </c>
      <c r="AB46" s="36">
        <f t="shared" si="8"/>
        <v>126750</v>
      </c>
    </row>
    <row r="47" spans="2:28" ht="15.6" x14ac:dyDescent="0.3">
      <c r="B47" s="58"/>
      <c r="C47" s="66"/>
      <c r="D47" s="18"/>
      <c r="E47" s="18"/>
      <c r="F47" s="18"/>
      <c r="G47" s="18"/>
      <c r="H47" s="18"/>
      <c r="I47" s="18"/>
      <c r="J47" s="18"/>
      <c r="K47" s="18"/>
      <c r="L47" s="18"/>
      <c r="M47" s="18"/>
      <c r="N47" s="18"/>
      <c r="O47" s="18"/>
      <c r="P47" s="18"/>
      <c r="Q47" s="18"/>
      <c r="R47" s="18"/>
      <c r="S47" s="18"/>
      <c r="T47" s="18"/>
      <c r="U47" s="18"/>
      <c r="V47" s="18"/>
      <c r="W47" s="18"/>
      <c r="X47" s="18"/>
      <c r="Y47" s="18"/>
      <c r="Z47" s="18"/>
      <c r="AA47" s="18"/>
    </row>
    <row r="48" spans="2:28" ht="15.6" x14ac:dyDescent="0.3">
      <c r="B48" s="55" t="s">
        <v>82</v>
      </c>
      <c r="C48" s="65" t="s">
        <v>41</v>
      </c>
      <c r="D48" s="38">
        <f>D46+D34</f>
        <v>122133.13333333333</v>
      </c>
      <c r="E48" s="38">
        <f t="shared" ref="E48:AB48" si="9">E46+E34</f>
        <v>122182.73493333333</v>
      </c>
      <c r="F48" s="38">
        <f t="shared" si="9"/>
        <v>122256.93972053332</v>
      </c>
      <c r="G48" s="38">
        <f t="shared" si="9"/>
        <v>122355.55086943573</v>
      </c>
      <c r="H48" s="38">
        <f t="shared" si="9"/>
        <v>122478.37312914692</v>
      </c>
      <c r="I48" s="38">
        <f t="shared" si="9"/>
        <v>122625.2128107804</v>
      </c>
      <c r="J48" s="38">
        <f t="shared" si="9"/>
        <v>122795.87777496083</v>
      </c>
      <c r="K48" s="38">
        <f t="shared" si="9"/>
        <v>122990.17741942781</v>
      </c>
      <c r="L48" s="38">
        <f t="shared" si="9"/>
        <v>123207.92266673905</v>
      </c>
      <c r="M48" s="38">
        <f t="shared" si="9"/>
        <v>123448.9259520718</v>
      </c>
      <c r="N48" s="38">
        <f t="shared" si="9"/>
        <v>123713.0012111219</v>
      </c>
      <c r="O48" s="38">
        <f t="shared" si="9"/>
        <v>123999.96386809958</v>
      </c>
      <c r="P48" s="38">
        <f t="shared" si="9"/>
        <v>124307.71419328669</v>
      </c>
      <c r="Q48" s="38">
        <f t="shared" si="9"/>
        <v>129304.36143221379</v>
      </c>
      <c r="R48" s="38">
        <f t="shared" si="9"/>
        <v>129656.37217932385</v>
      </c>
      <c r="S48" s="38">
        <f t="shared" si="9"/>
        <v>130030.21482970995</v>
      </c>
      <c r="T48" s="38">
        <f t="shared" si="9"/>
        <v>130425.69289624256</v>
      </c>
      <c r="U48" s="38">
        <f t="shared" si="9"/>
        <v>130842.61166017636</v>
      </c>
      <c r="V48" s="38">
        <f t="shared" si="9"/>
        <v>131280.77815523479</v>
      </c>
      <c r="W48" s="38">
        <f t="shared" si="9"/>
        <v>131740.00115183767</v>
      </c>
      <c r="X48" s="38">
        <f t="shared" si="9"/>
        <v>132220.09114147112</v>
      </c>
      <c r="Y48" s="38">
        <f t="shared" si="9"/>
        <v>132720.86032119789</v>
      </c>
      <c r="Z48" s="38">
        <f t="shared" si="9"/>
        <v>133242.12257830711</v>
      </c>
      <c r="AA48" s="38">
        <f t="shared" si="9"/>
        <v>133783.69347510234</v>
      </c>
      <c r="AB48" s="36">
        <f t="shared" si="9"/>
        <v>134345.39023382642</v>
      </c>
    </row>
    <row r="49" spans="2:28" x14ac:dyDescent="0.25">
      <c r="B49" s="7"/>
      <c r="C49" s="25"/>
      <c r="D49" s="18"/>
      <c r="E49" s="18"/>
      <c r="F49" s="18"/>
      <c r="G49" s="18"/>
      <c r="H49" s="18"/>
      <c r="I49" s="18"/>
      <c r="J49" s="18"/>
      <c r="K49" s="18"/>
      <c r="L49" s="18"/>
      <c r="M49" s="18"/>
      <c r="N49" s="18"/>
      <c r="O49" s="18"/>
      <c r="P49" s="18"/>
      <c r="Q49" s="18"/>
      <c r="R49" s="18"/>
      <c r="S49" s="18"/>
      <c r="T49" s="18"/>
      <c r="U49" s="18"/>
      <c r="V49" s="18"/>
      <c r="W49" s="18"/>
      <c r="X49" s="18"/>
      <c r="Y49" s="18"/>
      <c r="Z49" s="18"/>
      <c r="AA49" s="18"/>
    </row>
    <row r="50" spans="2:28" x14ac:dyDescent="0.25">
      <c r="B50" s="59" t="s">
        <v>85</v>
      </c>
      <c r="C50" s="40" t="s">
        <v>41</v>
      </c>
      <c r="D50" s="37">
        <f>D48+D23</f>
        <v>122489.70133333333</v>
      </c>
      <c r="E50" s="37">
        <f t="shared" ref="E50:AB50" si="10">E48+E23</f>
        <v>122894.45038933333</v>
      </c>
      <c r="F50" s="37">
        <f t="shared" si="10"/>
        <v>123499.96145288533</v>
      </c>
      <c r="G50" s="37">
        <f t="shared" si="10"/>
        <v>124304.62842792891</v>
      </c>
      <c r="H50" s="37">
        <f t="shared" si="10"/>
        <v>125306.85806717216</v>
      </c>
      <c r="I50" s="37">
        <f>I48+I23</f>
        <v>126505.06986930144</v>
      </c>
      <c r="J50" s="37">
        <f t="shared" si="10"/>
        <v>127897.69597701369</v>
      </c>
      <c r="K50" s="37">
        <f t="shared" si="10"/>
        <v>129483.18107586425</v>
      </c>
      <c r="L50" s="37">
        <f t="shared" si="10"/>
        <v>131259.982293924</v>
      </c>
      <c r="M50" s="37">
        <f t="shared" si="10"/>
        <v>133226.56910223927</v>
      </c>
      <c r="N50" s="37">
        <f t="shared" si="10"/>
        <v>135381.42321608803</v>
      </c>
      <c r="O50" s="37">
        <f t="shared" si="10"/>
        <v>137723.03849702599</v>
      </c>
      <c r="P50" s="37">
        <f t="shared" si="10"/>
        <v>140234.28115055276</v>
      </c>
      <c r="Q50" s="37">
        <f t="shared" si="10"/>
        <v>147593.58928686444</v>
      </c>
      <c r="R50" s="37">
        <f t="shared" si="10"/>
        <v>150465.99698328268</v>
      </c>
      <c r="S50" s="37">
        <f t="shared" si="10"/>
        <v>153516.55301043313</v>
      </c>
      <c r="T50" s="37">
        <f t="shared" si="10"/>
        <v>156743.65403333923</v>
      </c>
      <c r="U50" s="37">
        <f t="shared" si="10"/>
        <v>160145.71114703917</v>
      </c>
      <c r="V50" s="37">
        <f t="shared" si="10"/>
        <v>163721.14974671582</v>
      </c>
      <c r="W50" s="37">
        <f t="shared" si="10"/>
        <v>167468.40939899537</v>
      </c>
      <c r="X50" s="37">
        <f t="shared" si="10"/>
        <v>171385.94371440442</v>
      </c>
      <c r="Y50" s="37">
        <f t="shared" si="10"/>
        <v>169441.6512965649</v>
      </c>
      <c r="Z50" s="37">
        <f t="shared" si="10"/>
        <v>173168.67643489584</v>
      </c>
      <c r="AA50" s="37">
        <f t="shared" si="10"/>
        <v>177040.90834698174</v>
      </c>
      <c r="AB50" s="46">
        <f t="shared" si="10"/>
        <v>181057.04017185891</v>
      </c>
    </row>
    <row r="52" spans="2:28" ht="15.6" x14ac:dyDescent="0.3">
      <c r="B52" s="22" t="s">
        <v>86</v>
      </c>
      <c r="C52" s="42" t="s">
        <v>41</v>
      </c>
      <c r="D52" s="22">
        <f>D36-D46</f>
        <v>-119994.72133333333</v>
      </c>
      <c r="E52" s="22">
        <f t="shared" ref="E52:AB52" si="11">E36-E46</f>
        <v>-117914.43022933333</v>
      </c>
      <c r="F52" s="22">
        <f t="shared" si="11"/>
        <v>-114802.28145416534</v>
      </c>
      <c r="G52" s="22">
        <f t="shared" si="11"/>
        <v>-110666.52986919867</v>
      </c>
      <c r="H52" s="22">
        <f t="shared" si="11"/>
        <v>-105515.36429691175</v>
      </c>
      <c r="I52" s="22">
        <f t="shared" si="11"/>
        <v>-99356.908049203121</v>
      </c>
      <c r="J52" s="22">
        <f t="shared" si="11"/>
        <v>-92199.219451476165</v>
      </c>
      <c r="K52" s="22">
        <f t="shared" si="11"/>
        <v>-84050.292362531007</v>
      </c>
      <c r="L52" s="22">
        <f t="shared" si="11"/>
        <v>-74918.056690297439</v>
      </c>
      <c r="M52" s="22">
        <f t="shared" si="11"/>
        <v>-64810.37890344172</v>
      </c>
      <c r="N52" s="22">
        <f t="shared" si="11"/>
        <v>-53735.062538880855</v>
      </c>
      <c r="O52" s="22">
        <f t="shared" si="11"/>
        <v>-41699.84870523648</v>
      </c>
      <c r="P52" s="22">
        <f t="shared" si="11"/>
        <v>-28792.800066889351</v>
      </c>
      <c r="Q52" s="22">
        <f t="shared" si="11"/>
        <v>-19620.081532954049</v>
      </c>
      <c r="R52" s="22">
        <f t="shared" si="11"/>
        <v>-4856.7507991574385</v>
      </c>
      <c r="S52" s="22">
        <f t="shared" si="11"/>
        <v>10822.209958034975</v>
      </c>
      <c r="T52" s="22">
        <f t="shared" si="11"/>
        <v>27776.129358036909</v>
      </c>
      <c r="U52" s="22">
        <f t="shared" si="11"/>
        <v>45303.394193814573</v>
      </c>
      <c r="V52" s="22">
        <f t="shared" si="11"/>
        <v>63723.913646070228</v>
      </c>
      <c r="W52" s="22">
        <f t="shared" si="11"/>
        <v>83029.648423255596</v>
      </c>
      <c r="X52" s="22">
        <f t="shared" si="11"/>
        <v>103212.63158744626</v>
      </c>
      <c r="Y52" s="22">
        <f t="shared" si="11"/>
        <v>130295.53682756919</v>
      </c>
      <c r="Z52" s="22">
        <f t="shared" si="11"/>
        <v>152735.87699612102</v>
      </c>
      <c r="AA52" s="22">
        <f t="shared" si="11"/>
        <v>176050.50410315592</v>
      </c>
      <c r="AB52" s="22">
        <f t="shared" si="11"/>
        <v>200231.54956622754</v>
      </c>
    </row>
    <row r="54" spans="2:28" ht="15.6" x14ac:dyDescent="0.3">
      <c r="B54" s="59" t="s">
        <v>89</v>
      </c>
      <c r="C54" s="65" t="s">
        <v>37</v>
      </c>
      <c r="D54" s="63">
        <v>0.21</v>
      </c>
      <c r="E54" s="63">
        <v>0.21</v>
      </c>
      <c r="F54" s="63">
        <v>0.21</v>
      </c>
      <c r="G54" s="63">
        <v>0.21</v>
      </c>
      <c r="H54" s="63">
        <v>0.21</v>
      </c>
      <c r="I54" s="63">
        <v>0.21</v>
      </c>
      <c r="J54" s="63">
        <v>0.21</v>
      </c>
      <c r="K54" s="63">
        <v>0.21</v>
      </c>
      <c r="L54" s="63">
        <v>0.21</v>
      </c>
      <c r="M54" s="63">
        <v>0.21</v>
      </c>
      <c r="N54" s="63">
        <v>0.21</v>
      </c>
      <c r="O54" s="63">
        <v>0.21</v>
      </c>
      <c r="P54" s="63">
        <v>0.21</v>
      </c>
      <c r="Q54" s="63">
        <v>0.21</v>
      </c>
      <c r="R54" s="63">
        <v>0.21</v>
      </c>
      <c r="S54" s="63">
        <v>0.21</v>
      </c>
      <c r="T54" s="63">
        <v>0.21</v>
      </c>
      <c r="U54" s="63">
        <v>0.21</v>
      </c>
      <c r="V54" s="63">
        <v>0.21</v>
      </c>
      <c r="W54" s="63">
        <v>0.21</v>
      </c>
      <c r="X54" s="63">
        <v>0.21</v>
      </c>
      <c r="Y54" s="63">
        <v>0.21</v>
      </c>
      <c r="Z54" s="63">
        <v>0.21</v>
      </c>
      <c r="AA54" s="63">
        <v>0.21</v>
      </c>
      <c r="AB54" s="49">
        <v>0.21</v>
      </c>
    </row>
    <row r="56" spans="2:28" ht="15.6" x14ac:dyDescent="0.3">
      <c r="B56" s="52" t="s">
        <v>90</v>
      </c>
      <c r="C56" s="69" t="s">
        <v>41</v>
      </c>
      <c r="D56" s="53" t="str">
        <f>IF(D52&gt;0,D52*D54,"N/A")</f>
        <v>N/A</v>
      </c>
      <c r="E56" s="53" t="str">
        <f t="shared" ref="E56:AB56" si="12">IF(E52&gt;0,E52*E54,"N/A")</f>
        <v>N/A</v>
      </c>
      <c r="F56" s="53" t="str">
        <f t="shared" si="12"/>
        <v>N/A</v>
      </c>
      <c r="G56" s="53" t="str">
        <f t="shared" si="12"/>
        <v>N/A</v>
      </c>
      <c r="H56" s="53" t="str">
        <f t="shared" si="12"/>
        <v>N/A</v>
      </c>
      <c r="I56" s="53" t="str">
        <f t="shared" si="12"/>
        <v>N/A</v>
      </c>
      <c r="J56" s="53" t="str">
        <f t="shared" si="12"/>
        <v>N/A</v>
      </c>
      <c r="K56" s="53" t="str">
        <f t="shared" si="12"/>
        <v>N/A</v>
      </c>
      <c r="L56" s="53" t="str">
        <f t="shared" si="12"/>
        <v>N/A</v>
      </c>
      <c r="M56" s="53" t="str">
        <f t="shared" si="12"/>
        <v>N/A</v>
      </c>
      <c r="N56" s="53" t="str">
        <f t="shared" si="12"/>
        <v>N/A</v>
      </c>
      <c r="O56" s="53" t="str">
        <f t="shared" si="12"/>
        <v>N/A</v>
      </c>
      <c r="P56" s="53" t="str">
        <f t="shared" si="12"/>
        <v>N/A</v>
      </c>
      <c r="Q56" s="53" t="str">
        <f t="shared" si="12"/>
        <v>N/A</v>
      </c>
      <c r="R56" s="53" t="str">
        <f t="shared" si="12"/>
        <v>N/A</v>
      </c>
      <c r="S56" s="53">
        <f t="shared" si="12"/>
        <v>2272.6640911873446</v>
      </c>
      <c r="T56" s="53">
        <f t="shared" si="12"/>
        <v>5832.9871651877511</v>
      </c>
      <c r="U56" s="53">
        <f t="shared" si="12"/>
        <v>9513.7127807010602</v>
      </c>
      <c r="V56" s="53">
        <f t="shared" si="12"/>
        <v>13382.021865674747</v>
      </c>
      <c r="W56" s="53">
        <f t="shared" si="12"/>
        <v>17436.226168883673</v>
      </c>
      <c r="X56" s="53">
        <f t="shared" si="12"/>
        <v>21674.652633363712</v>
      </c>
      <c r="Y56" s="53">
        <f t="shared" si="12"/>
        <v>27362.062733789528</v>
      </c>
      <c r="Z56" s="53">
        <f t="shared" si="12"/>
        <v>32074.534169185412</v>
      </c>
      <c r="AA56" s="53">
        <f t="shared" si="12"/>
        <v>36970.605861662742</v>
      </c>
      <c r="AB56" s="53">
        <f t="shared" si="12"/>
        <v>42048.625408907777</v>
      </c>
    </row>
    <row r="58" spans="2:28" x14ac:dyDescent="0.25">
      <c r="B58" s="34"/>
      <c r="C58" s="34"/>
      <c r="D58" s="105" t="s">
        <v>96</v>
      </c>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row>
    <row r="59" spans="2:28" x14ac:dyDescent="0.25">
      <c r="B59" s="34"/>
      <c r="C59" s="34"/>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row>
    <row r="61" spans="2:28" x14ac:dyDescent="0.25">
      <c r="B61" s="106" t="str">
        <f>CHOOSE($P$8,NOTES!$C$3,NOTES!$C$17,NOTES!$C$31)</f>
        <v>Revenue grows at a steady and realistic pace. Client acquisition and conversions are consistent but not aggressive. Growth reflects achievable assumptions under normal conditions. The business gains clients gradually and builds trust over time. This scenario assumes stable performance without viral growth. Revenue increases show positive momentum but require patience. It represents a practical and believable growth path.</v>
      </c>
    </row>
    <row r="62" spans="2:28" x14ac:dyDescent="0.25">
      <c r="B62" s="106"/>
    </row>
    <row r="63" spans="2:28" x14ac:dyDescent="0.25">
      <c r="B63" s="106"/>
    </row>
    <row r="64" spans="2:28" x14ac:dyDescent="0.25">
      <c r="B64" s="106"/>
    </row>
    <row r="65" spans="2:28" x14ac:dyDescent="0.25">
      <c r="B65" s="106"/>
    </row>
    <row r="66" spans="2:28" x14ac:dyDescent="0.25">
      <c r="B66" s="106"/>
    </row>
    <row r="67" spans="2:28" x14ac:dyDescent="0.25">
      <c r="B67" s="106"/>
    </row>
    <row r="68" spans="2:28" x14ac:dyDescent="0.25">
      <c r="B68" s="106"/>
    </row>
    <row r="69" spans="2:28" x14ac:dyDescent="0.25">
      <c r="B69" s="106"/>
    </row>
    <row r="70" spans="2:28" x14ac:dyDescent="0.25">
      <c r="B70" s="106"/>
    </row>
    <row r="71" spans="2:28" x14ac:dyDescent="0.25">
      <c r="B71" s="106"/>
    </row>
    <row r="72" spans="2:28" x14ac:dyDescent="0.25">
      <c r="B72" s="106"/>
    </row>
    <row r="73" spans="2:28" x14ac:dyDescent="0.25">
      <c r="B73" s="106"/>
    </row>
    <row r="74" spans="2:28" x14ac:dyDescent="0.25">
      <c r="B74" s="106"/>
    </row>
    <row r="76" spans="2:28" x14ac:dyDescent="0.25">
      <c r="B76" s="34"/>
      <c r="C76" s="34"/>
      <c r="D76" s="105" t="s">
        <v>98</v>
      </c>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row>
    <row r="77" spans="2:28" x14ac:dyDescent="0.25">
      <c r="B77" s="34"/>
      <c r="C77" s="34"/>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row>
    <row r="79" spans="2:28" x14ac:dyDescent="0.25">
      <c r="B79" s="106" t="str">
        <f>CHOOSE($P$8,NOTES!$D$3,NOTES!$D$17,NOTES!$D$31)</f>
        <v>Gross profit is stable with reasonable margins. Direct costs are covered comfortably, but margins are not very high. Pricing and cost structure are balanced. The company operates efficiently but without major economies of scale yet. Gross profit supports operations but leaves limited buffer for large expansions. It reflects a sustainable but cautious model.</v>
      </c>
    </row>
    <row r="80" spans="2:28" x14ac:dyDescent="0.25">
      <c r="B80" s="106"/>
    </row>
    <row r="81" spans="2:28" x14ac:dyDescent="0.25">
      <c r="B81" s="106"/>
    </row>
    <row r="82" spans="2:28" x14ac:dyDescent="0.25">
      <c r="B82" s="106"/>
    </row>
    <row r="83" spans="2:28" x14ac:dyDescent="0.25">
      <c r="B83" s="106"/>
    </row>
    <row r="84" spans="2:28" x14ac:dyDescent="0.25">
      <c r="B84" s="106"/>
    </row>
    <row r="85" spans="2:28" x14ac:dyDescent="0.25">
      <c r="B85" s="106"/>
    </row>
    <row r="86" spans="2:28" x14ac:dyDescent="0.25">
      <c r="B86" s="106"/>
    </row>
    <row r="87" spans="2:28" x14ac:dyDescent="0.25">
      <c r="B87" s="106"/>
    </row>
    <row r="88" spans="2:28" x14ac:dyDescent="0.25">
      <c r="B88" s="106"/>
    </row>
    <row r="89" spans="2:28" x14ac:dyDescent="0.25">
      <c r="B89" s="106"/>
    </row>
    <row r="90" spans="2:28" x14ac:dyDescent="0.25">
      <c r="B90" s="106"/>
    </row>
    <row r="91" spans="2:28" x14ac:dyDescent="0.25">
      <c r="B91" s="106"/>
    </row>
    <row r="92" spans="2:28" x14ac:dyDescent="0.25">
      <c r="B92" s="106"/>
    </row>
    <row r="94" spans="2:28" x14ac:dyDescent="0.25">
      <c r="B94" s="34"/>
      <c r="C94" s="34"/>
      <c r="D94" s="105" t="s">
        <v>99</v>
      </c>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row>
    <row r="95" spans="2:28" x14ac:dyDescent="0.25">
      <c r="B95" s="34"/>
      <c r="C95" s="34"/>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row>
    <row r="97" spans="2:28" x14ac:dyDescent="0.25">
      <c r="B97" s="106" t="str">
        <f>CHOOSE($P$8,NOTES!$E$3,NOTES!$E$31)</f>
        <v>Total costs remain relatively high since many expenses are fixed. Even if revenue slows, salaries and admin costs continue. This creates pressure on finances. Limited flexibility in reducing costs affects sustainability. The company must manage cash carefully in this scenario.</v>
      </c>
    </row>
    <row r="98" spans="2:28" x14ac:dyDescent="0.25">
      <c r="B98" s="106"/>
    </row>
    <row r="99" spans="2:28" x14ac:dyDescent="0.25">
      <c r="B99" s="106"/>
    </row>
    <row r="100" spans="2:28" x14ac:dyDescent="0.25">
      <c r="B100" s="106"/>
    </row>
    <row r="101" spans="2:28" x14ac:dyDescent="0.25">
      <c r="B101" s="106"/>
    </row>
    <row r="102" spans="2:28" x14ac:dyDescent="0.25">
      <c r="B102" s="106"/>
    </row>
    <row r="103" spans="2:28" x14ac:dyDescent="0.25">
      <c r="B103" s="106"/>
    </row>
    <row r="104" spans="2:28" x14ac:dyDescent="0.25">
      <c r="B104" s="106"/>
    </row>
    <row r="105" spans="2:28" x14ac:dyDescent="0.25">
      <c r="B105" s="106"/>
    </row>
    <row r="106" spans="2:28" x14ac:dyDescent="0.25">
      <c r="B106" s="106"/>
    </row>
    <row r="107" spans="2:28" x14ac:dyDescent="0.25">
      <c r="B107" s="106"/>
    </row>
    <row r="108" spans="2:28" x14ac:dyDescent="0.25">
      <c r="B108" s="106"/>
    </row>
    <row r="109" spans="2:28" x14ac:dyDescent="0.25">
      <c r="B109" s="106"/>
    </row>
    <row r="110" spans="2:28" x14ac:dyDescent="0.25">
      <c r="B110" s="106"/>
    </row>
    <row r="112" spans="2:28" x14ac:dyDescent="0.25">
      <c r="B112" s="34"/>
      <c r="C112" s="34"/>
      <c r="D112" s="105" t="s">
        <v>97</v>
      </c>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row>
    <row r="113" spans="2:28" x14ac:dyDescent="0.25">
      <c r="B113" s="34"/>
      <c r="C113" s="34"/>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row>
    <row r="115" spans="2:28" x14ac:dyDescent="0.25">
      <c r="B115" s="106" t="str">
        <f>CHOOSE($P$8,NOTES!$F$3,NOTES!$F$17,NOTES!$F$31)</f>
        <v>Net profit is low or slightly negative in early months but improves over time. As revenue scales, profitability gradually appears. This reflects a normal startup journey. The business moves toward break-even steadily. It is sustainable but requires patience. Profitability is achievable with consistent execution.</v>
      </c>
    </row>
    <row r="116" spans="2:28" x14ac:dyDescent="0.25">
      <c r="B116" s="106"/>
    </row>
    <row r="117" spans="2:28" x14ac:dyDescent="0.25">
      <c r="B117" s="106"/>
    </row>
    <row r="118" spans="2:28" x14ac:dyDescent="0.25">
      <c r="B118" s="106"/>
    </row>
    <row r="119" spans="2:28" x14ac:dyDescent="0.25">
      <c r="B119" s="106"/>
    </row>
    <row r="120" spans="2:28" x14ac:dyDescent="0.25">
      <c r="B120" s="106"/>
    </row>
    <row r="121" spans="2:28" x14ac:dyDescent="0.25">
      <c r="B121" s="106"/>
    </row>
    <row r="122" spans="2:28" x14ac:dyDescent="0.25">
      <c r="B122" s="106"/>
    </row>
    <row r="123" spans="2:28" x14ac:dyDescent="0.25">
      <c r="B123" s="106"/>
    </row>
    <row r="124" spans="2:28" x14ac:dyDescent="0.25">
      <c r="B124" s="106"/>
    </row>
    <row r="125" spans="2:28" x14ac:dyDescent="0.25">
      <c r="B125" s="106"/>
    </row>
    <row r="126" spans="2:28" x14ac:dyDescent="0.25">
      <c r="B126" s="106"/>
    </row>
    <row r="127" spans="2:28" x14ac:dyDescent="0.25">
      <c r="B127" s="106"/>
    </row>
    <row r="128" spans="2:28" x14ac:dyDescent="0.25">
      <c r="B128" s="106"/>
    </row>
    <row r="130" spans="2:28" ht="21" x14ac:dyDescent="0.25">
      <c r="B130" s="101" t="s">
        <v>149</v>
      </c>
      <c r="C130" s="4"/>
      <c r="D130" s="102" t="s">
        <v>159</v>
      </c>
      <c r="E130" s="102"/>
      <c r="F130" s="102"/>
      <c r="G130" s="102"/>
      <c r="H130" s="102"/>
      <c r="I130" s="102"/>
      <c r="J130" s="102"/>
      <c r="K130" s="102"/>
      <c r="L130" s="102"/>
      <c r="M130" s="102"/>
      <c r="N130" s="102"/>
      <c r="O130" s="102"/>
      <c r="P130" s="103">
        <v>2</v>
      </c>
      <c r="Q130" s="48"/>
      <c r="R130" s="48"/>
      <c r="S130" s="48"/>
      <c r="T130" s="48"/>
      <c r="U130" s="48"/>
      <c r="V130" s="48"/>
      <c r="W130" s="48"/>
      <c r="X130" s="48"/>
      <c r="Y130" s="48"/>
      <c r="Z130" s="48"/>
      <c r="AA130" s="48"/>
      <c r="AB130" s="48"/>
    </row>
    <row r="131" spans="2:28" ht="21" x14ac:dyDescent="0.25">
      <c r="B131" s="101"/>
      <c r="C131" s="4"/>
      <c r="D131" s="102"/>
      <c r="E131" s="102"/>
      <c r="F131" s="102"/>
      <c r="G131" s="102"/>
      <c r="H131" s="102"/>
      <c r="I131" s="102"/>
      <c r="J131" s="102"/>
      <c r="K131" s="102"/>
      <c r="L131" s="102"/>
      <c r="M131" s="102"/>
      <c r="N131" s="102"/>
      <c r="O131" s="102"/>
      <c r="P131" s="103"/>
      <c r="Q131" s="48"/>
      <c r="R131" s="48"/>
      <c r="S131" s="48"/>
      <c r="T131" s="48"/>
      <c r="U131" s="48"/>
      <c r="V131" s="48"/>
      <c r="W131" s="48"/>
      <c r="X131" s="48"/>
      <c r="Y131" s="48"/>
      <c r="Z131" s="48"/>
      <c r="AA131" s="48"/>
      <c r="AB131" s="48"/>
    </row>
    <row r="133" spans="2:28" x14ac:dyDescent="0.25">
      <c r="B133" s="93" t="s">
        <v>150</v>
      </c>
      <c r="C133" s="68" t="s">
        <v>41</v>
      </c>
      <c r="D133" s="60">
        <v>500000</v>
      </c>
      <c r="E133" s="60">
        <f>IF(D139&lt;0,D139+$D$141,D139)</f>
        <v>380005.27866666665</v>
      </c>
      <c r="F133" s="60">
        <f t="shared" ref="F133:AB133" si="13">IF(E139&lt;0,E139+$D$141,E139)</f>
        <v>262090.8484373333</v>
      </c>
      <c r="G133" s="60">
        <f t="shared" si="13"/>
        <v>147288.56698316798</v>
      </c>
      <c r="H133" s="60">
        <f t="shared" si="13"/>
        <v>36622.037113969316</v>
      </c>
      <c r="I133" s="60">
        <f t="shared" si="13"/>
        <v>431106.67281705758</v>
      </c>
      <c r="J133" s="60">
        <f t="shared" si="13"/>
        <v>331749.76476785447</v>
      </c>
      <c r="K133" s="60">
        <f t="shared" si="13"/>
        <v>239550.54531637832</v>
      </c>
      <c r="L133" s="60">
        <f t="shared" si="13"/>
        <v>155500.25295384729</v>
      </c>
      <c r="M133" s="60">
        <f t="shared" si="13"/>
        <v>80582.196263549849</v>
      </c>
      <c r="N133" s="60">
        <f t="shared" si="13"/>
        <v>15771.817360108136</v>
      </c>
      <c r="O133" s="60">
        <f t="shared" si="13"/>
        <v>462036.75482122728</v>
      </c>
      <c r="P133" s="60">
        <f t="shared" si="13"/>
        <v>420336.90611599083</v>
      </c>
      <c r="Q133" s="60">
        <f t="shared" si="13"/>
        <v>391544.10604910145</v>
      </c>
      <c r="R133" s="60">
        <f t="shared" si="13"/>
        <v>371924.02451614744</v>
      </c>
      <c r="S133" s="60">
        <f t="shared" si="13"/>
        <v>367067.27371699002</v>
      </c>
      <c r="T133" s="60">
        <f t="shared" si="13"/>
        <v>377889.483675025</v>
      </c>
      <c r="U133" s="60">
        <f t="shared" si="13"/>
        <v>405665.61303306191</v>
      </c>
      <c r="V133" s="60">
        <f t="shared" si="13"/>
        <v>450969.00722687645</v>
      </c>
      <c r="W133" s="60">
        <f t="shared" si="13"/>
        <v>514692.92087294668</v>
      </c>
      <c r="X133" s="60">
        <f t="shared" si="13"/>
        <v>597722.56929620227</v>
      </c>
      <c r="Y133" s="60">
        <f t="shared" si="13"/>
        <v>700935.20088364859</v>
      </c>
      <c r="Z133" s="60">
        <f t="shared" si="13"/>
        <v>831230.73771121772</v>
      </c>
      <c r="AA133" s="60">
        <f t="shared" si="13"/>
        <v>983966.61470733874</v>
      </c>
      <c r="AB133" s="99">
        <f t="shared" si="13"/>
        <v>1160017.1188104947</v>
      </c>
    </row>
    <row r="134" spans="2:28" x14ac:dyDescent="0.25">
      <c r="B134" s="7" t="s">
        <v>72</v>
      </c>
      <c r="C134" s="25" t="s">
        <v>41</v>
      </c>
      <c r="D134" s="18">
        <f>CHOOSE($P$130,'REVENUE ASSUMPTION'!D$32,'REVENUE ASSUMPTION'!D$58,'REVENUE ASSUMPTION'!D$84)</f>
        <v>2494.98</v>
      </c>
      <c r="E134" s="18">
        <f>CHOOSE($P$130,'REVENUE ASSUMPTION'!E$32,'REVENUE ASSUMPTION'!E$58,'REVENUE ASSUMPTION'!E$84)</f>
        <v>4980.02016</v>
      </c>
      <c r="F134" s="18">
        <f>CHOOSE($P$130,'REVENUE ASSUMPTION'!F$32,'REVENUE ASSUMPTION'!F$58,'REVENUE ASSUMPTION'!F$84)</f>
        <v>8697.6799987199993</v>
      </c>
      <c r="G134" s="18">
        <f>CHOOSE($P$130,'REVENUE ASSUMPTION'!G$32,'REVENUE ASSUMPTION'!G$58,'REVENUE ASSUMPTION'!G$84)</f>
        <v>13638.098558730238</v>
      </c>
      <c r="H134" s="18">
        <f>CHOOSE($P$130,'REVENUE ASSUMPTION'!H$32,'REVENUE ASSUMPTION'!H$58,'REVENUE ASSUMPTION'!H$84)</f>
        <v>19791.4937702604</v>
      </c>
      <c r="I134" s="18">
        <f>CHOOSE($P$130,'REVENUE ASSUMPTION'!I$32,'REVENUE ASSUMPTION'!I$58,'REVENUE ASSUMPTION'!I$84)</f>
        <v>27148.161820098314</v>
      </c>
      <c r="J134" s="18">
        <f>CHOOSE($P$130,'REVENUE ASSUMPTION'!J$32,'REVENUE ASSUMPTION'!J$58,'REVENUE ASSUMPTION'!J$84)</f>
        <v>35698.476525537531</v>
      </c>
      <c r="K134" s="18">
        <f>CHOOSE($P$130,'REVENUE ASSUMPTION'!K$32,'REVENUE ASSUMPTION'!K$58,'REVENUE ASSUMPTION'!K$84)</f>
        <v>45432.888713333232</v>
      </c>
      <c r="L134" s="18">
        <f>CHOOSE($P$130,'REVENUE ASSUMPTION'!L$32,'REVENUE ASSUMPTION'!L$58,'REVENUE ASSUMPTION'!L$84)</f>
        <v>56341.925603626565</v>
      </c>
      <c r="M134" s="18">
        <f>CHOOSE($P$130,'REVENUE ASSUMPTION'!M$32,'REVENUE ASSUMPTION'!M$58,'REVENUE ASSUMPTION'!M$84)</f>
        <v>68416.190198797558</v>
      </c>
      <c r="N134" s="18">
        <f>CHOOSE($P$130,'REVENUE ASSUMPTION'!N$32,'REVENUE ASSUMPTION'!N$58,'REVENUE ASSUMPTION'!N$84)</f>
        <v>81646.360677207165</v>
      </c>
      <c r="O134" s="18">
        <f>CHOOSE($P$130,'REVENUE ASSUMPTION'!O$32,'REVENUE ASSUMPTION'!O$58,'REVENUE ASSUMPTION'!O$84)</f>
        <v>96023.189791789511</v>
      </c>
      <c r="P134" s="18">
        <f>CHOOSE($P$130,'REVENUE ASSUMPTION'!P$32,'REVENUE ASSUMPTION'!P$58,'REVENUE ASSUMPTION'!P$84)</f>
        <v>111441.4810836634</v>
      </c>
      <c r="Q134" s="18">
        <f>CHOOSE($P$130,'REVENUE ASSUMPTION'!Q$32,'REVENUE ASSUMPTION'!Q$58,'REVENUE ASSUMPTION'!Q$84)</f>
        <v>127973.50775391041</v>
      </c>
      <c r="R134" s="18">
        <f>CHOOSE($P$130,'REVENUE ASSUMPTION'!R$32,'REVENUE ASSUMPTION'!R$58,'REVENUE ASSUMPTION'!R$84)</f>
        <v>145609.24618412522</v>
      </c>
      <c r="S134" s="18">
        <f>CHOOSE($P$130,'REVENUE ASSUMPTION'!S$32,'REVENUE ASSUMPTION'!S$58,'REVENUE ASSUMPTION'!S$84)</f>
        <v>164338.7629684681</v>
      </c>
      <c r="T134" s="18">
        <f>CHOOSE($P$130,'REVENUE ASSUMPTION'!T$32,'REVENUE ASSUMPTION'!T$58,'REVENUE ASSUMPTION'!T$84)</f>
        <v>184519.78339137614</v>
      </c>
      <c r="U134" s="18">
        <f>CHOOSE($P$130,'REVENUE ASSUMPTION'!U$32,'REVENUE ASSUMPTION'!U$58,'REVENUE ASSUMPTION'!U$84)</f>
        <v>205449.10534085374</v>
      </c>
      <c r="V134" s="18">
        <f>CHOOSE($P$130,'REVENUE ASSUMPTION'!V$32,'REVENUE ASSUMPTION'!V$58,'REVENUE ASSUMPTION'!V$84)</f>
        <v>227445.06339278605</v>
      </c>
      <c r="W134" s="18">
        <f>CHOOSE($P$130,'REVENUE ASSUMPTION'!W$32,'REVENUE ASSUMPTION'!W$58,'REVENUE ASSUMPTION'!W$84)</f>
        <v>250498.05782225096</v>
      </c>
      <c r="X134" s="18">
        <f>CHOOSE($P$130,'REVENUE ASSUMPTION'!X$32,'REVENUE ASSUMPTION'!X$58,'REVENUE ASSUMPTION'!X$84)</f>
        <v>274598.57530185074</v>
      </c>
      <c r="Y134" s="18">
        <f>CHOOSE($P$130,'REVENUE ASSUMPTION'!Y$32,'REVENUE ASSUMPTION'!Y$58,'REVENUE ASSUMPTION'!Y$84)</f>
        <v>299737.18812413409</v>
      </c>
      <c r="Z134" s="18">
        <f>CHOOSE($P$130,'REVENUE ASSUMPTION'!Z$32,'REVENUE ASSUMPTION'!Z$58,'REVENUE ASSUMPTION'!Z$84)</f>
        <v>325904.55343101686</v>
      </c>
      <c r="AA134" s="18">
        <f>CHOOSE($P$130,'REVENUE ASSUMPTION'!AA$32,'REVENUE ASSUMPTION'!AA$58,'REVENUE ASSUMPTION'!AA$84)</f>
        <v>353091.41245013766</v>
      </c>
      <c r="AB134" s="27">
        <f>CHOOSE($P$130,'REVENUE ASSUMPTION'!AB$32,'REVENUE ASSUMPTION'!AB$58,'REVENUE ASSUMPTION'!AB$84)</f>
        <v>381288.58973808645</v>
      </c>
    </row>
    <row r="135" spans="2:28" x14ac:dyDescent="0.25">
      <c r="B135" s="11" t="s">
        <v>151</v>
      </c>
      <c r="C135" s="44" t="s">
        <v>41</v>
      </c>
      <c r="D135" s="21">
        <f>CHOOSE($P$130,'COST ASSUMPTION'!D29+'COST ASSUMPTION'!D20,'COST ASSUMPTION'!D52+'COST ASSUMPTION'!D43,'COST ASSUMPTION'!D66+'COST ASSUMPTION'!D75)</f>
        <v>122489.70133333333</v>
      </c>
      <c r="E135" s="21">
        <f>CHOOSE($P$130,'COST ASSUMPTION'!E29+'COST ASSUMPTION'!E20,'COST ASSUMPTION'!E52+'COST ASSUMPTION'!E43,'COST ASSUMPTION'!E66+'COST ASSUMPTION'!E75)</f>
        <v>122894.45038933333</v>
      </c>
      <c r="F135" s="21">
        <f>CHOOSE($P$130,'COST ASSUMPTION'!F29+'COST ASSUMPTION'!F20,'COST ASSUMPTION'!F52+'COST ASSUMPTION'!F43,'COST ASSUMPTION'!F66+'COST ASSUMPTION'!F75)</f>
        <v>123499.96145288533</v>
      </c>
      <c r="G135" s="21">
        <f>CHOOSE($P$130,'COST ASSUMPTION'!G29+'COST ASSUMPTION'!G20,'COST ASSUMPTION'!G52+'COST ASSUMPTION'!G43,'COST ASSUMPTION'!G66+'COST ASSUMPTION'!G75)</f>
        <v>124304.62842792891</v>
      </c>
      <c r="H135" s="21">
        <f>CHOOSE($P$130,'COST ASSUMPTION'!H29+'COST ASSUMPTION'!H20,'COST ASSUMPTION'!H52+'COST ASSUMPTION'!H43,'COST ASSUMPTION'!H66+'COST ASSUMPTION'!H75)</f>
        <v>125306.85806717214</v>
      </c>
      <c r="I135" s="21">
        <f>CHOOSE($P$130,'COST ASSUMPTION'!I29+'COST ASSUMPTION'!I20,'COST ASSUMPTION'!I52+'COST ASSUMPTION'!I43,'COST ASSUMPTION'!I66+'COST ASSUMPTION'!I75)</f>
        <v>126505.06986930144</v>
      </c>
      <c r="J135" s="21">
        <f>CHOOSE($P$130,'COST ASSUMPTION'!J29+'COST ASSUMPTION'!J20,'COST ASSUMPTION'!J52+'COST ASSUMPTION'!J43,'COST ASSUMPTION'!J66+'COST ASSUMPTION'!J75)</f>
        <v>127897.69597701369</v>
      </c>
      <c r="K135" s="21">
        <f>CHOOSE($P$130,'COST ASSUMPTION'!K29+'COST ASSUMPTION'!K20,'COST ASSUMPTION'!K52+'COST ASSUMPTION'!K43,'COST ASSUMPTION'!K66+'COST ASSUMPTION'!K75)</f>
        <v>129483.18107586425</v>
      </c>
      <c r="L135" s="21">
        <f>CHOOSE($P$130,'COST ASSUMPTION'!L29+'COST ASSUMPTION'!L20,'COST ASSUMPTION'!L52+'COST ASSUMPTION'!L43,'COST ASSUMPTION'!L66+'COST ASSUMPTION'!L75)</f>
        <v>131259.982293924</v>
      </c>
      <c r="M135" s="21">
        <f>CHOOSE($P$130,'COST ASSUMPTION'!M29+'COST ASSUMPTION'!M20,'COST ASSUMPTION'!M52+'COST ASSUMPTION'!M43,'COST ASSUMPTION'!M66+'COST ASSUMPTION'!M75)</f>
        <v>133226.56910223927</v>
      </c>
      <c r="N135" s="21">
        <f>CHOOSE($P$130,'COST ASSUMPTION'!N29+'COST ASSUMPTION'!N20,'COST ASSUMPTION'!N52+'COST ASSUMPTION'!N43,'COST ASSUMPTION'!N66+'COST ASSUMPTION'!N75)</f>
        <v>135381.42321608803</v>
      </c>
      <c r="O135" s="21">
        <f>CHOOSE($P$130,'COST ASSUMPTION'!O29+'COST ASSUMPTION'!O20,'COST ASSUMPTION'!O52+'COST ASSUMPTION'!O43,'COST ASSUMPTION'!O66+'COST ASSUMPTION'!O75)</f>
        <v>137723.03849702599</v>
      </c>
      <c r="P135" s="21">
        <f>CHOOSE($P$130,'COST ASSUMPTION'!P29+'COST ASSUMPTION'!P20,'COST ASSUMPTION'!P52+'COST ASSUMPTION'!P43,'COST ASSUMPTION'!P66+'COST ASSUMPTION'!P75)</f>
        <v>140234.28115055276</v>
      </c>
      <c r="Q135" s="21">
        <f>CHOOSE($P$130,'COST ASSUMPTION'!Q29+'COST ASSUMPTION'!Q20,'COST ASSUMPTION'!Q52+'COST ASSUMPTION'!Q43,'COST ASSUMPTION'!Q66+'COST ASSUMPTION'!Q75)</f>
        <v>147593.58928686444</v>
      </c>
      <c r="R135" s="21">
        <f>CHOOSE($P$130,'COST ASSUMPTION'!R29+'COST ASSUMPTION'!R20,'COST ASSUMPTION'!R52+'COST ASSUMPTION'!R43,'COST ASSUMPTION'!R66+'COST ASSUMPTION'!R75)</f>
        <v>150465.99698328268</v>
      </c>
      <c r="S135" s="21">
        <f>CHOOSE($P$130,'COST ASSUMPTION'!S29+'COST ASSUMPTION'!S20,'COST ASSUMPTION'!S52+'COST ASSUMPTION'!S43,'COST ASSUMPTION'!S66+'COST ASSUMPTION'!S75)</f>
        <v>153516.55301043313</v>
      </c>
      <c r="T135" s="21">
        <f>CHOOSE($P$130,'COST ASSUMPTION'!T29+'COST ASSUMPTION'!T20,'COST ASSUMPTION'!T52+'COST ASSUMPTION'!T43,'COST ASSUMPTION'!T66+'COST ASSUMPTION'!T75)</f>
        <v>156743.65403333923</v>
      </c>
      <c r="U135" s="21">
        <f>CHOOSE($P$130,'COST ASSUMPTION'!U29+'COST ASSUMPTION'!U20,'COST ASSUMPTION'!U52+'COST ASSUMPTION'!U43,'COST ASSUMPTION'!U66+'COST ASSUMPTION'!U75)</f>
        <v>160145.71114703917</v>
      </c>
      <c r="V135" s="21">
        <f>CHOOSE($P$130,'COST ASSUMPTION'!V29+'COST ASSUMPTION'!V20,'COST ASSUMPTION'!V52+'COST ASSUMPTION'!V43,'COST ASSUMPTION'!V66+'COST ASSUMPTION'!V75)</f>
        <v>163721.14974671582</v>
      </c>
      <c r="W135" s="21">
        <f>CHOOSE($P$130,'COST ASSUMPTION'!W29+'COST ASSUMPTION'!W20,'COST ASSUMPTION'!W52+'COST ASSUMPTION'!W43,'COST ASSUMPTION'!W66+'COST ASSUMPTION'!W75)</f>
        <v>167468.40939899537</v>
      </c>
      <c r="X135" s="21">
        <f>CHOOSE($P$130,'COST ASSUMPTION'!X29+'COST ASSUMPTION'!X20,'COST ASSUMPTION'!X52+'COST ASSUMPTION'!X43,'COST ASSUMPTION'!X66+'COST ASSUMPTION'!X75)</f>
        <v>171385.94371440442</v>
      </c>
      <c r="Y135" s="21">
        <f>CHOOSE($P$130,'COST ASSUMPTION'!Y29+'COST ASSUMPTION'!Y20,'COST ASSUMPTION'!Y52+'COST ASSUMPTION'!Y43,'COST ASSUMPTION'!Y66+'COST ASSUMPTION'!Y75)</f>
        <v>169441.6512965649</v>
      </c>
      <c r="Z135" s="21">
        <f>CHOOSE($P$130,'COST ASSUMPTION'!Z29+'COST ASSUMPTION'!Z20,'COST ASSUMPTION'!Z52+'COST ASSUMPTION'!Z43,'COST ASSUMPTION'!Z66+'COST ASSUMPTION'!Z75)</f>
        <v>173168.67643489584</v>
      </c>
      <c r="AA135" s="21">
        <f>CHOOSE($P$130,'COST ASSUMPTION'!AA29+'COST ASSUMPTION'!AA20,'COST ASSUMPTION'!AA52+'COST ASSUMPTION'!AA43,'COST ASSUMPTION'!AA66+'COST ASSUMPTION'!AA75)</f>
        <v>177040.90834698177</v>
      </c>
      <c r="AB135" s="26">
        <f>CHOOSE($P$130,'COST ASSUMPTION'!AB29+'COST ASSUMPTION'!AB20,'COST ASSUMPTION'!AB52+'COST ASSUMPTION'!AB43,'COST ASSUMPTION'!AB66+'COST ASSUMPTION'!AB75)</f>
        <v>181057.04017185891</v>
      </c>
    </row>
    <row r="136" spans="2:28" x14ac:dyDescent="0.25">
      <c r="B136" s="7"/>
      <c r="C136" s="25"/>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27"/>
    </row>
    <row r="137" spans="2:28" ht="15.6" x14ac:dyDescent="0.3">
      <c r="B137" s="94" t="s">
        <v>152</v>
      </c>
      <c r="C137" s="65" t="s">
        <v>41</v>
      </c>
      <c r="D137" s="96">
        <f>D134-D135</f>
        <v>-119994.72133333333</v>
      </c>
      <c r="E137" s="38">
        <f t="shared" ref="E137:H137" si="14">E134-E135</f>
        <v>-117914.43022933333</v>
      </c>
      <c r="F137" s="38">
        <f t="shared" si="14"/>
        <v>-114802.28145416532</v>
      </c>
      <c r="G137" s="38">
        <f t="shared" si="14"/>
        <v>-110666.52986919867</v>
      </c>
      <c r="H137" s="38">
        <f t="shared" si="14"/>
        <v>-105515.36429691175</v>
      </c>
      <c r="I137" s="38">
        <f t="shared" ref="I137:AB137" si="15">I134-I135</f>
        <v>-99356.908049203135</v>
      </c>
      <c r="J137" s="38">
        <f t="shared" si="15"/>
        <v>-92199.21945147615</v>
      </c>
      <c r="K137" s="38">
        <f t="shared" si="15"/>
        <v>-84050.292362531021</v>
      </c>
      <c r="L137" s="38">
        <f t="shared" si="15"/>
        <v>-74918.056690297439</v>
      </c>
      <c r="M137" s="38">
        <f t="shared" si="15"/>
        <v>-64810.378903441713</v>
      </c>
      <c r="N137" s="38">
        <f t="shared" si="15"/>
        <v>-53735.062538880869</v>
      </c>
      <c r="O137" s="38">
        <f t="shared" si="15"/>
        <v>-41699.84870523648</v>
      </c>
      <c r="P137" s="38">
        <f t="shared" si="15"/>
        <v>-28792.800066889366</v>
      </c>
      <c r="Q137" s="38">
        <f t="shared" si="15"/>
        <v>-19620.081532954035</v>
      </c>
      <c r="R137" s="38">
        <f t="shared" si="15"/>
        <v>-4856.750799157453</v>
      </c>
      <c r="S137" s="38">
        <f t="shared" si="15"/>
        <v>10822.209958034975</v>
      </c>
      <c r="T137" s="38">
        <f t="shared" si="15"/>
        <v>27776.129358036909</v>
      </c>
      <c r="U137" s="38">
        <f t="shared" si="15"/>
        <v>45303.394193814573</v>
      </c>
      <c r="V137" s="38">
        <f t="shared" si="15"/>
        <v>63723.913646070228</v>
      </c>
      <c r="W137" s="38">
        <f t="shared" si="15"/>
        <v>83029.648423255596</v>
      </c>
      <c r="X137" s="38">
        <f t="shared" si="15"/>
        <v>103212.63158744632</v>
      </c>
      <c r="Y137" s="38">
        <f t="shared" si="15"/>
        <v>130295.53682756919</v>
      </c>
      <c r="Z137" s="38">
        <f t="shared" si="15"/>
        <v>152735.87699612102</v>
      </c>
      <c r="AA137" s="38">
        <f t="shared" si="15"/>
        <v>176050.50410315589</v>
      </c>
      <c r="AB137" s="39">
        <f t="shared" si="15"/>
        <v>200231.54956622754</v>
      </c>
    </row>
    <row r="138" spans="2:28" x14ac:dyDescent="0.25">
      <c r="B138" s="7"/>
      <c r="C138" s="25"/>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27"/>
    </row>
    <row r="139" spans="2:28" ht="15.6" x14ac:dyDescent="0.3">
      <c r="B139" s="94" t="s">
        <v>153</v>
      </c>
      <c r="C139" s="65" t="s">
        <v>41</v>
      </c>
      <c r="D139" s="38">
        <f>IF(D137&lt;0,D133+D137,D133+D137)</f>
        <v>380005.27866666665</v>
      </c>
      <c r="E139" s="38">
        <f t="shared" ref="E139:AB139" si="16">IF(E137&lt;0,E133+E137,E133+E137)</f>
        <v>262090.8484373333</v>
      </c>
      <c r="F139" s="38">
        <f t="shared" si="16"/>
        <v>147288.56698316798</v>
      </c>
      <c r="G139" s="38">
        <f t="shared" si="16"/>
        <v>36622.037113969316</v>
      </c>
      <c r="H139" s="38">
        <f t="shared" si="16"/>
        <v>-68893.327182942434</v>
      </c>
      <c r="I139" s="38">
        <f t="shared" si="16"/>
        <v>331749.76476785447</v>
      </c>
      <c r="J139" s="38">
        <f t="shared" si="16"/>
        <v>239550.54531637832</v>
      </c>
      <c r="K139" s="38">
        <f t="shared" si="16"/>
        <v>155500.25295384729</v>
      </c>
      <c r="L139" s="38">
        <f t="shared" si="16"/>
        <v>80582.196263549849</v>
      </c>
      <c r="M139" s="38">
        <f t="shared" si="16"/>
        <v>15771.817360108136</v>
      </c>
      <c r="N139" s="38">
        <f t="shared" si="16"/>
        <v>-37963.245178772733</v>
      </c>
      <c r="O139" s="38">
        <f t="shared" si="16"/>
        <v>420336.90611599083</v>
      </c>
      <c r="P139" s="38">
        <f t="shared" si="16"/>
        <v>391544.10604910145</v>
      </c>
      <c r="Q139" s="38">
        <f t="shared" si="16"/>
        <v>371924.02451614744</v>
      </c>
      <c r="R139" s="38">
        <f t="shared" si="16"/>
        <v>367067.27371699002</v>
      </c>
      <c r="S139" s="38">
        <f t="shared" si="16"/>
        <v>377889.483675025</v>
      </c>
      <c r="T139" s="38">
        <f t="shared" si="16"/>
        <v>405665.61303306191</v>
      </c>
      <c r="U139" s="38">
        <f t="shared" si="16"/>
        <v>450969.00722687645</v>
      </c>
      <c r="V139" s="38">
        <f t="shared" si="16"/>
        <v>514692.92087294668</v>
      </c>
      <c r="W139" s="38">
        <f t="shared" si="16"/>
        <v>597722.56929620227</v>
      </c>
      <c r="X139" s="38">
        <f t="shared" si="16"/>
        <v>700935.20088364859</v>
      </c>
      <c r="Y139" s="38">
        <f t="shared" si="16"/>
        <v>831230.73771121772</v>
      </c>
      <c r="Z139" s="38">
        <f t="shared" si="16"/>
        <v>983966.61470733874</v>
      </c>
      <c r="AA139" s="38">
        <f t="shared" si="16"/>
        <v>1160017.1188104947</v>
      </c>
      <c r="AB139" s="39">
        <f t="shared" si="16"/>
        <v>1360248.6683767221</v>
      </c>
    </row>
    <row r="140" spans="2:28" x14ac:dyDescent="0.25">
      <c r="B140" s="7"/>
      <c r="C140" s="25"/>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27"/>
    </row>
    <row r="141" spans="2:28" ht="15.6" x14ac:dyDescent="0.3">
      <c r="B141" s="95" t="s">
        <v>155</v>
      </c>
      <c r="C141" s="68" t="s">
        <v>41</v>
      </c>
      <c r="D141" s="97">
        <v>500000</v>
      </c>
      <c r="E141" s="60">
        <v>0</v>
      </c>
      <c r="F141" s="60">
        <v>0</v>
      </c>
      <c r="G141" s="60">
        <v>0</v>
      </c>
      <c r="H141" s="60">
        <v>0</v>
      </c>
      <c r="I141" s="60">
        <v>0</v>
      </c>
      <c r="J141" s="60">
        <v>0</v>
      </c>
      <c r="K141" s="60">
        <v>0</v>
      </c>
      <c r="L141" s="60">
        <v>0</v>
      </c>
      <c r="M141" s="60">
        <v>0</v>
      </c>
      <c r="N141" s="60">
        <v>0</v>
      </c>
      <c r="O141" s="60">
        <v>0</v>
      </c>
      <c r="P141" s="60">
        <v>0</v>
      </c>
      <c r="Q141" s="60">
        <v>0</v>
      </c>
      <c r="R141" s="60">
        <v>0</v>
      </c>
      <c r="S141" s="60">
        <v>0</v>
      </c>
      <c r="T141" s="60">
        <v>0</v>
      </c>
      <c r="U141" s="60">
        <v>0</v>
      </c>
      <c r="V141" s="60">
        <v>0</v>
      </c>
      <c r="W141" s="60">
        <v>0</v>
      </c>
      <c r="X141" s="60">
        <v>0</v>
      </c>
      <c r="Y141" s="60">
        <v>0</v>
      </c>
      <c r="Z141" s="60">
        <v>0</v>
      </c>
      <c r="AA141" s="60">
        <v>0</v>
      </c>
      <c r="AB141" s="99">
        <v>0</v>
      </c>
    </row>
    <row r="142" spans="2:28" x14ac:dyDescent="0.25">
      <c r="B142" s="11" t="s">
        <v>156</v>
      </c>
      <c r="C142" s="21"/>
      <c r="D142" s="98" t="str">
        <f>IF(D139&lt;0,"Taken","N/A")</f>
        <v>N/A</v>
      </c>
      <c r="E142" s="98" t="str">
        <f t="shared" ref="E142:AB142" si="17">IF(E139&lt;0,"Taken","N/A")</f>
        <v>N/A</v>
      </c>
      <c r="F142" s="98" t="str">
        <f t="shared" si="17"/>
        <v>N/A</v>
      </c>
      <c r="G142" s="98" t="str">
        <f t="shared" si="17"/>
        <v>N/A</v>
      </c>
      <c r="H142" s="98" t="str">
        <f t="shared" si="17"/>
        <v>Taken</v>
      </c>
      <c r="I142" s="98" t="str">
        <f t="shared" si="17"/>
        <v>N/A</v>
      </c>
      <c r="J142" s="98" t="str">
        <f t="shared" si="17"/>
        <v>N/A</v>
      </c>
      <c r="K142" s="98" t="str">
        <f t="shared" si="17"/>
        <v>N/A</v>
      </c>
      <c r="L142" s="98" t="str">
        <f t="shared" si="17"/>
        <v>N/A</v>
      </c>
      <c r="M142" s="98" t="str">
        <f t="shared" si="17"/>
        <v>N/A</v>
      </c>
      <c r="N142" s="98" t="str">
        <f t="shared" si="17"/>
        <v>Taken</v>
      </c>
      <c r="O142" s="98" t="str">
        <f t="shared" si="17"/>
        <v>N/A</v>
      </c>
      <c r="P142" s="98" t="str">
        <f t="shared" si="17"/>
        <v>N/A</v>
      </c>
      <c r="Q142" s="98" t="str">
        <f t="shared" si="17"/>
        <v>N/A</v>
      </c>
      <c r="R142" s="98" t="str">
        <f t="shared" si="17"/>
        <v>N/A</v>
      </c>
      <c r="S142" s="98" t="str">
        <f t="shared" si="17"/>
        <v>N/A</v>
      </c>
      <c r="T142" s="98" t="str">
        <f t="shared" si="17"/>
        <v>N/A</v>
      </c>
      <c r="U142" s="98" t="str">
        <f t="shared" si="17"/>
        <v>N/A</v>
      </c>
      <c r="V142" s="98" t="str">
        <f t="shared" si="17"/>
        <v>N/A</v>
      </c>
      <c r="W142" s="98" t="str">
        <f t="shared" si="17"/>
        <v>N/A</v>
      </c>
      <c r="X142" s="98" t="str">
        <f t="shared" si="17"/>
        <v>N/A</v>
      </c>
      <c r="Y142" s="98" t="str">
        <f t="shared" si="17"/>
        <v>N/A</v>
      </c>
      <c r="Z142" s="98" t="str">
        <f t="shared" si="17"/>
        <v>N/A</v>
      </c>
      <c r="AA142" s="98" t="str">
        <f t="shared" si="17"/>
        <v>N/A</v>
      </c>
      <c r="AB142" s="100" t="str">
        <f t="shared" si="17"/>
        <v>N/A</v>
      </c>
    </row>
    <row r="144" spans="2:28" ht="15.6" x14ac:dyDescent="0.3">
      <c r="B144" s="104" t="s">
        <v>157</v>
      </c>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row>
    <row r="146" spans="2:28" ht="15.6" x14ac:dyDescent="0.25">
      <c r="B146" s="152" t="s">
        <v>139</v>
      </c>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row>
  </sheetData>
  <mergeCells count="70">
    <mergeCell ref="B146:AB146"/>
    <mergeCell ref="O4:O5"/>
    <mergeCell ref="P4:P5"/>
    <mergeCell ref="B61:B74"/>
    <mergeCell ref="B79:B92"/>
    <mergeCell ref="B97:B110"/>
    <mergeCell ref="T4:T5"/>
    <mergeCell ref="U4:U5"/>
    <mergeCell ref="B1:B5"/>
    <mergeCell ref="D1:AB3"/>
    <mergeCell ref="D4:D5"/>
    <mergeCell ref="E4:E5"/>
    <mergeCell ref="F4:F5"/>
    <mergeCell ref="G4:G5"/>
    <mergeCell ref="H4:H5"/>
    <mergeCell ref="I4:I5"/>
    <mergeCell ref="J4:J5"/>
    <mergeCell ref="K4:K5"/>
    <mergeCell ref="W4:W5"/>
    <mergeCell ref="L4:L5"/>
    <mergeCell ref="M4:M5"/>
    <mergeCell ref="N4:N5"/>
    <mergeCell ref="V4:V5"/>
    <mergeCell ref="Q4:Q5"/>
    <mergeCell ref="R4:R5"/>
    <mergeCell ref="S4:S5"/>
    <mergeCell ref="B6:B7"/>
    <mergeCell ref="C6:C7"/>
    <mergeCell ref="D6:D7"/>
    <mergeCell ref="E6:E7"/>
    <mergeCell ref="F6:F7"/>
    <mergeCell ref="X4:X5"/>
    <mergeCell ref="Y4:Y5"/>
    <mergeCell ref="Z4:Z5"/>
    <mergeCell ref="AA4:AA5"/>
    <mergeCell ref="AB4:AB5"/>
    <mergeCell ref="B8:B9"/>
    <mergeCell ref="S6:S7"/>
    <mergeCell ref="T6:T7"/>
    <mergeCell ref="U6:U7"/>
    <mergeCell ref="V6:V7"/>
    <mergeCell ref="M6:M7"/>
    <mergeCell ref="N6:N7"/>
    <mergeCell ref="O6:O7"/>
    <mergeCell ref="P6:P7"/>
    <mergeCell ref="Q6:Q7"/>
    <mergeCell ref="R6:R7"/>
    <mergeCell ref="G6:G7"/>
    <mergeCell ref="H6:H7"/>
    <mergeCell ref="I6:I7"/>
    <mergeCell ref="J6:J7"/>
    <mergeCell ref="K6:K7"/>
    <mergeCell ref="D8:O9"/>
    <mergeCell ref="P8:P9"/>
    <mergeCell ref="D58:AB59"/>
    <mergeCell ref="D76:AB77"/>
    <mergeCell ref="Y6:Y7"/>
    <mergeCell ref="Z6:Z7"/>
    <mergeCell ref="AA6:AA7"/>
    <mergeCell ref="AB6:AB7"/>
    <mergeCell ref="W6:W7"/>
    <mergeCell ref="X6:X7"/>
    <mergeCell ref="L6:L7"/>
    <mergeCell ref="B130:B131"/>
    <mergeCell ref="D130:O131"/>
    <mergeCell ref="P130:P131"/>
    <mergeCell ref="B144:AB144"/>
    <mergeCell ref="D94:AB95"/>
    <mergeCell ref="D112:AB113"/>
    <mergeCell ref="B115:B128"/>
  </mergeCells>
  <conditionalFormatting sqref="D142:AB142">
    <cfRule type="iconSet" priority="1">
      <iconSet>
        <cfvo type="percent" val="0"/>
        <cfvo type="percent" val="33"/>
        <cfvo type="percent" val="67"/>
      </iconSet>
    </cfRule>
  </conditionalFormatting>
  <printOptions horizontalCentered="1" verticalCentered="1"/>
  <pageMargins left="0" right="0" top="0" bottom="0" header="0" footer="0"/>
  <pageSetup scale="27" orientation="landscape"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BE4E-5214-47B6-9247-FB2F59DB0878}">
  <sheetPr>
    <pageSetUpPr fitToPage="1"/>
  </sheetPr>
  <dimension ref="B1:AB147"/>
  <sheetViews>
    <sheetView tabSelected="1" zoomScale="70" zoomScaleNormal="70" workbookViewId="0"/>
  </sheetViews>
  <sheetFormatPr defaultColWidth="15.77734375" defaultRowHeight="13.8" x14ac:dyDescent="0.25"/>
  <cols>
    <col min="1" max="1" width="2" style="2" customWidth="1"/>
    <col min="2" max="2" width="35.77734375" style="2" customWidth="1"/>
    <col min="3" max="3" width="8.88671875" style="2" customWidth="1"/>
    <col min="4" max="16384" width="15.77734375" style="2"/>
  </cols>
  <sheetData>
    <row r="1" spans="2:28" x14ac:dyDescent="0.25">
      <c r="B1" s="120" t="s">
        <v>140</v>
      </c>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row>
    <row r="2" spans="2:28" x14ac:dyDescent="0.25">
      <c r="B2" s="120"/>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row>
    <row r="3" spans="2:28" x14ac:dyDescent="0.25">
      <c r="B3" s="120"/>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row>
    <row r="4" spans="2:28" x14ac:dyDescent="0.25">
      <c r="B4" s="120"/>
      <c r="C4" s="120"/>
      <c r="D4" s="120"/>
      <c r="E4" s="120"/>
      <c r="F4" s="120"/>
      <c r="G4" s="120"/>
      <c r="H4" s="120"/>
      <c r="I4" s="120"/>
      <c r="J4" s="120"/>
      <c r="K4" s="120"/>
      <c r="L4" s="120"/>
      <c r="M4" s="120"/>
      <c r="N4" s="120"/>
      <c r="O4" s="120"/>
      <c r="P4" s="120"/>
      <c r="Q4" s="120"/>
      <c r="R4" s="120"/>
      <c r="S4" s="120"/>
      <c r="T4" s="120"/>
      <c r="U4" s="120"/>
      <c r="V4" s="120"/>
      <c r="W4" s="120"/>
      <c r="X4" s="120"/>
      <c r="Y4" s="120"/>
      <c r="Z4" s="120"/>
      <c r="AA4" s="120"/>
      <c r="AB4" s="120"/>
    </row>
    <row r="5" spans="2:28" x14ac:dyDescent="0.25">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row>
    <row r="7" spans="2:28" ht="13.8" customHeight="1" x14ac:dyDescent="0.25">
      <c r="B7" s="128" t="s">
        <v>141</v>
      </c>
      <c r="C7" s="128"/>
      <c r="D7" s="128"/>
      <c r="E7" s="128"/>
      <c r="F7" s="128"/>
      <c r="G7" s="128"/>
      <c r="H7" s="128"/>
      <c r="I7" s="128"/>
      <c r="J7" s="128"/>
      <c r="K7" s="128"/>
      <c r="L7" s="128"/>
      <c r="M7" s="128"/>
      <c r="N7" s="128"/>
      <c r="O7" s="128"/>
      <c r="P7" s="128"/>
      <c r="Q7" s="128"/>
      <c r="R7" s="128"/>
      <c r="S7" s="128"/>
      <c r="T7" s="128"/>
      <c r="U7" s="128"/>
      <c r="V7" s="128"/>
      <c r="W7" s="128"/>
      <c r="X7" s="128"/>
      <c r="Y7" s="128"/>
      <c r="Z7" s="128"/>
      <c r="AA7" s="128"/>
      <c r="AB7" s="128"/>
    </row>
    <row r="8" spans="2:28" ht="13.8" customHeight="1" x14ac:dyDescent="0.25">
      <c r="B8" s="128"/>
      <c r="C8" s="128"/>
      <c r="D8" s="128"/>
      <c r="E8" s="128"/>
      <c r="F8" s="128"/>
      <c r="G8" s="128"/>
      <c r="H8" s="128"/>
      <c r="I8" s="128"/>
      <c r="J8" s="128"/>
      <c r="K8" s="128"/>
      <c r="L8" s="128"/>
      <c r="M8" s="128"/>
      <c r="N8" s="128"/>
      <c r="O8" s="128"/>
      <c r="P8" s="128"/>
      <c r="Q8" s="128"/>
      <c r="R8" s="128"/>
      <c r="S8" s="128"/>
      <c r="T8" s="128"/>
      <c r="U8" s="128"/>
      <c r="V8" s="128"/>
      <c r="W8" s="128"/>
      <c r="X8" s="128"/>
      <c r="Y8" s="128"/>
      <c r="Z8" s="128"/>
      <c r="AA8" s="128"/>
      <c r="AB8" s="128"/>
    </row>
    <row r="10" spans="2:28" ht="13.8" customHeight="1" x14ac:dyDescent="0.25">
      <c r="B10" s="143" t="s">
        <v>142</v>
      </c>
      <c r="C10" s="143"/>
      <c r="D10" s="143"/>
      <c r="E10" s="143"/>
      <c r="F10" s="143"/>
      <c r="G10" s="143"/>
      <c r="H10" s="143"/>
      <c r="I10" s="143"/>
      <c r="J10" s="143"/>
      <c r="K10" s="143"/>
      <c r="L10" s="143"/>
      <c r="M10" s="143"/>
      <c r="N10" s="143"/>
      <c r="O10" s="143"/>
      <c r="P10" s="143"/>
      <c r="Q10" s="143"/>
      <c r="R10" s="143"/>
      <c r="S10" s="143"/>
      <c r="T10" s="143"/>
      <c r="U10" s="143"/>
      <c r="V10" s="143"/>
      <c r="W10" s="143"/>
      <c r="X10" s="143"/>
      <c r="Y10" s="143"/>
      <c r="Z10" s="143"/>
      <c r="AA10" s="143"/>
      <c r="AB10" s="143"/>
    </row>
    <row r="11" spans="2:28" ht="13.8" customHeight="1" x14ac:dyDescent="0.25">
      <c r="B11" s="143"/>
      <c r="C11" s="143"/>
      <c r="D11" s="143"/>
      <c r="E11" s="143"/>
      <c r="F11" s="143"/>
      <c r="G11" s="143"/>
      <c r="H11" s="143"/>
      <c r="I11" s="143"/>
      <c r="J11" s="143"/>
      <c r="K11" s="143"/>
      <c r="L11" s="143"/>
      <c r="M11" s="143"/>
      <c r="N11" s="143"/>
      <c r="O11" s="143"/>
      <c r="P11" s="143"/>
      <c r="Q11" s="143"/>
      <c r="R11" s="143"/>
      <c r="S11" s="143"/>
      <c r="T11" s="143"/>
      <c r="U11" s="143"/>
      <c r="V11" s="143"/>
      <c r="W11" s="143"/>
      <c r="X11" s="143"/>
      <c r="Y11" s="143"/>
      <c r="Z11" s="143"/>
      <c r="AA11" s="143"/>
      <c r="AB11" s="143"/>
    </row>
    <row r="12" spans="2:28" ht="13.8" customHeight="1" x14ac:dyDescent="0.25">
      <c r="B12" s="143"/>
      <c r="C12" s="143"/>
      <c r="D12" s="143"/>
      <c r="E12" s="143"/>
      <c r="F12" s="143"/>
      <c r="G12" s="143"/>
      <c r="H12" s="143"/>
      <c r="I12" s="143"/>
      <c r="J12" s="143"/>
      <c r="K12" s="143"/>
      <c r="L12" s="143"/>
      <c r="M12" s="143"/>
      <c r="N12" s="143"/>
      <c r="O12" s="143"/>
      <c r="P12" s="143"/>
      <c r="Q12" s="143"/>
      <c r="R12" s="143"/>
      <c r="S12" s="143"/>
      <c r="T12" s="143"/>
      <c r="U12" s="143"/>
      <c r="V12" s="143"/>
      <c r="W12" s="143"/>
      <c r="X12" s="143"/>
      <c r="Y12" s="143"/>
      <c r="Z12" s="143"/>
      <c r="AA12" s="143"/>
      <c r="AB12" s="143"/>
    </row>
    <row r="13" spans="2:28" ht="13.8" customHeight="1" x14ac:dyDescent="0.25">
      <c r="B13" s="143"/>
      <c r="C13" s="143"/>
      <c r="D13" s="143"/>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row>
    <row r="14" spans="2:28" ht="13.8" customHeight="1" x14ac:dyDescent="0.25">
      <c r="B14" s="143"/>
      <c r="C14" s="143"/>
      <c r="D14" s="143"/>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row>
    <row r="15" spans="2:28" ht="13.8" customHeight="1" x14ac:dyDescent="0.25">
      <c r="B15" s="143"/>
      <c r="C15" s="143"/>
      <c r="D15" s="143"/>
      <c r="E15" s="143"/>
      <c r="F15" s="143"/>
      <c r="G15" s="143"/>
      <c r="H15" s="143"/>
      <c r="I15" s="143"/>
      <c r="J15" s="143"/>
      <c r="K15" s="143"/>
      <c r="L15" s="143"/>
      <c r="M15" s="143"/>
      <c r="N15" s="143"/>
      <c r="O15" s="143"/>
      <c r="P15" s="143"/>
      <c r="Q15" s="143"/>
      <c r="R15" s="143"/>
      <c r="S15" s="143"/>
      <c r="T15" s="143"/>
      <c r="U15" s="143"/>
      <c r="V15" s="143"/>
      <c r="W15" s="143"/>
      <c r="X15" s="143"/>
      <c r="Y15" s="143"/>
      <c r="Z15" s="143"/>
      <c r="AA15" s="143"/>
      <c r="AB15" s="143"/>
    </row>
    <row r="16" spans="2:28" ht="13.8" customHeight="1" x14ac:dyDescent="0.25">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row>
    <row r="17" spans="2:28" ht="15" customHeight="1" x14ac:dyDescent="0.25">
      <c r="B17" s="143"/>
      <c r="C17" s="143"/>
      <c r="D17" s="143"/>
      <c r="E17" s="143"/>
      <c r="F17" s="143"/>
      <c r="G17" s="143"/>
      <c r="H17" s="143"/>
      <c r="I17" s="143"/>
      <c r="J17" s="143"/>
      <c r="K17" s="143"/>
      <c r="L17" s="143"/>
      <c r="M17" s="143"/>
      <c r="N17" s="143"/>
      <c r="O17" s="143"/>
      <c r="P17" s="143"/>
      <c r="Q17" s="143"/>
      <c r="R17" s="143"/>
      <c r="S17" s="143"/>
      <c r="T17" s="143"/>
      <c r="U17" s="143"/>
      <c r="V17" s="143"/>
      <c r="W17" s="143"/>
      <c r="X17" s="143"/>
      <c r="Y17" s="143"/>
      <c r="Z17" s="143"/>
      <c r="AA17" s="143"/>
      <c r="AB17" s="143"/>
    </row>
    <row r="18" spans="2:28" ht="13.8" customHeight="1" x14ac:dyDescent="0.25">
      <c r="B18" s="143"/>
      <c r="C18" s="143"/>
      <c r="D18" s="143"/>
      <c r="E18" s="143"/>
      <c r="F18" s="143"/>
      <c r="G18" s="143"/>
      <c r="H18" s="143"/>
      <c r="I18" s="143"/>
      <c r="J18" s="143"/>
      <c r="K18" s="143"/>
      <c r="L18" s="143"/>
      <c r="M18" s="143"/>
      <c r="N18" s="143"/>
      <c r="O18" s="143"/>
      <c r="P18" s="143"/>
      <c r="Q18" s="143"/>
      <c r="R18" s="143"/>
      <c r="S18" s="143"/>
      <c r="T18" s="143"/>
      <c r="U18" s="143"/>
      <c r="V18" s="143"/>
      <c r="W18" s="143"/>
      <c r="X18" s="143"/>
      <c r="Y18" s="143"/>
      <c r="Z18" s="143"/>
      <c r="AA18" s="143"/>
      <c r="AB18" s="143"/>
    </row>
    <row r="19" spans="2:28" ht="13.8" customHeight="1" x14ac:dyDescent="0.25">
      <c r="B19" s="143"/>
      <c r="C19" s="143"/>
      <c r="D19" s="143"/>
      <c r="E19" s="143"/>
      <c r="F19" s="143"/>
      <c r="G19" s="143"/>
      <c r="H19" s="143"/>
      <c r="I19" s="143"/>
      <c r="J19" s="143"/>
      <c r="K19" s="143"/>
      <c r="L19" s="143"/>
      <c r="M19" s="143"/>
      <c r="N19" s="143"/>
      <c r="O19" s="143"/>
      <c r="P19" s="143"/>
      <c r="Q19" s="143"/>
      <c r="R19" s="143"/>
      <c r="S19" s="143"/>
      <c r="T19" s="143"/>
      <c r="U19" s="143"/>
      <c r="V19" s="143"/>
      <c r="W19" s="143"/>
      <c r="X19" s="143"/>
      <c r="Y19" s="143"/>
      <c r="Z19" s="143"/>
      <c r="AA19" s="143"/>
      <c r="AB19" s="143"/>
    </row>
    <row r="20" spans="2:28" ht="13.8" customHeight="1" x14ac:dyDescent="0.25">
      <c r="B20" s="143"/>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row>
    <row r="21" spans="2:28" ht="13.8" customHeight="1" x14ac:dyDescent="0.25">
      <c r="B21" s="143"/>
      <c r="C21" s="143"/>
      <c r="D21" s="143"/>
      <c r="E21" s="143"/>
      <c r="F21" s="143"/>
      <c r="G21" s="143"/>
      <c r="H21" s="143"/>
      <c r="I21" s="143"/>
      <c r="J21" s="143"/>
      <c r="K21" s="143"/>
      <c r="L21" s="143"/>
      <c r="M21" s="143"/>
      <c r="N21" s="143"/>
      <c r="O21" s="143"/>
      <c r="P21" s="143"/>
      <c r="Q21" s="143"/>
      <c r="R21" s="143"/>
      <c r="S21" s="143"/>
      <c r="T21" s="143"/>
      <c r="U21" s="143"/>
      <c r="V21" s="143"/>
      <c r="W21" s="143"/>
      <c r="X21" s="143"/>
      <c r="Y21" s="143"/>
      <c r="Z21" s="143"/>
      <c r="AA21" s="143"/>
      <c r="AB21" s="143"/>
    </row>
    <row r="22" spans="2:28" ht="13.8" customHeight="1" x14ac:dyDescent="0.25">
      <c r="B22" s="143"/>
      <c r="C22" s="143"/>
      <c r="D22" s="143"/>
      <c r="E22" s="143"/>
      <c r="F22" s="143"/>
      <c r="G22" s="143"/>
      <c r="H22" s="143"/>
      <c r="I22" s="143"/>
      <c r="J22" s="143"/>
      <c r="K22" s="143"/>
      <c r="L22" s="143"/>
      <c r="M22" s="143"/>
      <c r="N22" s="143"/>
      <c r="O22" s="143"/>
      <c r="P22" s="143"/>
      <c r="Q22" s="143"/>
      <c r="R22" s="143"/>
      <c r="S22" s="143"/>
      <c r="T22" s="143"/>
      <c r="U22" s="143"/>
      <c r="V22" s="143"/>
      <c r="W22" s="143"/>
      <c r="X22" s="143"/>
      <c r="Y22" s="143"/>
      <c r="Z22" s="143"/>
      <c r="AA22" s="143"/>
      <c r="AB22" s="143"/>
    </row>
    <row r="23" spans="2:28" ht="1.05" customHeight="1" x14ac:dyDescent="0.25">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row>
    <row r="24" spans="2:28" ht="13.8" customHeight="1" x14ac:dyDescent="0.25">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row>
    <row r="25" spans="2:28" ht="13.8" customHeight="1" x14ac:dyDescent="0.25">
      <c r="B25" s="128" t="s">
        <v>143</v>
      </c>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c r="AA25" s="128"/>
      <c r="AB25" s="128"/>
    </row>
    <row r="26" spans="2:28" ht="13.8" customHeight="1" x14ac:dyDescent="0.25">
      <c r="B26" s="128"/>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c r="AA26" s="128"/>
      <c r="AB26" s="128"/>
    </row>
    <row r="27" spans="2:28" ht="13.8" customHeight="1" x14ac:dyDescent="0.25">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row>
    <row r="28" spans="2:28" ht="13.8" customHeight="1" x14ac:dyDescent="0.25">
      <c r="B28" s="142" t="s">
        <v>147</v>
      </c>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row>
    <row r="29" spans="2:28" ht="13.8" customHeight="1" x14ac:dyDescent="0.25">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c r="AA29" s="142"/>
      <c r="AB29" s="142"/>
    </row>
    <row r="30" spans="2:28" ht="13.8" customHeight="1" x14ac:dyDescent="0.25">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c r="AA30" s="142"/>
      <c r="AB30" s="142"/>
    </row>
    <row r="31" spans="2:28" ht="13.8" customHeight="1" x14ac:dyDescent="0.25">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row>
    <row r="32" spans="2:28" ht="13.8" customHeight="1" x14ac:dyDescent="0.25">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row>
    <row r="33" spans="2:28" ht="13.8" customHeight="1" x14ac:dyDescent="0.25">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c r="AA33" s="142"/>
      <c r="AB33" s="142"/>
    </row>
    <row r="34" spans="2:28" ht="13.8" customHeight="1" x14ac:dyDescent="0.25">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c r="AA34" s="142"/>
      <c r="AB34" s="142"/>
    </row>
    <row r="35" spans="2:28" ht="13.8" customHeight="1" x14ac:dyDescent="0.25">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c r="AA35" s="142"/>
      <c r="AB35" s="142"/>
    </row>
    <row r="36" spans="2:28" ht="13.8" customHeight="1" x14ac:dyDescent="0.25">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row>
    <row r="37" spans="2:28" ht="13.8" customHeight="1" x14ac:dyDescent="0.25">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row>
    <row r="38" spans="2:28" ht="13.8" customHeight="1" x14ac:dyDescent="0.25">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row>
    <row r="39" spans="2:28" ht="13.8" customHeight="1" x14ac:dyDescent="0.25">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row>
    <row r="40" spans="2:28" ht="13.8" customHeight="1" x14ac:dyDescent="0.25">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c r="AA40" s="142"/>
      <c r="AB40" s="142"/>
    </row>
    <row r="41" spans="2:28" ht="13.8" customHeight="1" x14ac:dyDescent="0.25">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c r="AA41" s="142"/>
      <c r="AB41" s="142"/>
    </row>
    <row r="42" spans="2:28" ht="13.8" customHeight="1" x14ac:dyDescent="0.25">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row>
    <row r="43" spans="2:28" ht="13.8" customHeight="1" x14ac:dyDescent="0.25">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c r="AA43" s="142"/>
      <c r="AB43" s="142"/>
    </row>
    <row r="44" spans="2:28" ht="13.8" customHeight="1" x14ac:dyDescent="0.25">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row>
    <row r="45" spans="2:28" ht="13.8" customHeight="1" x14ac:dyDescent="0.25">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c r="AA45" s="142"/>
      <c r="AB45" s="142"/>
    </row>
    <row r="46" spans="2:28" ht="13.8" customHeight="1" x14ac:dyDescent="0.25">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c r="AB46" s="142"/>
    </row>
    <row r="47" spans="2:28" ht="13.8" customHeight="1" x14ac:dyDescent="0.25">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c r="AB47" s="142"/>
    </row>
    <row r="48" spans="2:28" ht="13.8" customHeight="1" x14ac:dyDescent="0.25">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row>
    <row r="49" spans="2:28" ht="13.8" customHeight="1" x14ac:dyDescent="0.25">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row>
    <row r="50" spans="2:28" ht="13.8" customHeight="1" x14ac:dyDescent="0.25">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row>
    <row r="51" spans="2:28" ht="13.8" customHeight="1" x14ac:dyDescent="0.25">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row>
    <row r="52" spans="2:28" ht="13.8" customHeight="1" x14ac:dyDescent="0.25">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row>
    <row r="53" spans="2:28" ht="13.8" customHeight="1" x14ac:dyDescent="0.25">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row>
    <row r="54" spans="2:28" ht="13.8" customHeight="1" x14ac:dyDescent="0.25">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c r="AB54" s="142"/>
    </row>
    <row r="55" spans="2:28" ht="13.8" customHeight="1" x14ac:dyDescent="0.25">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c r="AA55" s="142"/>
      <c r="AB55" s="142"/>
    </row>
    <row r="56" spans="2:28" ht="13.8" customHeight="1" x14ac:dyDescent="0.25">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row>
    <row r="57" spans="2:28" ht="13.8" customHeight="1" x14ac:dyDescent="0.25">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row>
    <row r="58" spans="2:28" ht="13.8" customHeight="1" x14ac:dyDescent="0.25">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c r="AB58" s="142"/>
    </row>
    <row r="59" spans="2:28" ht="13.8" customHeight="1" x14ac:dyDescent="0.25">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row>
    <row r="60" spans="2:28" ht="13.8" customHeight="1" x14ac:dyDescent="0.25">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c r="AA60" s="142"/>
      <c r="AB60" s="142"/>
    </row>
    <row r="61" spans="2:28" ht="13.8" customHeight="1" x14ac:dyDescent="0.25">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c r="AB61" s="142"/>
    </row>
    <row r="62" spans="2:28" ht="13.8" customHeight="1" x14ac:dyDescent="0.25">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row>
    <row r="63" spans="2:28" ht="13.8" customHeight="1" x14ac:dyDescent="0.25">
      <c r="B63" s="128" t="s">
        <v>145</v>
      </c>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c r="AA63" s="128"/>
      <c r="AB63" s="128"/>
    </row>
    <row r="64" spans="2:28" ht="13.8" customHeight="1" x14ac:dyDescent="0.25">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c r="AB64" s="128"/>
    </row>
    <row r="66" spans="2:28" ht="13.8" customHeight="1" x14ac:dyDescent="0.25">
      <c r="B66" s="144" t="s">
        <v>148</v>
      </c>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row>
    <row r="67" spans="2:28" ht="13.8" customHeight="1" x14ac:dyDescent="0.25">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row>
    <row r="68" spans="2:28" ht="13.8" customHeight="1" x14ac:dyDescent="0.25">
      <c r="B68" s="144"/>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row>
    <row r="69" spans="2:28" ht="13.8" customHeight="1" x14ac:dyDescent="0.25">
      <c r="B69" s="144"/>
      <c r="C69" s="144"/>
      <c r="D69" s="144"/>
      <c r="E69" s="144"/>
      <c r="F69" s="144"/>
      <c r="G69" s="144"/>
      <c r="H69" s="144"/>
      <c r="I69" s="144"/>
      <c r="J69" s="144"/>
      <c r="K69" s="144"/>
      <c r="L69" s="144"/>
      <c r="M69" s="144"/>
      <c r="N69" s="144"/>
      <c r="O69" s="144"/>
      <c r="P69" s="144"/>
      <c r="Q69" s="144"/>
      <c r="R69" s="144"/>
      <c r="S69" s="144"/>
      <c r="T69" s="144"/>
      <c r="U69" s="144"/>
      <c r="V69" s="144"/>
      <c r="W69" s="144"/>
      <c r="X69" s="144"/>
      <c r="Y69" s="144"/>
      <c r="Z69" s="144"/>
      <c r="AA69" s="144"/>
      <c r="AB69" s="144"/>
    </row>
    <row r="70" spans="2:28" ht="13.8" customHeight="1" x14ac:dyDescent="0.25">
      <c r="B70" s="144"/>
      <c r="C70" s="144"/>
      <c r="D70" s="144"/>
      <c r="E70" s="144"/>
      <c r="F70" s="144"/>
      <c r="G70" s="144"/>
      <c r="H70" s="144"/>
      <c r="I70" s="144"/>
      <c r="J70" s="144"/>
      <c r="K70" s="144"/>
      <c r="L70" s="144"/>
      <c r="M70" s="144"/>
      <c r="N70" s="144"/>
      <c r="O70" s="144"/>
      <c r="P70" s="144"/>
      <c r="Q70" s="144"/>
      <c r="R70" s="144"/>
      <c r="S70" s="144"/>
      <c r="T70" s="144"/>
      <c r="U70" s="144"/>
      <c r="V70" s="144"/>
      <c r="W70" s="144"/>
      <c r="X70" s="144"/>
      <c r="Y70" s="144"/>
      <c r="Z70" s="144"/>
      <c r="AA70" s="144"/>
      <c r="AB70" s="144"/>
    </row>
    <row r="71" spans="2:28" ht="13.8" customHeight="1" x14ac:dyDescent="0.25">
      <c r="B71" s="144"/>
      <c r="C71" s="144"/>
      <c r="D71" s="144"/>
      <c r="E71" s="144"/>
      <c r="F71" s="144"/>
      <c r="G71" s="144"/>
      <c r="H71" s="144"/>
      <c r="I71" s="144"/>
      <c r="J71" s="144"/>
      <c r="K71" s="144"/>
      <c r="L71" s="144"/>
      <c r="M71" s="144"/>
      <c r="N71" s="144"/>
      <c r="O71" s="144"/>
      <c r="P71" s="144"/>
      <c r="Q71" s="144"/>
      <c r="R71" s="144"/>
      <c r="S71" s="144"/>
      <c r="T71" s="144"/>
      <c r="U71" s="144"/>
      <c r="V71" s="144"/>
      <c r="W71" s="144"/>
      <c r="X71" s="144"/>
      <c r="Y71" s="144"/>
      <c r="Z71" s="144"/>
      <c r="AA71" s="144"/>
      <c r="AB71" s="144"/>
    </row>
    <row r="72" spans="2:28" ht="13.8" customHeight="1" x14ac:dyDescent="0.25">
      <c r="B72" s="144"/>
      <c r="C72" s="144"/>
      <c r="D72" s="144"/>
      <c r="E72" s="144"/>
      <c r="F72" s="144"/>
      <c r="G72" s="144"/>
      <c r="H72" s="144"/>
      <c r="I72" s="144"/>
      <c r="J72" s="144"/>
      <c r="K72" s="144"/>
      <c r="L72" s="144"/>
      <c r="M72" s="144"/>
      <c r="N72" s="144"/>
      <c r="O72" s="144"/>
      <c r="P72" s="144"/>
      <c r="Q72" s="144"/>
      <c r="R72" s="144"/>
      <c r="S72" s="144"/>
      <c r="T72" s="144"/>
      <c r="U72" s="144"/>
      <c r="V72" s="144"/>
      <c r="W72" s="144"/>
      <c r="X72" s="144"/>
      <c r="Y72" s="144"/>
      <c r="Z72" s="144"/>
      <c r="AA72" s="144"/>
      <c r="AB72" s="144"/>
    </row>
    <row r="73" spans="2:28" ht="13.8" customHeight="1" x14ac:dyDescent="0.25">
      <c r="B73" s="144"/>
      <c r="C73" s="144"/>
      <c r="D73" s="144"/>
      <c r="E73" s="144"/>
      <c r="F73" s="144"/>
      <c r="G73" s="144"/>
      <c r="H73" s="144"/>
      <c r="I73" s="144"/>
      <c r="J73" s="144"/>
      <c r="K73" s="144"/>
      <c r="L73" s="144"/>
      <c r="M73" s="144"/>
      <c r="N73" s="144"/>
      <c r="O73" s="144"/>
      <c r="P73" s="144"/>
      <c r="Q73" s="144"/>
      <c r="R73" s="144"/>
      <c r="S73" s="144"/>
      <c r="T73" s="144"/>
      <c r="U73" s="144"/>
      <c r="V73" s="144"/>
      <c r="W73" s="144"/>
      <c r="X73" s="144"/>
      <c r="Y73" s="144"/>
      <c r="Z73" s="144"/>
      <c r="AA73" s="144"/>
      <c r="AB73" s="144"/>
    </row>
    <row r="74" spans="2:28" ht="13.8" customHeight="1" x14ac:dyDescent="0.25">
      <c r="B74" s="144"/>
      <c r="C74" s="144"/>
      <c r="D74" s="144"/>
      <c r="E74" s="144"/>
      <c r="F74" s="144"/>
      <c r="G74" s="144"/>
      <c r="H74" s="144"/>
      <c r="I74" s="144"/>
      <c r="J74" s="144"/>
      <c r="K74" s="144"/>
      <c r="L74" s="144"/>
      <c r="M74" s="144"/>
      <c r="N74" s="144"/>
      <c r="O74" s="144"/>
      <c r="P74" s="144"/>
      <c r="Q74" s="144"/>
      <c r="R74" s="144"/>
      <c r="S74" s="144"/>
      <c r="T74" s="144"/>
      <c r="U74" s="144"/>
      <c r="V74" s="144"/>
      <c r="W74" s="144"/>
      <c r="X74" s="144"/>
      <c r="Y74" s="144"/>
      <c r="Z74" s="144"/>
      <c r="AA74" s="144"/>
      <c r="AB74" s="144"/>
    </row>
    <row r="75" spans="2:28" ht="13.8" customHeight="1" x14ac:dyDescent="0.25">
      <c r="B75" s="144"/>
      <c r="C75" s="144"/>
      <c r="D75" s="144"/>
      <c r="E75" s="144"/>
      <c r="F75" s="144"/>
      <c r="G75" s="144"/>
      <c r="H75" s="144"/>
      <c r="I75" s="144"/>
      <c r="J75" s="144"/>
      <c r="K75" s="144"/>
      <c r="L75" s="144"/>
      <c r="M75" s="144"/>
      <c r="N75" s="144"/>
      <c r="O75" s="144"/>
      <c r="P75" s="144"/>
      <c r="Q75" s="144"/>
      <c r="R75" s="144"/>
      <c r="S75" s="144"/>
      <c r="T75" s="144"/>
      <c r="U75" s="144"/>
      <c r="V75" s="144"/>
      <c r="W75" s="144"/>
      <c r="X75" s="144"/>
      <c r="Y75" s="144"/>
      <c r="Z75" s="144"/>
      <c r="AA75" s="144"/>
      <c r="AB75" s="144"/>
    </row>
    <row r="76" spans="2:28" ht="13.8" customHeight="1" x14ac:dyDescent="0.25">
      <c r="B76" s="144"/>
      <c r="C76" s="144"/>
      <c r="D76" s="144"/>
      <c r="E76" s="144"/>
      <c r="F76" s="144"/>
      <c r="G76" s="144"/>
      <c r="H76" s="144"/>
      <c r="I76" s="144"/>
      <c r="J76" s="144"/>
      <c r="K76" s="144"/>
      <c r="L76" s="144"/>
      <c r="M76" s="144"/>
      <c r="N76" s="144"/>
      <c r="O76" s="144"/>
      <c r="P76" s="144"/>
      <c r="Q76" s="144"/>
      <c r="R76" s="144"/>
      <c r="S76" s="144"/>
      <c r="T76" s="144"/>
      <c r="U76" s="144"/>
      <c r="V76" s="144"/>
      <c r="W76" s="144"/>
      <c r="X76" s="144"/>
      <c r="Y76" s="144"/>
      <c r="Z76" s="144"/>
      <c r="AA76" s="144"/>
      <c r="AB76" s="144"/>
    </row>
    <row r="77" spans="2:28" ht="13.8" customHeight="1" x14ac:dyDescent="0.25">
      <c r="B77" s="144"/>
      <c r="C77" s="144"/>
      <c r="D77" s="144"/>
      <c r="E77" s="144"/>
      <c r="F77" s="144"/>
      <c r="G77" s="144"/>
      <c r="H77" s="144"/>
      <c r="I77" s="144"/>
      <c r="J77" s="144"/>
      <c r="K77" s="144"/>
      <c r="L77" s="144"/>
      <c r="M77" s="144"/>
      <c r="N77" s="144"/>
      <c r="O77" s="144"/>
      <c r="P77" s="144"/>
      <c r="Q77" s="144"/>
      <c r="R77" s="144"/>
      <c r="S77" s="144"/>
      <c r="T77" s="144"/>
      <c r="U77" s="144"/>
      <c r="V77" s="144"/>
      <c r="W77" s="144"/>
      <c r="X77" s="144"/>
      <c r="Y77" s="144"/>
      <c r="Z77" s="144"/>
      <c r="AA77" s="144"/>
      <c r="AB77" s="144"/>
    </row>
    <row r="78" spans="2:28" ht="13.8" customHeight="1" x14ac:dyDescent="0.25">
      <c r="B78" s="144"/>
      <c r="C78" s="144"/>
      <c r="D78" s="144"/>
      <c r="E78" s="144"/>
      <c r="F78" s="144"/>
      <c r="G78" s="144"/>
      <c r="H78" s="144"/>
      <c r="I78" s="144"/>
      <c r="J78" s="144"/>
      <c r="K78" s="144"/>
      <c r="L78" s="144"/>
      <c r="M78" s="144"/>
      <c r="N78" s="144"/>
      <c r="O78" s="144"/>
      <c r="P78" s="144"/>
      <c r="Q78" s="144"/>
      <c r="R78" s="144"/>
      <c r="S78" s="144"/>
      <c r="T78" s="144"/>
      <c r="U78" s="144"/>
      <c r="V78" s="144"/>
      <c r="W78" s="144"/>
      <c r="X78" s="144"/>
      <c r="Y78" s="144"/>
      <c r="Z78" s="144"/>
      <c r="AA78" s="144"/>
      <c r="AB78" s="144"/>
    </row>
    <row r="79" spans="2:28" ht="13.8" customHeight="1" x14ac:dyDescent="0.25">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row>
    <row r="80" spans="2:28" ht="13.8" customHeight="1" x14ac:dyDescent="0.25">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row>
    <row r="81" spans="2:28" ht="13.8" customHeight="1" x14ac:dyDescent="0.25">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row>
    <row r="82" spans="2:28" ht="13.8" customHeight="1" x14ac:dyDescent="0.25">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row>
    <row r="83" spans="2:28" ht="13.8" customHeight="1" x14ac:dyDescent="0.25">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row>
    <row r="84" spans="2:28" ht="13.8" customHeight="1" x14ac:dyDescent="0.25">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row>
    <row r="85" spans="2:28" ht="13.8" customHeight="1" x14ac:dyDescent="0.25">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row>
    <row r="86" spans="2:28" x14ac:dyDescent="0.25">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row>
    <row r="87" spans="2:28" x14ac:dyDescent="0.25">
      <c r="B87" s="128" t="s">
        <v>146</v>
      </c>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c r="AA87" s="128"/>
      <c r="AB87" s="128"/>
    </row>
    <row r="88" spans="2:28" x14ac:dyDescent="0.25">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c r="AA88" s="128"/>
      <c r="AB88" s="128"/>
    </row>
    <row r="90" spans="2:28" ht="13.8" customHeight="1" x14ac:dyDescent="0.25">
      <c r="B90" s="145" t="s">
        <v>144</v>
      </c>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row>
    <row r="91" spans="2:28" x14ac:dyDescent="0.2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row>
    <row r="92" spans="2:28" x14ac:dyDescent="0.2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row>
    <row r="93" spans="2:28" x14ac:dyDescent="0.2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row>
    <row r="94" spans="2:28" x14ac:dyDescent="0.2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row>
    <row r="95" spans="2:28" x14ac:dyDescent="0.2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row>
    <row r="96" spans="2:28" x14ac:dyDescent="0.2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row>
    <row r="97" spans="2:28" ht="15" x14ac:dyDescent="0.25">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row>
    <row r="98" spans="2:28" ht="15.6" x14ac:dyDescent="0.25">
      <c r="B98" s="152" t="s">
        <v>139</v>
      </c>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c r="AA98" s="152"/>
      <c r="AB98" s="152"/>
    </row>
    <row r="99" spans="2:28" x14ac:dyDescent="0.25">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row>
    <row r="100" spans="2:28" ht="13.8" customHeight="1" x14ac:dyDescent="0.25">
      <c r="B100" s="146" t="s">
        <v>158</v>
      </c>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c r="AA100" s="146"/>
      <c r="AB100" s="146"/>
    </row>
    <row r="101" spans="2:28" ht="13.8" customHeight="1" x14ac:dyDescent="0.25">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c r="AA101" s="146"/>
      <c r="AB101" s="146"/>
    </row>
    <row r="102" spans="2:28" ht="13.8" customHeight="1" x14ac:dyDescent="0.25">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c r="AA102" s="146"/>
      <c r="AB102" s="146"/>
    </row>
    <row r="103" spans="2:28" ht="13.8" customHeight="1" x14ac:dyDescent="0.25">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c r="AA103" s="146"/>
      <c r="AB103" s="146"/>
    </row>
    <row r="104" spans="2:28" ht="13.8" customHeight="1" x14ac:dyDescent="0.25">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6"/>
      <c r="AA104" s="146"/>
      <c r="AB104" s="146"/>
    </row>
    <row r="105" spans="2:28" ht="13.8" customHeight="1" x14ac:dyDescent="0.25">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c r="AA105" s="146"/>
      <c r="AB105" s="146"/>
    </row>
    <row r="106" spans="2:28" ht="13.8" customHeight="1" x14ac:dyDescent="0.25">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6"/>
      <c r="AA106" s="146"/>
      <c r="AB106" s="146"/>
    </row>
    <row r="107" spans="2:28" ht="13.8" customHeight="1" x14ac:dyDescent="0.25">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6"/>
      <c r="AA107" s="146"/>
      <c r="AB107" s="146"/>
    </row>
    <row r="108" spans="2:28" ht="13.8" customHeight="1" x14ac:dyDescent="0.25">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c r="AA108" s="146"/>
      <c r="AB108" s="146"/>
    </row>
    <row r="109" spans="2:28" ht="13.8" customHeight="1" x14ac:dyDescent="0.25">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c r="AA109" s="146"/>
      <c r="AB109" s="146"/>
    </row>
    <row r="110" spans="2:28" ht="13.8" customHeight="1" x14ac:dyDescent="0.25">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c r="AA110" s="146"/>
      <c r="AB110" s="146"/>
    </row>
    <row r="111" spans="2:28" ht="13.8" customHeight="1" x14ac:dyDescent="0.25">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c r="AA111" s="146"/>
      <c r="AB111" s="146"/>
    </row>
    <row r="112" spans="2:28" ht="13.8" customHeight="1" x14ac:dyDescent="0.25">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c r="AA112" s="146"/>
      <c r="AB112" s="146"/>
    </row>
    <row r="113" spans="2:28" ht="13.8" customHeight="1" x14ac:dyDescent="0.25">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6"/>
      <c r="AA113" s="146"/>
      <c r="AB113" s="146"/>
    </row>
    <row r="114" spans="2:28" ht="13.8" customHeight="1" x14ac:dyDescent="0.25">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6"/>
      <c r="AA114" s="146"/>
      <c r="AB114" s="146"/>
    </row>
    <row r="115" spans="2:28" ht="13.8" customHeight="1" x14ac:dyDescent="0.25">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146"/>
      <c r="AB115" s="146"/>
    </row>
    <row r="116" spans="2:28" ht="13.8" customHeight="1" x14ac:dyDescent="0.25">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c r="AA116" s="146"/>
      <c r="AB116" s="146"/>
    </row>
    <row r="117" spans="2:28" ht="13.8" customHeight="1" x14ac:dyDescent="0.25">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6"/>
      <c r="AA117" s="146"/>
      <c r="AB117" s="146"/>
    </row>
    <row r="118" spans="2:28" ht="13.8" customHeight="1" x14ac:dyDescent="0.25">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6"/>
      <c r="AA118" s="146"/>
      <c r="AB118" s="146"/>
    </row>
    <row r="119" spans="2:28" ht="13.8" customHeight="1" x14ac:dyDescent="0.25">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c r="AA119" s="146"/>
      <c r="AB119" s="146"/>
    </row>
    <row r="120" spans="2:28" ht="13.8" customHeight="1" x14ac:dyDescent="0.25">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c r="AA120" s="146"/>
      <c r="AB120" s="146"/>
    </row>
    <row r="121" spans="2:28" ht="13.8" customHeight="1" x14ac:dyDescent="0.25">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c r="AA121" s="146"/>
      <c r="AB121" s="146"/>
    </row>
    <row r="122" spans="2:28" ht="13.8" customHeight="1" x14ac:dyDescent="0.25">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c r="AA122" s="146"/>
      <c r="AB122" s="146"/>
    </row>
    <row r="123" spans="2:28" ht="13.8" customHeight="1" x14ac:dyDescent="0.25">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c r="AA123" s="146"/>
      <c r="AB123" s="146"/>
    </row>
    <row r="124" spans="2:28" ht="13.8" customHeight="1" x14ac:dyDescent="0.25">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c r="AA124" s="146"/>
      <c r="AB124" s="146"/>
    </row>
    <row r="125" spans="2:28" ht="13.8" customHeight="1" x14ac:dyDescent="0.25">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c r="AA125" s="146"/>
      <c r="AB125" s="146"/>
    </row>
    <row r="126" spans="2:28" ht="13.8" customHeight="1" x14ac:dyDescent="0.25">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c r="AA126" s="146"/>
      <c r="AB126" s="146"/>
    </row>
    <row r="127" spans="2:28" ht="13.8" customHeight="1" x14ac:dyDescent="0.25">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c r="AA127" s="146"/>
      <c r="AB127" s="146"/>
    </row>
    <row r="128" spans="2:28" ht="13.8" customHeight="1" x14ac:dyDescent="0.25">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c r="AA128" s="146"/>
      <c r="AB128" s="146"/>
    </row>
    <row r="129" spans="2:28" ht="13.8" customHeight="1" x14ac:dyDescent="0.25">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6"/>
      <c r="AA129" s="146"/>
      <c r="AB129" s="146"/>
    </row>
    <row r="130" spans="2:28" ht="13.8" customHeight="1" x14ac:dyDescent="0.25">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c r="AA130" s="146"/>
      <c r="AB130" s="146"/>
    </row>
    <row r="131" spans="2:28" ht="13.8" customHeight="1" x14ac:dyDescent="0.25">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c r="AA131" s="146"/>
      <c r="AB131" s="146"/>
    </row>
    <row r="132" spans="2:28" ht="13.8" customHeight="1" x14ac:dyDescent="0.25">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c r="AA132" s="146"/>
      <c r="AB132" s="146"/>
    </row>
    <row r="133" spans="2:28" ht="13.8" customHeight="1" x14ac:dyDescent="0.25">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c r="AA133" s="146"/>
      <c r="AB133" s="146"/>
    </row>
    <row r="134" spans="2:28" ht="13.8" customHeight="1" x14ac:dyDescent="0.25">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c r="AA134" s="146"/>
      <c r="AB134" s="146"/>
    </row>
    <row r="135" spans="2:28" ht="13.8" customHeight="1" x14ac:dyDescent="0.25">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6"/>
      <c r="AA135" s="146"/>
      <c r="AB135" s="146"/>
    </row>
    <row r="136" spans="2:28" ht="13.8" customHeight="1" x14ac:dyDescent="0.25">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c r="AA136" s="146"/>
      <c r="AB136" s="146"/>
    </row>
    <row r="137" spans="2:28" ht="13.8" customHeight="1" x14ac:dyDescent="0.25">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c r="AA137" s="146"/>
      <c r="AB137" s="146"/>
    </row>
    <row r="138" spans="2:28" ht="13.8" customHeight="1" x14ac:dyDescent="0.25">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c r="AA138" s="146"/>
      <c r="AB138" s="146"/>
    </row>
    <row r="139" spans="2:28" ht="13.8" customHeight="1" x14ac:dyDescent="0.25">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c r="AA139" s="146"/>
      <c r="AB139" s="146"/>
    </row>
    <row r="140" spans="2:28" ht="13.8" customHeight="1" x14ac:dyDescent="0.25">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c r="AA140" s="146"/>
      <c r="AB140" s="146"/>
    </row>
    <row r="141" spans="2:28" ht="13.8" customHeight="1" x14ac:dyDescent="0.25">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c r="AA141" s="146"/>
      <c r="AB141" s="146"/>
    </row>
    <row r="142" spans="2:28" ht="13.8" customHeight="1" x14ac:dyDescent="0.25">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c r="Z142" s="146"/>
      <c r="AA142" s="146"/>
      <c r="AB142" s="146"/>
    </row>
    <row r="143" spans="2:28" ht="13.8" customHeight="1" x14ac:dyDescent="0.25">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c r="Z143" s="146"/>
      <c r="AA143" s="146"/>
      <c r="AB143" s="146"/>
    </row>
    <row r="144" spans="2:28" ht="13.8" customHeight="1" x14ac:dyDescent="0.25">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c r="AA144" s="146"/>
      <c r="AB144" s="146"/>
    </row>
    <row r="145" spans="2:28" ht="13.8" customHeight="1" x14ac:dyDescent="0.25">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c r="AA145" s="146"/>
      <c r="AB145" s="146"/>
    </row>
    <row r="146" spans="2:28" ht="13.8" customHeight="1" x14ac:dyDescent="0.25">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c r="AA146" s="146"/>
      <c r="AB146" s="146"/>
    </row>
    <row r="147" spans="2:28" ht="13.8" customHeight="1" x14ac:dyDescent="0.25">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row>
  </sheetData>
  <mergeCells count="11">
    <mergeCell ref="B87:AB88"/>
    <mergeCell ref="B66:AB85"/>
    <mergeCell ref="B90:AB96"/>
    <mergeCell ref="B100:AB146"/>
    <mergeCell ref="B63:AB64"/>
    <mergeCell ref="B98:AB98"/>
    <mergeCell ref="B28:AB61"/>
    <mergeCell ref="B10:AB22"/>
    <mergeCell ref="B1:AB5"/>
    <mergeCell ref="B7:AB8"/>
    <mergeCell ref="B25:AB26"/>
  </mergeCells>
  <printOptions horizontalCentered="1" verticalCentered="1"/>
  <pageMargins left="0" right="0" top="0" bottom="0" header="0" footer="0"/>
  <pageSetup scale="29"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NOTES</vt:lpstr>
      <vt:lpstr>ABOUT CH</vt:lpstr>
      <vt:lpstr>REVENUE ASSUMPTION</vt:lpstr>
      <vt:lpstr>COST ASSUMPTION</vt:lpstr>
      <vt:lpstr>INCOME STATEMENT</vt:lpstr>
      <vt:lpstr>CONCLUSION</vt:lpstr>
      <vt:lpstr>CONCLUSION!Print_Area</vt:lpstr>
      <vt:lpstr>'COST ASSUMPTION'!Print_Area</vt:lpstr>
      <vt:lpstr>'INCOME STATEMENT'!Print_Area</vt:lpstr>
      <vt:lpstr>'REVENUE ASSUMPTION'!Print_Area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Wagh</dc:creator>
  <cp:lastModifiedBy>SHARWIN WAGH</cp:lastModifiedBy>
  <cp:lastPrinted>2026-05-29T17:46:48Z</cp:lastPrinted>
  <dcterms:created xsi:type="dcterms:W3CDTF">2026-01-30T08:05:36Z</dcterms:created>
  <dcterms:modified xsi:type="dcterms:W3CDTF">2026-05-29T17:46:58Z</dcterms:modified>
</cp:coreProperties>
</file>