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1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4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5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9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0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1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3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4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5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6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59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0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2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3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4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6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7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8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69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0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1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2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3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4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5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6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7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8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79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0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1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2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3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4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5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9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90.xml" ContentType="application/vnd.openxmlformats-officedocument.drawingml.chart+xml"/>
  <Override PartName="/xl/drawings/drawing86.xml" ContentType="application/vnd.openxmlformats-officedocument.drawingml.chartshapes+xml"/>
  <Override PartName="/xl/charts/chart9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mer\Desktop\Projects Fall 2023\Port Authority Prediction Project\"/>
    </mc:Choice>
  </mc:AlternateContent>
  <xr:revisionPtr revIDLastSave="0" documentId="13_ncr:1_{E50BC9F9-6267-4BA4-A7A9-1162A4556F9A}" xr6:coauthVersionLast="47" xr6:coauthVersionMax="47" xr10:uidLastSave="{00000000-0000-0000-0000-000000000000}"/>
  <bookViews>
    <workbookView xWindow="-108" yWindow="-108" windowWidth="23256" windowHeight="12456" tabRatio="807" firstSheet="103" activeTab="113" xr2:uid="{2089B734-D51D-4F12-95E8-FC4424429E6D}"/>
  </bookViews>
  <sheets>
    <sheet name="Dec 7-11" sheetId="31" r:id="rId1"/>
    <sheet name="Dec 14-18" sheetId="34" r:id="rId2"/>
    <sheet name="Dec 21-25" sheetId="35" r:id="rId3"/>
    <sheet name="Dec 28-31" sheetId="36" r:id="rId4"/>
    <sheet name="Jan 4-8" sheetId="37" r:id="rId5"/>
    <sheet name="Jan 11-15" sheetId="38" r:id="rId6"/>
    <sheet name="Jan 18-22" sheetId="39" r:id="rId7"/>
    <sheet name="Jan 25-29" sheetId="40" r:id="rId8"/>
    <sheet name="Feb 1-5" sheetId="43" r:id="rId9"/>
    <sheet name="Feb 8-12" sheetId="44" r:id="rId10"/>
    <sheet name="Feb 15-19" sheetId="45" r:id="rId11"/>
    <sheet name="Feb 22-26" sheetId="46" r:id="rId12"/>
    <sheet name="March 2-5" sheetId="47" r:id="rId13"/>
    <sheet name="March 8-12" sheetId="48" r:id="rId14"/>
    <sheet name="March 15-19" sheetId="49" r:id="rId15"/>
    <sheet name="March 22-26" sheetId="50" r:id="rId16"/>
    <sheet name="March 29-April 2" sheetId="51" r:id="rId17"/>
    <sheet name="April 5-9" sheetId="52" r:id="rId18"/>
    <sheet name="April 12-16" sheetId="53" r:id="rId19"/>
    <sheet name="April 19-23" sheetId="56" r:id="rId20"/>
    <sheet name="April 26-30" sheetId="57" r:id="rId21"/>
    <sheet name="May 3-7" sheetId="58" r:id="rId22"/>
    <sheet name="May 10-14" sheetId="59" r:id="rId23"/>
    <sheet name="May 17-21" sheetId="60" r:id="rId24"/>
    <sheet name="May 24-28" sheetId="61" r:id="rId25"/>
    <sheet name="May 31-June 4" sheetId="62" r:id="rId26"/>
    <sheet name="June 7-11" sheetId="63" r:id="rId27"/>
    <sheet name="June 14-18" sheetId="64" r:id="rId28"/>
    <sheet name="June 21-25" sheetId="66" r:id="rId29"/>
    <sheet name="Jan-June" sheetId="65" r:id="rId30"/>
    <sheet name="June 28-July 2" sheetId="67" r:id="rId31"/>
    <sheet name="July 5-9" sheetId="68" r:id="rId32"/>
    <sheet name="July 12-16" sheetId="69" r:id="rId33"/>
    <sheet name="July 19-23" sheetId="70" r:id="rId34"/>
    <sheet name="July 26-30" sheetId="71" r:id="rId35"/>
    <sheet name="August 2-6" sheetId="72" r:id="rId36"/>
    <sheet name="August 9-13" sheetId="73" r:id="rId37"/>
    <sheet name="August 16-20" sheetId="74" r:id="rId38"/>
    <sheet name="August 23-27" sheetId="75" r:id="rId39"/>
    <sheet name="August 30 - September 3" sheetId="76" r:id="rId40"/>
    <sheet name="September 6-10" sheetId="77" r:id="rId41"/>
    <sheet name="September 13-17" sheetId="78" r:id="rId42"/>
    <sheet name="September 20-24" sheetId="79" r:id="rId43"/>
    <sheet name="September 27 - October 1" sheetId="80" r:id="rId44"/>
    <sheet name="October 4-8" sheetId="81" r:id="rId45"/>
    <sheet name="October 11-15" sheetId="82" r:id="rId46"/>
    <sheet name="October 18-22" sheetId="83" r:id="rId47"/>
    <sheet name="October 25-29" sheetId="84" r:id="rId48"/>
    <sheet name="November 1-5" sheetId="86" r:id="rId49"/>
    <sheet name="November 8-12" sheetId="87" r:id="rId50"/>
    <sheet name="November 15-19" sheetId="89" r:id="rId51"/>
    <sheet name="November 29 - December 3" sheetId="90" r:id="rId52"/>
    <sheet name="December 6-10" sheetId="91" r:id="rId53"/>
    <sheet name="December 13-17" sheetId="92" r:id="rId54"/>
    <sheet name="December 20-24" sheetId="93" r:id="rId55"/>
    <sheet name="December 27-31" sheetId="94" r:id="rId56"/>
    <sheet name="January 3-7" sheetId="95" r:id="rId57"/>
    <sheet name="January 10-14" sheetId="96" r:id="rId58"/>
    <sheet name="January 17-21" sheetId="97" r:id="rId59"/>
    <sheet name="January 24-28" sheetId="98" r:id="rId60"/>
    <sheet name="January 31 - February 4" sheetId="99" r:id="rId61"/>
    <sheet name="February 7-11" sheetId="100" r:id="rId62"/>
    <sheet name="February 14-18" sheetId="101" r:id="rId63"/>
    <sheet name="February 21-25" sheetId="102" r:id="rId64"/>
    <sheet name="February 28 - March 4" sheetId="103" r:id="rId65"/>
    <sheet name="March 7-11" sheetId="104" r:id="rId66"/>
    <sheet name="March 14-18" sheetId="105" r:id="rId67"/>
    <sheet name="March 21-25" sheetId="106" r:id="rId68"/>
    <sheet name="March 28-April 1" sheetId="107" r:id="rId69"/>
    <sheet name="April 4-8" sheetId="108" r:id="rId70"/>
    <sheet name="April 11-15" sheetId="109" r:id="rId71"/>
    <sheet name="April 18-22" sheetId="110" r:id="rId72"/>
    <sheet name="April 25-29" sheetId="111" r:id="rId73"/>
    <sheet name="May 2-6" sheetId="112" r:id="rId74"/>
    <sheet name="May 9-13" sheetId="113" r:id="rId75"/>
    <sheet name="May 16-20" sheetId="114" r:id="rId76"/>
    <sheet name="May 23-27" sheetId="115" r:id="rId77"/>
    <sheet name="May 30 - June 3" sheetId="116" r:id="rId78"/>
    <sheet name="June 6-10" sheetId="117" r:id="rId79"/>
    <sheet name="June 13-17" sheetId="118" r:id="rId80"/>
    <sheet name="June 20-24" sheetId="119" r:id="rId81"/>
    <sheet name="June 27 - July 1" sheetId="120" r:id="rId82"/>
    <sheet name="July 4-8" sheetId="121" r:id="rId83"/>
    <sheet name="July 11-15" sheetId="122" r:id="rId84"/>
    <sheet name="July 18-22" sheetId="123" r:id="rId85"/>
    <sheet name="July 25-29" sheetId="124" r:id="rId86"/>
    <sheet name="August 8-12" sheetId="126" r:id="rId87"/>
    <sheet name="August 22-26" sheetId="128" r:id="rId88"/>
    <sheet name="September 5-9" sheetId="130" r:id="rId89"/>
    <sheet name="September 19-23" sheetId="131" r:id="rId90"/>
    <sheet name="October 3-7" sheetId="132" r:id="rId91"/>
    <sheet name="October 17-21" sheetId="133" r:id="rId92"/>
    <sheet name="Oct 31 - Nov 4" sheetId="134" r:id="rId93"/>
    <sheet name="November 14-18" sheetId="135" r:id="rId94"/>
    <sheet name="December 5-9" sheetId="136" r:id="rId95"/>
    <sheet name="December 19-23" sheetId="138" r:id="rId96"/>
    <sheet name="January 2-6" sheetId="139" r:id="rId97"/>
    <sheet name="January 16-20" sheetId="140" r:id="rId98"/>
    <sheet name="Jan 30 - Feb 3" sheetId="141" r:id="rId99"/>
    <sheet name="Feb 13 - 17" sheetId="142" r:id="rId100"/>
    <sheet name="Feb 27 - Mar 3" sheetId="143" r:id="rId101"/>
    <sheet name="Mar 13-17" sheetId="144" r:id="rId102"/>
    <sheet name="Mar 27-31" sheetId="145" r:id="rId103"/>
    <sheet name="April 10-14" sheetId="147" r:id="rId104"/>
    <sheet name="April 24-28" sheetId="146" r:id="rId105"/>
    <sheet name="May 8-12" sheetId="148" r:id="rId106"/>
    <sheet name="May 22-26" sheetId="149" r:id="rId107"/>
    <sheet name="June 5-9" sheetId="150" r:id="rId108"/>
    <sheet name="June 19-23" sheetId="151" r:id="rId109"/>
    <sheet name="July 3-7" sheetId="152" r:id="rId110"/>
    <sheet name="July 17-21" sheetId="153" r:id="rId111"/>
    <sheet name="July 31 - Aug 4" sheetId="154" r:id="rId112"/>
    <sheet name="August 14-18" sheetId="155" r:id="rId113"/>
    <sheet name="Aug 28 - Sept 1" sheetId="156" r:id="rId114"/>
    <sheet name="Sept 11-15" sheetId="157" r:id="rId115"/>
    <sheet name="Sept 25-29" sheetId="158" r:id="rId116"/>
    <sheet name="Passenger Graph" sheetId="85" r:id="rId117"/>
  </sheets>
  <definedNames>
    <definedName name="_xlnm.Print_Area" localSheetId="19">'April 19-23'!$J$106:$N$132</definedName>
    <definedName name="_xlnm.Print_Area" localSheetId="9">'Feb 8-12'!$B$1:$G$38</definedName>
    <definedName name="_xlnm.Print_Area" localSheetId="29">'Jan-June'!$S$30:$AA$78</definedName>
    <definedName name="_xlnm.Print_Area" localSheetId="24">'May 24-28'!$I$146:$N$177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156" l="1"/>
  <c r="B140" i="85"/>
  <c r="B139" i="85"/>
  <c r="D99" i="158" l="1"/>
  <c r="D98" i="158"/>
  <c r="D97" i="158"/>
  <c r="D96" i="158"/>
  <c r="D95" i="158"/>
  <c r="D94" i="158"/>
  <c r="D93" i="158"/>
  <c r="D92" i="158"/>
  <c r="D91" i="158"/>
  <c r="D90" i="158"/>
  <c r="D81" i="158"/>
  <c r="D77" i="158"/>
  <c r="C76" i="158"/>
  <c r="C75" i="158"/>
  <c r="E75" i="158" s="1"/>
  <c r="F75" i="158" s="1"/>
  <c r="C74" i="158"/>
  <c r="C73" i="158"/>
  <c r="E73" i="158" s="1"/>
  <c r="F73" i="158" s="1"/>
  <c r="C72" i="158"/>
  <c r="C71" i="158"/>
  <c r="E71" i="158" s="1"/>
  <c r="F71" i="158" s="1"/>
  <c r="C70" i="158"/>
  <c r="C69" i="158"/>
  <c r="E69" i="158" s="1"/>
  <c r="F69" i="158" s="1"/>
  <c r="C68" i="158"/>
  <c r="C67" i="158"/>
  <c r="E67" i="158" s="1"/>
  <c r="F67" i="158" s="1"/>
  <c r="E59" i="158"/>
  <c r="D57" i="158"/>
  <c r="C57" i="158"/>
  <c r="D56" i="158"/>
  <c r="R22" i="158" s="1"/>
  <c r="C56" i="158"/>
  <c r="E55" i="158"/>
  <c r="F55" i="158" s="1"/>
  <c r="E54" i="158"/>
  <c r="F54" i="158" s="1"/>
  <c r="E53" i="158"/>
  <c r="F53" i="158" s="1"/>
  <c r="E52" i="158"/>
  <c r="F52" i="158" s="1"/>
  <c r="E51" i="158"/>
  <c r="F51" i="158" s="1"/>
  <c r="E50" i="158"/>
  <c r="F50" i="158" s="1"/>
  <c r="E49" i="158"/>
  <c r="F49" i="158" s="1"/>
  <c r="E48" i="158"/>
  <c r="F48" i="158" s="1"/>
  <c r="G47" i="158"/>
  <c r="E47" i="158"/>
  <c r="F47" i="158" s="1"/>
  <c r="E46" i="158"/>
  <c r="F46" i="158" s="1"/>
  <c r="D39" i="158"/>
  <c r="D37" i="158"/>
  <c r="D79" i="158" s="1"/>
  <c r="C36" i="158"/>
  <c r="E36" i="158" s="1"/>
  <c r="F36" i="158" s="1"/>
  <c r="C35" i="158"/>
  <c r="C34" i="158"/>
  <c r="E34" i="158" s="1"/>
  <c r="F34" i="158" s="1"/>
  <c r="C33" i="158"/>
  <c r="C32" i="158"/>
  <c r="E32" i="158" s="1"/>
  <c r="F32" i="158" s="1"/>
  <c r="C31" i="158"/>
  <c r="G31" i="158" s="1"/>
  <c r="C30" i="158"/>
  <c r="G49" i="158" s="1"/>
  <c r="C29" i="158"/>
  <c r="G29" i="158" s="1"/>
  <c r="C28" i="158"/>
  <c r="E28" i="158" s="1"/>
  <c r="F28" i="158" s="1"/>
  <c r="C27" i="158"/>
  <c r="D19" i="158"/>
  <c r="R21" i="158" s="1"/>
  <c r="C19" i="158"/>
  <c r="R14" i="158" s="1"/>
  <c r="E18" i="158"/>
  <c r="F18" i="158" s="1"/>
  <c r="E17" i="158"/>
  <c r="F17" i="158" s="1"/>
  <c r="E16" i="158"/>
  <c r="F16" i="158" s="1"/>
  <c r="E15" i="158"/>
  <c r="F15" i="158" s="1"/>
  <c r="E14" i="158"/>
  <c r="F14" i="158" s="1"/>
  <c r="E13" i="158"/>
  <c r="F13" i="158" s="1"/>
  <c r="E12" i="158"/>
  <c r="F12" i="158" s="1"/>
  <c r="E11" i="158"/>
  <c r="F11" i="158" s="1"/>
  <c r="E10" i="158"/>
  <c r="F10" i="158" s="1"/>
  <c r="E9" i="158"/>
  <c r="F9" i="158" s="1"/>
  <c r="B138" i="85"/>
  <c r="B137" i="85"/>
  <c r="C90" i="158" l="1"/>
  <c r="E90" i="158" s="1"/>
  <c r="F90" i="158" s="1"/>
  <c r="G67" i="158"/>
  <c r="C96" i="158"/>
  <c r="E96" i="158" s="1"/>
  <c r="F96" i="158" s="1"/>
  <c r="G32" i="158"/>
  <c r="G51" i="158"/>
  <c r="G53" i="158"/>
  <c r="G34" i="158"/>
  <c r="E19" i="158"/>
  <c r="F19" i="158" s="1"/>
  <c r="G75" i="158"/>
  <c r="G71" i="158"/>
  <c r="G69" i="158"/>
  <c r="G73" i="158"/>
  <c r="G30" i="158"/>
  <c r="G36" i="158"/>
  <c r="G55" i="158"/>
  <c r="C92" i="158"/>
  <c r="E92" i="158" s="1"/>
  <c r="F92" i="158" s="1"/>
  <c r="G28" i="158"/>
  <c r="E31" i="158"/>
  <c r="F31" i="158" s="1"/>
  <c r="C93" i="158"/>
  <c r="E93" i="158" s="1"/>
  <c r="F93" i="158" s="1"/>
  <c r="G70" i="158"/>
  <c r="C97" i="158"/>
  <c r="E97" i="158" s="1"/>
  <c r="F97" i="158" s="1"/>
  <c r="G74" i="158"/>
  <c r="G54" i="158"/>
  <c r="G35" i="158"/>
  <c r="R15" i="158"/>
  <c r="F59" i="158"/>
  <c r="G59" i="158" s="1"/>
  <c r="E70" i="158"/>
  <c r="F70" i="158" s="1"/>
  <c r="E74" i="158"/>
  <c r="F74" i="158" s="1"/>
  <c r="E35" i="158"/>
  <c r="F35" i="158" s="1"/>
  <c r="G48" i="158"/>
  <c r="E29" i="158"/>
  <c r="F29" i="158" s="1"/>
  <c r="E56" i="158"/>
  <c r="F56" i="158" s="1"/>
  <c r="C83" i="158"/>
  <c r="G52" i="158"/>
  <c r="G33" i="158"/>
  <c r="C91" i="158"/>
  <c r="E91" i="158" s="1"/>
  <c r="F91" i="158" s="1"/>
  <c r="G68" i="158"/>
  <c r="C95" i="158"/>
  <c r="E95" i="158" s="1"/>
  <c r="F95" i="158" s="1"/>
  <c r="G72" i="158"/>
  <c r="C99" i="158"/>
  <c r="E99" i="158" s="1"/>
  <c r="F99" i="158" s="1"/>
  <c r="G76" i="158"/>
  <c r="C94" i="158"/>
  <c r="E94" i="158" s="1"/>
  <c r="F94" i="158" s="1"/>
  <c r="C98" i="158"/>
  <c r="E98" i="158" s="1"/>
  <c r="F98" i="158" s="1"/>
  <c r="C39" i="158"/>
  <c r="G46" i="158"/>
  <c r="G27" i="158"/>
  <c r="E33" i="158"/>
  <c r="F33" i="158" s="1"/>
  <c r="E68" i="158"/>
  <c r="E72" i="158"/>
  <c r="F72" i="158" s="1"/>
  <c r="E76" i="158"/>
  <c r="F76" i="158" s="1"/>
  <c r="E27" i="158"/>
  <c r="F27" i="158" s="1"/>
  <c r="C37" i="158"/>
  <c r="G50" i="158"/>
  <c r="E57" i="158"/>
  <c r="F57" i="158" s="1"/>
  <c r="C77" i="158"/>
  <c r="C81" i="158"/>
  <c r="E81" i="158" s="1"/>
  <c r="E30" i="158"/>
  <c r="F30" i="158" s="1"/>
  <c r="D99" i="157"/>
  <c r="D98" i="157"/>
  <c r="D97" i="157"/>
  <c r="D96" i="157"/>
  <c r="D95" i="157"/>
  <c r="D94" i="157"/>
  <c r="D93" i="157"/>
  <c r="D92" i="157"/>
  <c r="D91" i="157"/>
  <c r="D90" i="157"/>
  <c r="D81" i="157"/>
  <c r="D79" i="157"/>
  <c r="D77" i="157"/>
  <c r="C76" i="157"/>
  <c r="G76" i="157" s="1"/>
  <c r="C75" i="157"/>
  <c r="G75" i="157" s="1"/>
  <c r="C74" i="157"/>
  <c r="C73" i="157"/>
  <c r="G73" i="157" s="1"/>
  <c r="C72" i="157"/>
  <c r="G72" i="157" s="1"/>
  <c r="C71" i="157"/>
  <c r="G71" i="157" s="1"/>
  <c r="C70" i="157"/>
  <c r="C69" i="157"/>
  <c r="G69" i="157" s="1"/>
  <c r="C68" i="157"/>
  <c r="C67" i="157"/>
  <c r="E59" i="157"/>
  <c r="D57" i="157"/>
  <c r="C57" i="157"/>
  <c r="D56" i="157"/>
  <c r="R22" i="157" s="1"/>
  <c r="C56" i="157"/>
  <c r="R15" i="157" s="1"/>
  <c r="E55" i="157"/>
  <c r="F55" i="157" s="1"/>
  <c r="E54" i="157"/>
  <c r="F54" i="157" s="1"/>
  <c r="G53" i="157"/>
  <c r="E53" i="157"/>
  <c r="F53" i="157" s="1"/>
  <c r="E52" i="157"/>
  <c r="F52" i="157" s="1"/>
  <c r="E51" i="157"/>
  <c r="F51" i="157" s="1"/>
  <c r="E50" i="157"/>
  <c r="F50" i="157" s="1"/>
  <c r="E49" i="157"/>
  <c r="F49" i="157" s="1"/>
  <c r="E48" i="157"/>
  <c r="F48" i="157" s="1"/>
  <c r="E47" i="157"/>
  <c r="F47" i="157" s="1"/>
  <c r="E46" i="157"/>
  <c r="D39" i="157"/>
  <c r="D37" i="157"/>
  <c r="C36" i="157"/>
  <c r="G55" i="157" s="1"/>
  <c r="C35" i="157"/>
  <c r="G54" i="157" s="1"/>
  <c r="C34" i="157"/>
  <c r="G34" i="157" s="1"/>
  <c r="C33" i="157"/>
  <c r="G33" i="157" s="1"/>
  <c r="C32" i="157"/>
  <c r="G32" i="157" s="1"/>
  <c r="C31" i="157"/>
  <c r="G31" i="157" s="1"/>
  <c r="C30" i="157"/>
  <c r="G30" i="157" s="1"/>
  <c r="C29" i="157"/>
  <c r="G29" i="157" s="1"/>
  <c r="C28" i="157"/>
  <c r="G47" i="157" s="1"/>
  <c r="C27" i="157"/>
  <c r="G27" i="157" s="1"/>
  <c r="D19" i="157"/>
  <c r="C19" i="157"/>
  <c r="R14" i="157" s="1"/>
  <c r="E18" i="157"/>
  <c r="F18" i="157" s="1"/>
  <c r="E17" i="157"/>
  <c r="F17" i="157" s="1"/>
  <c r="E16" i="157"/>
  <c r="F16" i="157" s="1"/>
  <c r="E15" i="157"/>
  <c r="F15" i="157" s="1"/>
  <c r="E14" i="157"/>
  <c r="F14" i="157" s="1"/>
  <c r="E13" i="157"/>
  <c r="F13" i="157" s="1"/>
  <c r="E12" i="157"/>
  <c r="F12" i="157" s="1"/>
  <c r="E11" i="157"/>
  <c r="F11" i="157" s="1"/>
  <c r="E10" i="157"/>
  <c r="F10" i="157" s="1"/>
  <c r="E9" i="157"/>
  <c r="F9" i="157" s="1"/>
  <c r="B136" i="85"/>
  <c r="B135" i="85"/>
  <c r="R14" i="156"/>
  <c r="G37" i="158" l="1"/>
  <c r="E37" i="158"/>
  <c r="F37" i="158" s="1"/>
  <c r="E77" i="158"/>
  <c r="F77" i="158" s="1"/>
  <c r="C79" i="158"/>
  <c r="G77" i="158"/>
  <c r="G39" i="158"/>
  <c r="E39" i="158"/>
  <c r="F39" i="158" s="1"/>
  <c r="F68" i="158"/>
  <c r="E78" i="158"/>
  <c r="G56" i="158"/>
  <c r="C83" i="157"/>
  <c r="G51" i="157"/>
  <c r="C97" i="157"/>
  <c r="E97" i="157" s="1"/>
  <c r="F97" i="157" s="1"/>
  <c r="E19" i="157"/>
  <c r="F19" i="157" s="1"/>
  <c r="E57" i="157"/>
  <c r="F57" i="157" s="1"/>
  <c r="F46" i="157"/>
  <c r="C91" i="157"/>
  <c r="E91" i="157" s="1"/>
  <c r="F91" i="157" s="1"/>
  <c r="C93" i="157"/>
  <c r="E93" i="157" s="1"/>
  <c r="F93" i="157" s="1"/>
  <c r="C37" i="157"/>
  <c r="G56" i="157" s="1"/>
  <c r="G50" i="157"/>
  <c r="C90" i="157"/>
  <c r="E90" i="157" s="1"/>
  <c r="F90" i="157" s="1"/>
  <c r="C94" i="157"/>
  <c r="E94" i="157" s="1"/>
  <c r="F94" i="157" s="1"/>
  <c r="C96" i="157"/>
  <c r="E96" i="157" s="1"/>
  <c r="F96" i="157" s="1"/>
  <c r="C98" i="157"/>
  <c r="E98" i="157" s="1"/>
  <c r="F98" i="157" s="1"/>
  <c r="E27" i="157"/>
  <c r="F27" i="157" s="1"/>
  <c r="E29" i="157"/>
  <c r="F29" i="157" s="1"/>
  <c r="E31" i="157"/>
  <c r="F31" i="157" s="1"/>
  <c r="E33" i="157"/>
  <c r="F33" i="157" s="1"/>
  <c r="E35" i="157"/>
  <c r="F35" i="157" s="1"/>
  <c r="E68" i="157"/>
  <c r="F68" i="157" s="1"/>
  <c r="E70" i="157"/>
  <c r="F70" i="157" s="1"/>
  <c r="E72" i="157"/>
  <c r="F72" i="157" s="1"/>
  <c r="E74" i="157"/>
  <c r="F74" i="157" s="1"/>
  <c r="E76" i="157"/>
  <c r="F76" i="157" s="1"/>
  <c r="G48" i="157"/>
  <c r="E56" i="157"/>
  <c r="F56" i="157" s="1"/>
  <c r="F59" i="157"/>
  <c r="G59" i="157" s="1"/>
  <c r="G35" i="157"/>
  <c r="G70" i="157"/>
  <c r="G74" i="157"/>
  <c r="C81" i="157"/>
  <c r="E81" i="157" s="1"/>
  <c r="C95" i="157"/>
  <c r="E95" i="157" s="1"/>
  <c r="F95" i="157" s="1"/>
  <c r="C99" i="157"/>
  <c r="E99" i="157" s="1"/>
  <c r="F99" i="157" s="1"/>
  <c r="E28" i="157"/>
  <c r="F28" i="157" s="1"/>
  <c r="E30" i="157"/>
  <c r="F30" i="157" s="1"/>
  <c r="E32" i="157"/>
  <c r="F32" i="157" s="1"/>
  <c r="E34" i="157"/>
  <c r="F34" i="157" s="1"/>
  <c r="E36" i="157"/>
  <c r="F36" i="157" s="1"/>
  <c r="C39" i="157"/>
  <c r="G49" i="157"/>
  <c r="E67" i="157"/>
  <c r="E69" i="157"/>
  <c r="F69" i="157" s="1"/>
  <c r="E71" i="157"/>
  <c r="F71" i="157" s="1"/>
  <c r="E73" i="157"/>
  <c r="F73" i="157" s="1"/>
  <c r="E75" i="157"/>
  <c r="F75" i="157" s="1"/>
  <c r="C92" i="157"/>
  <c r="E92" i="157" s="1"/>
  <c r="F92" i="157" s="1"/>
  <c r="G68" i="157"/>
  <c r="G46" i="157"/>
  <c r="C77" i="157"/>
  <c r="R21" i="157"/>
  <c r="G52" i="157"/>
  <c r="G28" i="157"/>
  <c r="G36" i="157"/>
  <c r="G67" i="157"/>
  <c r="D99" i="156"/>
  <c r="D98" i="156"/>
  <c r="D97" i="156"/>
  <c r="D96" i="156"/>
  <c r="D95" i="156"/>
  <c r="D94" i="156"/>
  <c r="D93" i="156"/>
  <c r="D92" i="156"/>
  <c r="D91" i="156"/>
  <c r="D90" i="156"/>
  <c r="D81" i="156"/>
  <c r="D79" i="156"/>
  <c r="D77" i="156"/>
  <c r="C76" i="156"/>
  <c r="G76" i="156" s="1"/>
  <c r="C75" i="156"/>
  <c r="E75" i="156" s="1"/>
  <c r="F75" i="156" s="1"/>
  <c r="C74" i="156"/>
  <c r="C73" i="156"/>
  <c r="E73" i="156" s="1"/>
  <c r="F73" i="156" s="1"/>
  <c r="C72" i="156"/>
  <c r="G72" i="156" s="1"/>
  <c r="C71" i="156"/>
  <c r="E71" i="156" s="1"/>
  <c r="F71" i="156" s="1"/>
  <c r="C70" i="156"/>
  <c r="C69" i="156"/>
  <c r="E69" i="156" s="1"/>
  <c r="F69" i="156" s="1"/>
  <c r="C68" i="156"/>
  <c r="G68" i="156" s="1"/>
  <c r="C67" i="156"/>
  <c r="G67" i="156" s="1"/>
  <c r="E59" i="156"/>
  <c r="D57" i="156"/>
  <c r="C57" i="156"/>
  <c r="D56" i="156"/>
  <c r="R22" i="156" s="1"/>
  <c r="C56" i="156"/>
  <c r="R15" i="156" s="1"/>
  <c r="E55" i="156"/>
  <c r="F55" i="156" s="1"/>
  <c r="E54" i="156"/>
  <c r="F54" i="156" s="1"/>
  <c r="E53" i="156"/>
  <c r="F53" i="156" s="1"/>
  <c r="E52" i="156"/>
  <c r="F52" i="156" s="1"/>
  <c r="E51" i="156"/>
  <c r="F51" i="156" s="1"/>
  <c r="E50" i="156"/>
  <c r="F50" i="156" s="1"/>
  <c r="E49" i="156"/>
  <c r="F49" i="156" s="1"/>
  <c r="G48" i="156"/>
  <c r="E48" i="156"/>
  <c r="F48" i="156" s="1"/>
  <c r="E47" i="156"/>
  <c r="F47" i="156" s="1"/>
  <c r="E46" i="156"/>
  <c r="D39" i="156"/>
  <c r="D37" i="156"/>
  <c r="C36" i="156"/>
  <c r="E36" i="156" s="1"/>
  <c r="F36" i="156" s="1"/>
  <c r="C35" i="156"/>
  <c r="G54" i="156" s="1"/>
  <c r="C34" i="156"/>
  <c r="E34" i="156" s="1"/>
  <c r="F34" i="156" s="1"/>
  <c r="C33" i="156"/>
  <c r="G52" i="156" s="1"/>
  <c r="C32" i="156"/>
  <c r="E32" i="156" s="1"/>
  <c r="F32" i="156" s="1"/>
  <c r="C31" i="156"/>
  <c r="E31" i="156" s="1"/>
  <c r="F31" i="156" s="1"/>
  <c r="C30" i="156"/>
  <c r="G49" i="156" s="1"/>
  <c r="C29" i="156"/>
  <c r="E29" i="156" s="1"/>
  <c r="F29" i="156" s="1"/>
  <c r="C28" i="156"/>
  <c r="E28" i="156" s="1"/>
  <c r="F28" i="156" s="1"/>
  <c r="C27" i="156"/>
  <c r="D19" i="156"/>
  <c r="R21" i="156" s="1"/>
  <c r="C19" i="156"/>
  <c r="E18" i="156"/>
  <c r="F18" i="156" s="1"/>
  <c r="E17" i="156"/>
  <c r="F17" i="156" s="1"/>
  <c r="E16" i="156"/>
  <c r="F16" i="156" s="1"/>
  <c r="E15" i="156"/>
  <c r="F15" i="156" s="1"/>
  <c r="E14" i="156"/>
  <c r="F14" i="156" s="1"/>
  <c r="E13" i="156"/>
  <c r="F13" i="156" s="1"/>
  <c r="E12" i="156"/>
  <c r="F12" i="156" s="1"/>
  <c r="E11" i="156"/>
  <c r="F11" i="156" s="1"/>
  <c r="E10" i="156"/>
  <c r="F10" i="156" s="1"/>
  <c r="E9" i="156"/>
  <c r="F9" i="156" s="1"/>
  <c r="R14" i="155"/>
  <c r="E39" i="157" l="1"/>
  <c r="F39" i="157" s="1"/>
  <c r="G39" i="157"/>
  <c r="E77" i="157"/>
  <c r="F77" i="157" s="1"/>
  <c r="G77" i="157"/>
  <c r="C79" i="157"/>
  <c r="F67" i="157"/>
  <c r="E78" i="157"/>
  <c r="G37" i="157"/>
  <c r="E37" i="157"/>
  <c r="F37" i="157" s="1"/>
  <c r="G75" i="156"/>
  <c r="G35" i="156"/>
  <c r="C97" i="156"/>
  <c r="E97" i="156" s="1"/>
  <c r="F97" i="156" s="1"/>
  <c r="G36" i="156"/>
  <c r="G28" i="156"/>
  <c r="G32" i="156"/>
  <c r="G71" i="156"/>
  <c r="C93" i="156"/>
  <c r="E93" i="156" s="1"/>
  <c r="F93" i="156" s="1"/>
  <c r="G69" i="156"/>
  <c r="G73" i="156"/>
  <c r="C83" i="156"/>
  <c r="E57" i="156"/>
  <c r="F57" i="156" s="1"/>
  <c r="E56" i="156"/>
  <c r="F56" i="156" s="1"/>
  <c r="G70" i="156"/>
  <c r="G74" i="156"/>
  <c r="C81" i="156"/>
  <c r="E81" i="156" s="1"/>
  <c r="G30" i="156"/>
  <c r="G34" i="156"/>
  <c r="C91" i="156"/>
  <c r="E91" i="156" s="1"/>
  <c r="F91" i="156" s="1"/>
  <c r="C95" i="156"/>
  <c r="E95" i="156" s="1"/>
  <c r="F95" i="156" s="1"/>
  <c r="C99" i="156"/>
  <c r="E99" i="156" s="1"/>
  <c r="F99" i="156" s="1"/>
  <c r="G27" i="156"/>
  <c r="G31" i="156"/>
  <c r="G47" i="156"/>
  <c r="G51" i="156"/>
  <c r="E19" i="156"/>
  <c r="F19" i="156" s="1"/>
  <c r="G29" i="156"/>
  <c r="G33" i="156"/>
  <c r="F59" i="156"/>
  <c r="G59" i="156" s="1"/>
  <c r="G55" i="156"/>
  <c r="C37" i="156"/>
  <c r="G50" i="156"/>
  <c r="C90" i="156"/>
  <c r="E90" i="156" s="1"/>
  <c r="F90" i="156" s="1"/>
  <c r="C92" i="156"/>
  <c r="E92" i="156" s="1"/>
  <c r="F92" i="156" s="1"/>
  <c r="C94" i="156"/>
  <c r="E94" i="156" s="1"/>
  <c r="F94" i="156" s="1"/>
  <c r="C96" i="156"/>
  <c r="E96" i="156" s="1"/>
  <c r="F96" i="156" s="1"/>
  <c r="C98" i="156"/>
  <c r="E98" i="156" s="1"/>
  <c r="F98" i="156" s="1"/>
  <c r="E27" i="156"/>
  <c r="F27" i="156" s="1"/>
  <c r="E33" i="156"/>
  <c r="F33" i="156" s="1"/>
  <c r="E35" i="156"/>
  <c r="F35" i="156" s="1"/>
  <c r="G53" i="156"/>
  <c r="E68" i="156"/>
  <c r="F68" i="156" s="1"/>
  <c r="E70" i="156"/>
  <c r="F70" i="156" s="1"/>
  <c r="E72" i="156"/>
  <c r="F72" i="156" s="1"/>
  <c r="E74" i="156"/>
  <c r="F74" i="156" s="1"/>
  <c r="E76" i="156"/>
  <c r="F76" i="156" s="1"/>
  <c r="C77" i="156"/>
  <c r="E30" i="156"/>
  <c r="F30" i="156" s="1"/>
  <c r="C39" i="156"/>
  <c r="E67" i="156"/>
  <c r="F46" i="156"/>
  <c r="G46" i="156"/>
  <c r="D99" i="155"/>
  <c r="D98" i="155"/>
  <c r="D97" i="155"/>
  <c r="D96" i="155"/>
  <c r="D95" i="155"/>
  <c r="D94" i="155"/>
  <c r="D93" i="155"/>
  <c r="D92" i="155"/>
  <c r="D91" i="155"/>
  <c r="D90" i="155"/>
  <c r="D81" i="155"/>
  <c r="D77" i="155"/>
  <c r="C76" i="155"/>
  <c r="E76" i="155" s="1"/>
  <c r="F76" i="155" s="1"/>
  <c r="C75" i="155"/>
  <c r="E75" i="155" s="1"/>
  <c r="F75" i="155" s="1"/>
  <c r="C74" i="155"/>
  <c r="G74" i="155" s="1"/>
  <c r="C73" i="155"/>
  <c r="E73" i="155" s="1"/>
  <c r="F73" i="155" s="1"/>
  <c r="C72" i="155"/>
  <c r="G72" i="155" s="1"/>
  <c r="C71" i="155"/>
  <c r="E71" i="155" s="1"/>
  <c r="F71" i="155" s="1"/>
  <c r="C70" i="155"/>
  <c r="G70" i="155" s="1"/>
  <c r="C69" i="155"/>
  <c r="E69" i="155" s="1"/>
  <c r="F69" i="155" s="1"/>
  <c r="C68" i="155"/>
  <c r="G68" i="155" s="1"/>
  <c r="C67" i="155"/>
  <c r="E67" i="155" s="1"/>
  <c r="E59" i="155"/>
  <c r="D57" i="155"/>
  <c r="C57" i="155"/>
  <c r="D56" i="155"/>
  <c r="R22" i="155" s="1"/>
  <c r="B133" i="85" s="1"/>
  <c r="C56" i="155"/>
  <c r="R15" i="155" s="1"/>
  <c r="B134" i="85" s="1"/>
  <c r="E55" i="155"/>
  <c r="F55" i="155" s="1"/>
  <c r="E54" i="155"/>
  <c r="F54" i="155" s="1"/>
  <c r="E53" i="155"/>
  <c r="E52" i="155"/>
  <c r="F52" i="155" s="1"/>
  <c r="E51" i="155"/>
  <c r="F51" i="155" s="1"/>
  <c r="E50" i="155"/>
  <c r="F50" i="155" s="1"/>
  <c r="E49" i="155"/>
  <c r="F49" i="155" s="1"/>
  <c r="E48" i="155"/>
  <c r="F48" i="155" s="1"/>
  <c r="E47" i="155"/>
  <c r="F47" i="155" s="1"/>
  <c r="E46" i="155"/>
  <c r="F46" i="155" s="1"/>
  <c r="D39" i="155"/>
  <c r="D37" i="155"/>
  <c r="C36" i="155"/>
  <c r="G55" i="155" s="1"/>
  <c r="C35" i="155"/>
  <c r="G35" i="155" s="1"/>
  <c r="C34" i="155"/>
  <c r="C33" i="155"/>
  <c r="G33" i="155" s="1"/>
  <c r="C32" i="155"/>
  <c r="C31" i="155"/>
  <c r="G31" i="155" s="1"/>
  <c r="C30" i="155"/>
  <c r="G49" i="155" s="1"/>
  <c r="C29" i="155"/>
  <c r="G29" i="155" s="1"/>
  <c r="C28" i="155"/>
  <c r="C27" i="155"/>
  <c r="G46" i="155" s="1"/>
  <c r="D19" i="155"/>
  <c r="R21" i="155" s="1"/>
  <c r="C19" i="155"/>
  <c r="E18" i="155"/>
  <c r="F18" i="155" s="1"/>
  <c r="E17" i="155"/>
  <c r="F17" i="155" s="1"/>
  <c r="E16" i="155"/>
  <c r="F16" i="155" s="1"/>
  <c r="E15" i="155"/>
  <c r="F15" i="155" s="1"/>
  <c r="E14" i="155"/>
  <c r="F14" i="155" s="1"/>
  <c r="E13" i="155"/>
  <c r="F13" i="155" s="1"/>
  <c r="E12" i="155"/>
  <c r="F12" i="155" s="1"/>
  <c r="E11" i="155"/>
  <c r="F11" i="155" s="1"/>
  <c r="E10" i="155"/>
  <c r="F10" i="155" s="1"/>
  <c r="E9" i="155"/>
  <c r="F9" i="155" s="1"/>
  <c r="B131" i="85"/>
  <c r="B132" i="85"/>
  <c r="F67" i="156" l="1"/>
  <c r="E78" i="156"/>
  <c r="G37" i="156"/>
  <c r="E37" i="156"/>
  <c r="F37" i="156" s="1"/>
  <c r="E77" i="156"/>
  <c r="F77" i="156" s="1"/>
  <c r="C79" i="156"/>
  <c r="G77" i="156"/>
  <c r="G39" i="156"/>
  <c r="E39" i="156"/>
  <c r="F39" i="156" s="1"/>
  <c r="G56" i="156"/>
  <c r="D79" i="155"/>
  <c r="G54" i="155"/>
  <c r="C95" i="155"/>
  <c r="E95" i="155" s="1"/>
  <c r="F95" i="155" s="1"/>
  <c r="E72" i="155"/>
  <c r="F72" i="155" s="1"/>
  <c r="C97" i="155"/>
  <c r="E97" i="155" s="1"/>
  <c r="F97" i="155" s="1"/>
  <c r="E34" i="155"/>
  <c r="F34" i="155" s="1"/>
  <c r="G34" i="155"/>
  <c r="E27" i="155"/>
  <c r="F27" i="155" s="1"/>
  <c r="C91" i="155"/>
  <c r="E91" i="155" s="1"/>
  <c r="F91" i="155" s="1"/>
  <c r="E68" i="155"/>
  <c r="F68" i="155" s="1"/>
  <c r="G30" i="155"/>
  <c r="E56" i="155"/>
  <c r="F56" i="155" s="1"/>
  <c r="G67" i="155"/>
  <c r="G71" i="155"/>
  <c r="G75" i="155"/>
  <c r="G69" i="155"/>
  <c r="G73" i="155"/>
  <c r="E57" i="155"/>
  <c r="F57" i="155" s="1"/>
  <c r="E70" i="155"/>
  <c r="F70" i="155" s="1"/>
  <c r="E74" i="155"/>
  <c r="F74" i="155" s="1"/>
  <c r="E28" i="155"/>
  <c r="F28" i="155" s="1"/>
  <c r="E31" i="155"/>
  <c r="F31" i="155" s="1"/>
  <c r="G28" i="155"/>
  <c r="C99" i="155"/>
  <c r="E99" i="155" s="1"/>
  <c r="F99" i="155" s="1"/>
  <c r="E32" i="155"/>
  <c r="F32" i="155" s="1"/>
  <c r="E35" i="155"/>
  <c r="F35" i="155" s="1"/>
  <c r="E19" i="155"/>
  <c r="F19" i="155" s="1"/>
  <c r="E29" i="155"/>
  <c r="F29" i="155" s="1"/>
  <c r="G32" i="155"/>
  <c r="E36" i="155"/>
  <c r="F36" i="155" s="1"/>
  <c r="G52" i="155"/>
  <c r="C39" i="155"/>
  <c r="G39" i="155" s="1"/>
  <c r="E30" i="155"/>
  <c r="F30" i="155" s="1"/>
  <c r="E33" i="155"/>
  <c r="F33" i="155" s="1"/>
  <c r="G36" i="155"/>
  <c r="F67" i="155"/>
  <c r="C83" i="155"/>
  <c r="C37" i="155"/>
  <c r="G50" i="155"/>
  <c r="F53" i="155"/>
  <c r="C90" i="155"/>
  <c r="E90" i="155" s="1"/>
  <c r="F90" i="155" s="1"/>
  <c r="C92" i="155"/>
  <c r="E92" i="155" s="1"/>
  <c r="F92" i="155" s="1"/>
  <c r="C94" i="155"/>
  <c r="E94" i="155" s="1"/>
  <c r="F94" i="155" s="1"/>
  <c r="C96" i="155"/>
  <c r="E96" i="155" s="1"/>
  <c r="F96" i="155" s="1"/>
  <c r="C98" i="155"/>
  <c r="E98" i="155" s="1"/>
  <c r="F98" i="155" s="1"/>
  <c r="F59" i="155"/>
  <c r="G59" i="155" s="1"/>
  <c r="G47" i="155"/>
  <c r="G53" i="155"/>
  <c r="G48" i="155"/>
  <c r="G27" i="155"/>
  <c r="G51" i="155"/>
  <c r="G76" i="155"/>
  <c r="C77" i="155"/>
  <c r="C81" i="155"/>
  <c r="E81" i="155" s="1"/>
  <c r="C93" i="155"/>
  <c r="E93" i="155" s="1"/>
  <c r="F93" i="155" s="1"/>
  <c r="T15" i="126"/>
  <c r="T12" i="126"/>
  <c r="T13" i="96"/>
  <c r="T12" i="97"/>
  <c r="T12" i="96"/>
  <c r="D99" i="154"/>
  <c r="D98" i="154"/>
  <c r="D97" i="154"/>
  <c r="D96" i="154"/>
  <c r="D95" i="154"/>
  <c r="D94" i="154"/>
  <c r="D93" i="154"/>
  <c r="D92" i="154"/>
  <c r="D91" i="154"/>
  <c r="D90" i="154"/>
  <c r="D81" i="154"/>
  <c r="D77" i="154"/>
  <c r="C76" i="154"/>
  <c r="G76" i="154" s="1"/>
  <c r="C75" i="154"/>
  <c r="G75" i="154" s="1"/>
  <c r="C74" i="154"/>
  <c r="C73" i="154"/>
  <c r="G73" i="154" s="1"/>
  <c r="C72" i="154"/>
  <c r="G72" i="154" s="1"/>
  <c r="C71" i="154"/>
  <c r="G71" i="154" s="1"/>
  <c r="C70" i="154"/>
  <c r="C69" i="154"/>
  <c r="G69" i="154" s="1"/>
  <c r="C68" i="154"/>
  <c r="G68" i="154" s="1"/>
  <c r="C67" i="154"/>
  <c r="E59" i="154"/>
  <c r="D57" i="154"/>
  <c r="C57" i="154"/>
  <c r="D56" i="154"/>
  <c r="R17" i="154" s="1"/>
  <c r="C56" i="154"/>
  <c r="R13" i="154" s="1"/>
  <c r="E55" i="154"/>
  <c r="F55" i="154" s="1"/>
  <c r="E54" i="154"/>
  <c r="F54" i="154" s="1"/>
  <c r="E53" i="154"/>
  <c r="F53" i="154" s="1"/>
  <c r="E52" i="154"/>
  <c r="F52" i="154" s="1"/>
  <c r="E51" i="154"/>
  <c r="F51" i="154" s="1"/>
  <c r="E50" i="154"/>
  <c r="F50" i="154" s="1"/>
  <c r="E49" i="154"/>
  <c r="F49" i="154" s="1"/>
  <c r="E48" i="154"/>
  <c r="F48" i="154" s="1"/>
  <c r="E47" i="154"/>
  <c r="F47" i="154" s="1"/>
  <c r="E46" i="154"/>
  <c r="D39" i="154"/>
  <c r="D37" i="154"/>
  <c r="D79" i="154" s="1"/>
  <c r="C36" i="154"/>
  <c r="G55" i="154" s="1"/>
  <c r="C35" i="154"/>
  <c r="G35" i="154" s="1"/>
  <c r="C34" i="154"/>
  <c r="G34" i="154" s="1"/>
  <c r="C33" i="154"/>
  <c r="G52" i="154" s="1"/>
  <c r="C32" i="154"/>
  <c r="G32" i="154" s="1"/>
  <c r="C31" i="154"/>
  <c r="E31" i="154" s="1"/>
  <c r="F31" i="154" s="1"/>
  <c r="C30" i="154"/>
  <c r="G30" i="154" s="1"/>
  <c r="C29" i="154"/>
  <c r="G29" i="154" s="1"/>
  <c r="C28" i="154"/>
  <c r="G47" i="154" s="1"/>
  <c r="C27" i="154"/>
  <c r="D19" i="154"/>
  <c r="C19" i="154"/>
  <c r="R12" i="154" s="1"/>
  <c r="E18" i="154"/>
  <c r="F18" i="154" s="1"/>
  <c r="E17" i="154"/>
  <c r="F17" i="154" s="1"/>
  <c r="E16" i="154"/>
  <c r="F16" i="154" s="1"/>
  <c r="E15" i="154"/>
  <c r="F15" i="154" s="1"/>
  <c r="E14" i="154"/>
  <c r="F14" i="154" s="1"/>
  <c r="E13" i="154"/>
  <c r="F13" i="154" s="1"/>
  <c r="E12" i="154"/>
  <c r="F12" i="154" s="1"/>
  <c r="E11" i="154"/>
  <c r="F11" i="154" s="1"/>
  <c r="E10" i="154"/>
  <c r="F10" i="154" s="1"/>
  <c r="E9" i="154"/>
  <c r="F9" i="154" s="1"/>
  <c r="B130" i="85"/>
  <c r="B129" i="85"/>
  <c r="E78" i="155" l="1"/>
  <c r="E39" i="155"/>
  <c r="F39" i="155" s="1"/>
  <c r="E77" i="155"/>
  <c r="F77" i="155" s="1"/>
  <c r="C79" i="155"/>
  <c r="G77" i="155"/>
  <c r="G56" i="155"/>
  <c r="G37" i="155"/>
  <c r="E37" i="155"/>
  <c r="F37" i="155" s="1"/>
  <c r="C39" i="154"/>
  <c r="E39" i="154" s="1"/>
  <c r="F39" i="154" s="1"/>
  <c r="C97" i="154"/>
  <c r="E97" i="154" s="1"/>
  <c r="F97" i="154" s="1"/>
  <c r="G53" i="154"/>
  <c r="E19" i="154"/>
  <c r="F19" i="154" s="1"/>
  <c r="E57" i="154"/>
  <c r="F57" i="154" s="1"/>
  <c r="F46" i="154"/>
  <c r="C83" i="154"/>
  <c r="G51" i="154"/>
  <c r="C93" i="154"/>
  <c r="E93" i="154" s="1"/>
  <c r="F93" i="154" s="1"/>
  <c r="R16" i="154"/>
  <c r="C37" i="154"/>
  <c r="G56" i="154" s="1"/>
  <c r="G50" i="154"/>
  <c r="C96" i="154"/>
  <c r="E96" i="154" s="1"/>
  <c r="F96" i="154" s="1"/>
  <c r="E29" i="154"/>
  <c r="F29" i="154" s="1"/>
  <c r="E68" i="154"/>
  <c r="F68" i="154" s="1"/>
  <c r="E70" i="154"/>
  <c r="F70" i="154" s="1"/>
  <c r="E72" i="154"/>
  <c r="F72" i="154" s="1"/>
  <c r="E74" i="154"/>
  <c r="F74" i="154" s="1"/>
  <c r="E76" i="154"/>
  <c r="F76" i="154" s="1"/>
  <c r="G48" i="154"/>
  <c r="E56" i="154"/>
  <c r="F56" i="154" s="1"/>
  <c r="F59" i="154"/>
  <c r="G59" i="154" s="1"/>
  <c r="C92" i="154"/>
  <c r="E92" i="154" s="1"/>
  <c r="F92" i="154" s="1"/>
  <c r="C98" i="154"/>
  <c r="E98" i="154" s="1"/>
  <c r="F98" i="154" s="1"/>
  <c r="E27" i="154"/>
  <c r="F27" i="154" s="1"/>
  <c r="E33" i="154"/>
  <c r="F33" i="154" s="1"/>
  <c r="G27" i="154"/>
  <c r="G31" i="154"/>
  <c r="G33" i="154"/>
  <c r="G70" i="154"/>
  <c r="G74" i="154"/>
  <c r="G46" i="154"/>
  <c r="G54" i="154"/>
  <c r="C77" i="154"/>
  <c r="C81" i="154"/>
  <c r="E81" i="154" s="1"/>
  <c r="C91" i="154"/>
  <c r="E91" i="154" s="1"/>
  <c r="F91" i="154" s="1"/>
  <c r="C95" i="154"/>
  <c r="E95" i="154" s="1"/>
  <c r="F95" i="154" s="1"/>
  <c r="C99" i="154"/>
  <c r="E99" i="154" s="1"/>
  <c r="F99" i="154" s="1"/>
  <c r="C90" i="154"/>
  <c r="E90" i="154" s="1"/>
  <c r="F90" i="154" s="1"/>
  <c r="C94" i="154"/>
  <c r="E94" i="154" s="1"/>
  <c r="F94" i="154" s="1"/>
  <c r="E35" i="154"/>
  <c r="F35" i="154" s="1"/>
  <c r="E28" i="154"/>
  <c r="F28" i="154" s="1"/>
  <c r="E30" i="154"/>
  <c r="F30" i="154" s="1"/>
  <c r="E32" i="154"/>
  <c r="F32" i="154" s="1"/>
  <c r="E34" i="154"/>
  <c r="F34" i="154" s="1"/>
  <c r="E36" i="154"/>
  <c r="F36" i="154" s="1"/>
  <c r="G49" i="154"/>
  <c r="E67" i="154"/>
  <c r="E69" i="154"/>
  <c r="F69" i="154" s="1"/>
  <c r="E71" i="154"/>
  <c r="F71" i="154" s="1"/>
  <c r="E73" i="154"/>
  <c r="F73" i="154" s="1"/>
  <c r="E75" i="154"/>
  <c r="F75" i="154" s="1"/>
  <c r="G28" i="154"/>
  <c r="G36" i="154"/>
  <c r="G67" i="154"/>
  <c r="D99" i="153"/>
  <c r="D98" i="153"/>
  <c r="D97" i="153"/>
  <c r="D96" i="153"/>
  <c r="D95" i="153"/>
  <c r="D94" i="153"/>
  <c r="D93" i="153"/>
  <c r="D92" i="153"/>
  <c r="D91" i="153"/>
  <c r="D90" i="153"/>
  <c r="D81" i="153"/>
  <c r="D77" i="153"/>
  <c r="C76" i="153"/>
  <c r="C75" i="153"/>
  <c r="G75" i="153" s="1"/>
  <c r="C74" i="153"/>
  <c r="C73" i="153"/>
  <c r="G73" i="153" s="1"/>
  <c r="C72" i="153"/>
  <c r="C71" i="153"/>
  <c r="E71" i="153" s="1"/>
  <c r="F71" i="153" s="1"/>
  <c r="C70" i="153"/>
  <c r="C69" i="153"/>
  <c r="E69" i="153" s="1"/>
  <c r="F69" i="153" s="1"/>
  <c r="C68" i="153"/>
  <c r="C67" i="153"/>
  <c r="E67" i="153" s="1"/>
  <c r="F67" i="153" s="1"/>
  <c r="E59" i="153"/>
  <c r="D57" i="153"/>
  <c r="C57" i="153"/>
  <c r="D56" i="153"/>
  <c r="R17" i="153" s="1"/>
  <c r="C56" i="153"/>
  <c r="R13" i="153" s="1"/>
  <c r="E55" i="153"/>
  <c r="F55" i="153" s="1"/>
  <c r="E54" i="153"/>
  <c r="F54" i="153" s="1"/>
  <c r="E53" i="153"/>
  <c r="F53" i="153" s="1"/>
  <c r="E52" i="153"/>
  <c r="F52" i="153" s="1"/>
  <c r="E51" i="153"/>
  <c r="F51" i="153" s="1"/>
  <c r="E50" i="153"/>
  <c r="F50" i="153" s="1"/>
  <c r="G49" i="153"/>
  <c r="E49" i="153"/>
  <c r="F49" i="153" s="1"/>
  <c r="E48" i="153"/>
  <c r="E47" i="153"/>
  <c r="F47" i="153" s="1"/>
  <c r="E46" i="153"/>
  <c r="F46" i="153" s="1"/>
  <c r="D39" i="153"/>
  <c r="D37" i="153"/>
  <c r="C36" i="153"/>
  <c r="G36" i="153" s="1"/>
  <c r="C35" i="153"/>
  <c r="G54" i="153" s="1"/>
  <c r="C34" i="153"/>
  <c r="G53" i="153" s="1"/>
  <c r="C33" i="153"/>
  <c r="E33" i="153" s="1"/>
  <c r="F33" i="153" s="1"/>
  <c r="C32" i="153"/>
  <c r="G51" i="153" s="1"/>
  <c r="C31" i="153"/>
  <c r="C94" i="153" s="1"/>
  <c r="C30" i="153"/>
  <c r="E30" i="153" s="1"/>
  <c r="F30" i="153" s="1"/>
  <c r="C29" i="153"/>
  <c r="E29" i="153" s="1"/>
  <c r="F29" i="153" s="1"/>
  <c r="C28" i="153"/>
  <c r="G47" i="153" s="1"/>
  <c r="C27" i="153"/>
  <c r="D19" i="153"/>
  <c r="R16" i="153" s="1"/>
  <c r="C19" i="153"/>
  <c r="R12" i="153" s="1"/>
  <c r="E18" i="153"/>
  <c r="F18" i="153" s="1"/>
  <c r="E17" i="153"/>
  <c r="F17" i="153" s="1"/>
  <c r="E16" i="153"/>
  <c r="F16" i="153" s="1"/>
  <c r="E15" i="153"/>
  <c r="F15" i="153" s="1"/>
  <c r="E14" i="153"/>
  <c r="F14" i="153" s="1"/>
  <c r="E13" i="153"/>
  <c r="F13" i="153" s="1"/>
  <c r="E12" i="153"/>
  <c r="F12" i="153" s="1"/>
  <c r="E11" i="153"/>
  <c r="F11" i="153" s="1"/>
  <c r="E10" i="153"/>
  <c r="F10" i="153" s="1"/>
  <c r="E9" i="153"/>
  <c r="F9" i="153" s="1"/>
  <c r="B128" i="85"/>
  <c r="B127" i="85"/>
  <c r="G39" i="154" l="1"/>
  <c r="E77" i="154"/>
  <c r="F77" i="154" s="1"/>
  <c r="C79" i="154"/>
  <c r="G77" i="154"/>
  <c r="G37" i="154"/>
  <c r="E37" i="154"/>
  <c r="F37" i="154" s="1"/>
  <c r="F67" i="154"/>
  <c r="E78" i="154"/>
  <c r="C95" i="153"/>
  <c r="E95" i="153" s="1"/>
  <c r="F95" i="153" s="1"/>
  <c r="E75" i="153"/>
  <c r="F75" i="153" s="1"/>
  <c r="D79" i="153"/>
  <c r="E94" i="153"/>
  <c r="F94" i="153" s="1"/>
  <c r="E28" i="153"/>
  <c r="F28" i="153" s="1"/>
  <c r="E34" i="153"/>
  <c r="F34" i="153" s="1"/>
  <c r="E32" i="153"/>
  <c r="F32" i="153" s="1"/>
  <c r="E36" i="153"/>
  <c r="F36" i="153" s="1"/>
  <c r="G71" i="153"/>
  <c r="C99" i="153"/>
  <c r="E99" i="153" s="1"/>
  <c r="F99" i="153" s="1"/>
  <c r="G28" i="153"/>
  <c r="G52" i="153"/>
  <c r="G34" i="153"/>
  <c r="E73" i="153"/>
  <c r="F73" i="153" s="1"/>
  <c r="G69" i="153"/>
  <c r="C81" i="153"/>
  <c r="E81" i="153" s="1"/>
  <c r="G67" i="153"/>
  <c r="E57" i="153"/>
  <c r="F57" i="153" s="1"/>
  <c r="G30" i="153"/>
  <c r="C93" i="153"/>
  <c r="E93" i="153" s="1"/>
  <c r="F93" i="153" s="1"/>
  <c r="G32" i="153"/>
  <c r="G55" i="153"/>
  <c r="C97" i="153"/>
  <c r="E97" i="153" s="1"/>
  <c r="F97" i="153" s="1"/>
  <c r="E19" i="153"/>
  <c r="F19" i="153" s="1"/>
  <c r="C39" i="153"/>
  <c r="G39" i="153" s="1"/>
  <c r="C83" i="153"/>
  <c r="C90" i="153"/>
  <c r="E90" i="153" s="1"/>
  <c r="F90" i="153" s="1"/>
  <c r="C96" i="153"/>
  <c r="E96" i="153" s="1"/>
  <c r="F96" i="153" s="1"/>
  <c r="E31" i="153"/>
  <c r="F31" i="153" s="1"/>
  <c r="F48" i="153"/>
  <c r="E68" i="153"/>
  <c r="E72" i="153"/>
  <c r="F72" i="153" s="1"/>
  <c r="E76" i="153"/>
  <c r="F76" i="153" s="1"/>
  <c r="G48" i="153"/>
  <c r="E56" i="153"/>
  <c r="F56" i="153" s="1"/>
  <c r="F59" i="153"/>
  <c r="G59" i="153" s="1"/>
  <c r="G27" i="153"/>
  <c r="G29" i="153"/>
  <c r="G31" i="153"/>
  <c r="G33" i="153"/>
  <c r="G35" i="153"/>
  <c r="G68" i="153"/>
  <c r="G70" i="153"/>
  <c r="G72" i="153"/>
  <c r="G74" i="153"/>
  <c r="G76" i="153"/>
  <c r="C37" i="153"/>
  <c r="G50" i="153"/>
  <c r="C92" i="153"/>
  <c r="E92" i="153" s="1"/>
  <c r="F92" i="153" s="1"/>
  <c r="C98" i="153"/>
  <c r="E98" i="153" s="1"/>
  <c r="F98" i="153" s="1"/>
  <c r="E27" i="153"/>
  <c r="F27" i="153" s="1"/>
  <c r="E35" i="153"/>
  <c r="F35" i="153" s="1"/>
  <c r="E70" i="153"/>
  <c r="F70" i="153" s="1"/>
  <c r="E74" i="153"/>
  <c r="F74" i="153" s="1"/>
  <c r="G46" i="153"/>
  <c r="C77" i="153"/>
  <c r="C91" i="153"/>
  <c r="E91" i="153" s="1"/>
  <c r="F91" i="153" s="1"/>
  <c r="D99" i="152"/>
  <c r="D98" i="152"/>
  <c r="D97" i="152"/>
  <c r="D96" i="152"/>
  <c r="D95" i="152"/>
  <c r="D94" i="152"/>
  <c r="D93" i="152"/>
  <c r="D92" i="152"/>
  <c r="D91" i="152"/>
  <c r="D90" i="152"/>
  <c r="D81" i="152"/>
  <c r="D77" i="152"/>
  <c r="D79" i="152" s="1"/>
  <c r="C76" i="152"/>
  <c r="E76" i="152" s="1"/>
  <c r="F76" i="152" s="1"/>
  <c r="C75" i="152"/>
  <c r="E75" i="152" s="1"/>
  <c r="F75" i="152" s="1"/>
  <c r="C74" i="152"/>
  <c r="C73" i="152"/>
  <c r="E73" i="152" s="1"/>
  <c r="F73" i="152" s="1"/>
  <c r="C72" i="152"/>
  <c r="E72" i="152" s="1"/>
  <c r="F72" i="152" s="1"/>
  <c r="C71" i="152"/>
  <c r="E71" i="152" s="1"/>
  <c r="F71" i="152" s="1"/>
  <c r="C70" i="152"/>
  <c r="C93" i="152" s="1"/>
  <c r="E93" i="152" s="1"/>
  <c r="F93" i="152" s="1"/>
  <c r="C69" i="152"/>
  <c r="E69" i="152" s="1"/>
  <c r="F69" i="152" s="1"/>
  <c r="C68" i="152"/>
  <c r="E68" i="152" s="1"/>
  <c r="F68" i="152" s="1"/>
  <c r="C67" i="152"/>
  <c r="E67" i="152" s="1"/>
  <c r="E59" i="152"/>
  <c r="D57" i="152"/>
  <c r="C57" i="152"/>
  <c r="D56" i="152"/>
  <c r="R17" i="152" s="1"/>
  <c r="C56" i="152"/>
  <c r="R13" i="152" s="1"/>
  <c r="E55" i="152"/>
  <c r="F55" i="152" s="1"/>
  <c r="E54" i="152"/>
  <c r="F54" i="152" s="1"/>
  <c r="E53" i="152"/>
  <c r="F53" i="152" s="1"/>
  <c r="E52" i="152"/>
  <c r="F52" i="152" s="1"/>
  <c r="E51" i="152"/>
  <c r="F51" i="152" s="1"/>
  <c r="E50" i="152"/>
  <c r="F50" i="152" s="1"/>
  <c r="E49" i="152"/>
  <c r="F49" i="152" s="1"/>
  <c r="E48" i="152"/>
  <c r="F48" i="152" s="1"/>
  <c r="E47" i="152"/>
  <c r="F47" i="152" s="1"/>
  <c r="E46" i="152"/>
  <c r="F46" i="152" s="1"/>
  <c r="D39" i="152"/>
  <c r="D37" i="152"/>
  <c r="C36" i="152"/>
  <c r="E36" i="152" s="1"/>
  <c r="F36" i="152" s="1"/>
  <c r="C35" i="152"/>
  <c r="G35" i="152" s="1"/>
  <c r="C34" i="152"/>
  <c r="E34" i="152" s="1"/>
  <c r="F34" i="152" s="1"/>
  <c r="C33" i="152"/>
  <c r="G52" i="152" s="1"/>
  <c r="C32" i="152"/>
  <c r="E32" i="152" s="1"/>
  <c r="F32" i="152" s="1"/>
  <c r="C31" i="152"/>
  <c r="G31" i="152" s="1"/>
  <c r="G30" i="152"/>
  <c r="C30" i="152"/>
  <c r="E30" i="152" s="1"/>
  <c r="F30" i="152" s="1"/>
  <c r="C29" i="152"/>
  <c r="G29" i="152" s="1"/>
  <c r="C28" i="152"/>
  <c r="G47" i="152" s="1"/>
  <c r="C27" i="152"/>
  <c r="G27" i="152" s="1"/>
  <c r="D19" i="152"/>
  <c r="R16" i="152" s="1"/>
  <c r="C19" i="152"/>
  <c r="E18" i="152"/>
  <c r="F18" i="152" s="1"/>
  <c r="E17" i="152"/>
  <c r="F17" i="152" s="1"/>
  <c r="E16" i="152"/>
  <c r="F16" i="152" s="1"/>
  <c r="E15" i="152"/>
  <c r="F15" i="152" s="1"/>
  <c r="E14" i="152"/>
  <c r="F14" i="152" s="1"/>
  <c r="E13" i="152"/>
  <c r="F13" i="152" s="1"/>
  <c r="E12" i="152"/>
  <c r="F12" i="152" s="1"/>
  <c r="E11" i="152"/>
  <c r="F11" i="152" s="1"/>
  <c r="E10" i="152"/>
  <c r="F10" i="152" s="1"/>
  <c r="E9" i="152"/>
  <c r="F9" i="152" s="1"/>
  <c r="B126" i="85"/>
  <c r="B125" i="85"/>
  <c r="E39" i="153" l="1"/>
  <c r="F39" i="153" s="1"/>
  <c r="G37" i="153"/>
  <c r="E37" i="153"/>
  <c r="F37" i="153" s="1"/>
  <c r="E78" i="153"/>
  <c r="F68" i="153"/>
  <c r="E77" i="153"/>
  <c r="F77" i="153" s="1"/>
  <c r="G77" i="153"/>
  <c r="C79" i="153"/>
  <c r="G56" i="153"/>
  <c r="G28" i="152"/>
  <c r="C97" i="152"/>
  <c r="E97" i="152" s="1"/>
  <c r="F97" i="152" s="1"/>
  <c r="G34" i="152"/>
  <c r="G36" i="152"/>
  <c r="G32" i="152"/>
  <c r="E70" i="152"/>
  <c r="F70" i="152" s="1"/>
  <c r="E74" i="152"/>
  <c r="F74" i="152" s="1"/>
  <c r="G67" i="152"/>
  <c r="G71" i="152"/>
  <c r="G75" i="152"/>
  <c r="E56" i="152"/>
  <c r="F56" i="152" s="1"/>
  <c r="G69" i="152"/>
  <c r="G73" i="152"/>
  <c r="E29" i="152"/>
  <c r="F29" i="152" s="1"/>
  <c r="E33" i="152"/>
  <c r="F33" i="152" s="1"/>
  <c r="G54" i="152"/>
  <c r="E19" i="152"/>
  <c r="F19" i="152" s="1"/>
  <c r="G46" i="152"/>
  <c r="G55" i="152"/>
  <c r="C91" i="152"/>
  <c r="E91" i="152" s="1"/>
  <c r="F91" i="152" s="1"/>
  <c r="C95" i="152"/>
  <c r="E95" i="152" s="1"/>
  <c r="F95" i="152" s="1"/>
  <c r="C99" i="152"/>
  <c r="E99" i="152" s="1"/>
  <c r="F99" i="152" s="1"/>
  <c r="E27" i="152"/>
  <c r="F27" i="152" s="1"/>
  <c r="E31" i="152"/>
  <c r="F31" i="152" s="1"/>
  <c r="E35" i="152"/>
  <c r="F35" i="152" s="1"/>
  <c r="C39" i="152"/>
  <c r="G39" i="152" s="1"/>
  <c r="C83" i="152"/>
  <c r="G48" i="152"/>
  <c r="F67" i="152"/>
  <c r="E57" i="152"/>
  <c r="F57" i="152" s="1"/>
  <c r="C37" i="152"/>
  <c r="G50" i="152"/>
  <c r="C90" i="152"/>
  <c r="E90" i="152" s="1"/>
  <c r="F90" i="152" s="1"/>
  <c r="C92" i="152"/>
  <c r="E92" i="152" s="1"/>
  <c r="F92" i="152" s="1"/>
  <c r="C94" i="152"/>
  <c r="E94" i="152" s="1"/>
  <c r="F94" i="152" s="1"/>
  <c r="C96" i="152"/>
  <c r="E96" i="152" s="1"/>
  <c r="F96" i="152" s="1"/>
  <c r="C98" i="152"/>
  <c r="E98" i="152" s="1"/>
  <c r="F98" i="152" s="1"/>
  <c r="F59" i="152"/>
  <c r="G59" i="152" s="1"/>
  <c r="G53" i="152"/>
  <c r="G33" i="152"/>
  <c r="G51" i="152"/>
  <c r="G68" i="152"/>
  <c r="G70" i="152"/>
  <c r="G72" i="152"/>
  <c r="G74" i="152"/>
  <c r="G76" i="152"/>
  <c r="C77" i="152"/>
  <c r="C81" i="152"/>
  <c r="E81" i="152" s="1"/>
  <c r="E28" i="152"/>
  <c r="F28" i="152" s="1"/>
  <c r="G49" i="152"/>
  <c r="R12" i="152"/>
  <c r="D99" i="151"/>
  <c r="D98" i="151"/>
  <c r="D97" i="151"/>
  <c r="D96" i="151"/>
  <c r="D95" i="151"/>
  <c r="D94" i="151"/>
  <c r="D93" i="151"/>
  <c r="D92" i="151"/>
  <c r="D91" i="151"/>
  <c r="D90" i="151"/>
  <c r="D81" i="151"/>
  <c r="D77" i="151"/>
  <c r="D79" i="151" s="1"/>
  <c r="C76" i="151"/>
  <c r="G75" i="151"/>
  <c r="E75" i="151"/>
  <c r="F75" i="151" s="1"/>
  <c r="C75" i="151"/>
  <c r="C74" i="151"/>
  <c r="C73" i="151"/>
  <c r="G73" i="151" s="1"/>
  <c r="C72" i="151"/>
  <c r="C71" i="151"/>
  <c r="E71" i="151" s="1"/>
  <c r="F71" i="151" s="1"/>
  <c r="C70" i="151"/>
  <c r="C69" i="151"/>
  <c r="E69" i="151" s="1"/>
  <c r="F69" i="151" s="1"/>
  <c r="C68" i="151"/>
  <c r="C67" i="151"/>
  <c r="E67" i="151" s="1"/>
  <c r="F67" i="151" s="1"/>
  <c r="E59" i="151"/>
  <c r="D57" i="151"/>
  <c r="C57" i="151"/>
  <c r="D56" i="151"/>
  <c r="R17" i="151" s="1"/>
  <c r="C56" i="151"/>
  <c r="R13" i="151" s="1"/>
  <c r="E55" i="151"/>
  <c r="F55" i="151" s="1"/>
  <c r="E54" i="151"/>
  <c r="F54" i="151" s="1"/>
  <c r="E53" i="151"/>
  <c r="F53" i="151" s="1"/>
  <c r="E52" i="151"/>
  <c r="F52" i="151" s="1"/>
  <c r="E51" i="151"/>
  <c r="F51" i="151" s="1"/>
  <c r="E50" i="151"/>
  <c r="F50" i="151" s="1"/>
  <c r="E49" i="151"/>
  <c r="F49" i="151" s="1"/>
  <c r="E48" i="151"/>
  <c r="F48" i="151" s="1"/>
  <c r="F47" i="151"/>
  <c r="E47" i="151"/>
  <c r="E46" i="151"/>
  <c r="F46" i="151" s="1"/>
  <c r="D39" i="151"/>
  <c r="D37" i="151"/>
  <c r="C36" i="151"/>
  <c r="G36" i="151" s="1"/>
  <c r="C35" i="151"/>
  <c r="G54" i="151" s="1"/>
  <c r="C34" i="151"/>
  <c r="G53" i="151" s="1"/>
  <c r="C33" i="151"/>
  <c r="C32" i="151"/>
  <c r="G51" i="151" s="1"/>
  <c r="C31" i="151"/>
  <c r="G31" i="151" s="1"/>
  <c r="C30" i="151"/>
  <c r="G49" i="151" s="1"/>
  <c r="C29" i="151"/>
  <c r="G28" i="151"/>
  <c r="C28" i="151"/>
  <c r="E28" i="151" s="1"/>
  <c r="F28" i="151" s="1"/>
  <c r="C27" i="151"/>
  <c r="D19" i="151"/>
  <c r="R16" i="151" s="1"/>
  <c r="C19" i="151"/>
  <c r="R12" i="151" s="1"/>
  <c r="E18" i="151"/>
  <c r="F18" i="151" s="1"/>
  <c r="E17" i="151"/>
  <c r="F17" i="151" s="1"/>
  <c r="E16" i="151"/>
  <c r="F16" i="151" s="1"/>
  <c r="E15" i="151"/>
  <c r="F15" i="151" s="1"/>
  <c r="E14" i="151"/>
  <c r="F14" i="151" s="1"/>
  <c r="E13" i="151"/>
  <c r="F13" i="151" s="1"/>
  <c r="E12" i="151"/>
  <c r="F12" i="151" s="1"/>
  <c r="E11" i="151"/>
  <c r="F11" i="151" s="1"/>
  <c r="E10" i="151"/>
  <c r="F10" i="151" s="1"/>
  <c r="E9" i="151"/>
  <c r="F9" i="151" s="1"/>
  <c r="B124" i="85"/>
  <c r="B123" i="85"/>
  <c r="E78" i="152" l="1"/>
  <c r="E39" i="152"/>
  <c r="F39" i="152" s="1"/>
  <c r="E77" i="152"/>
  <c r="F77" i="152" s="1"/>
  <c r="C79" i="152"/>
  <c r="G77" i="152"/>
  <c r="G56" i="152"/>
  <c r="G37" i="152"/>
  <c r="E37" i="152"/>
  <c r="F37" i="152" s="1"/>
  <c r="C92" i="151"/>
  <c r="E92" i="151" s="1"/>
  <c r="F92" i="151" s="1"/>
  <c r="G71" i="151"/>
  <c r="E34" i="151"/>
  <c r="F34" i="151" s="1"/>
  <c r="E32" i="151"/>
  <c r="F32" i="151" s="1"/>
  <c r="E30" i="151"/>
  <c r="F30" i="151" s="1"/>
  <c r="G30" i="151"/>
  <c r="C81" i="151"/>
  <c r="E81" i="151" s="1"/>
  <c r="G69" i="151"/>
  <c r="E73" i="151"/>
  <c r="F73" i="151" s="1"/>
  <c r="E57" i="151"/>
  <c r="F57" i="151" s="1"/>
  <c r="G67" i="151"/>
  <c r="C96" i="151"/>
  <c r="E96" i="151" s="1"/>
  <c r="F96" i="151" s="1"/>
  <c r="G34" i="151"/>
  <c r="C95" i="151"/>
  <c r="E95" i="151" s="1"/>
  <c r="F95" i="151" s="1"/>
  <c r="C99" i="151"/>
  <c r="E99" i="151" s="1"/>
  <c r="F99" i="151" s="1"/>
  <c r="G32" i="151"/>
  <c r="E36" i="151"/>
  <c r="F36" i="151" s="1"/>
  <c r="G47" i="151"/>
  <c r="G55" i="151"/>
  <c r="C93" i="151"/>
  <c r="E93" i="151" s="1"/>
  <c r="F93" i="151" s="1"/>
  <c r="E19" i="151"/>
  <c r="F19" i="151" s="1"/>
  <c r="C39" i="151"/>
  <c r="E39" i="151" s="1"/>
  <c r="F39" i="151" s="1"/>
  <c r="G52" i="151"/>
  <c r="C97" i="151"/>
  <c r="E97" i="151" s="1"/>
  <c r="F97" i="151" s="1"/>
  <c r="C83" i="151"/>
  <c r="C91" i="151"/>
  <c r="E91" i="151" s="1"/>
  <c r="F91" i="151" s="1"/>
  <c r="G50" i="151"/>
  <c r="C90" i="151"/>
  <c r="E90" i="151" s="1"/>
  <c r="F90" i="151" s="1"/>
  <c r="C98" i="151"/>
  <c r="E98" i="151" s="1"/>
  <c r="F98" i="151" s="1"/>
  <c r="E27" i="151"/>
  <c r="F27" i="151" s="1"/>
  <c r="E31" i="151"/>
  <c r="F31" i="151" s="1"/>
  <c r="E33" i="151"/>
  <c r="F33" i="151" s="1"/>
  <c r="E70" i="151"/>
  <c r="F70" i="151" s="1"/>
  <c r="G48" i="151"/>
  <c r="E56" i="151"/>
  <c r="F56" i="151" s="1"/>
  <c r="F59" i="151"/>
  <c r="G59" i="151" s="1"/>
  <c r="C37" i="151"/>
  <c r="C94" i="151"/>
  <c r="E94" i="151" s="1"/>
  <c r="F94" i="151" s="1"/>
  <c r="E29" i="151"/>
  <c r="F29" i="151" s="1"/>
  <c r="E35" i="151"/>
  <c r="F35" i="151" s="1"/>
  <c r="E68" i="151"/>
  <c r="F68" i="151" s="1"/>
  <c r="E72" i="151"/>
  <c r="F72" i="151" s="1"/>
  <c r="E74" i="151"/>
  <c r="F74" i="151" s="1"/>
  <c r="E76" i="151"/>
  <c r="F76" i="151" s="1"/>
  <c r="G27" i="151"/>
  <c r="G29" i="151"/>
  <c r="G33" i="151"/>
  <c r="G35" i="151"/>
  <c r="G68" i="151"/>
  <c r="G70" i="151"/>
  <c r="G72" i="151"/>
  <c r="G74" i="151"/>
  <c r="G76" i="151"/>
  <c r="G46" i="151"/>
  <c r="C77" i="151"/>
  <c r="D99" i="150"/>
  <c r="D98" i="150"/>
  <c r="D97" i="150"/>
  <c r="D96" i="150"/>
  <c r="D95" i="150"/>
  <c r="D94" i="150"/>
  <c r="D93" i="150"/>
  <c r="D92" i="150"/>
  <c r="D91" i="150"/>
  <c r="D90" i="150"/>
  <c r="D81" i="150"/>
  <c r="D77" i="150"/>
  <c r="C76" i="150"/>
  <c r="C75" i="150"/>
  <c r="E75" i="150" s="1"/>
  <c r="F75" i="150" s="1"/>
  <c r="C74" i="150"/>
  <c r="C73" i="150"/>
  <c r="E73" i="150" s="1"/>
  <c r="F73" i="150" s="1"/>
  <c r="C72" i="150"/>
  <c r="C71" i="150"/>
  <c r="E71" i="150" s="1"/>
  <c r="F71" i="150" s="1"/>
  <c r="C70" i="150"/>
  <c r="E70" i="150" s="1"/>
  <c r="F70" i="150" s="1"/>
  <c r="C69" i="150"/>
  <c r="E69" i="150" s="1"/>
  <c r="F69" i="150" s="1"/>
  <c r="C68" i="150"/>
  <c r="C67" i="150"/>
  <c r="E67" i="150" s="1"/>
  <c r="E59" i="150"/>
  <c r="D57" i="150"/>
  <c r="C57" i="150"/>
  <c r="D56" i="150"/>
  <c r="R17" i="150" s="1"/>
  <c r="C56" i="150"/>
  <c r="R13" i="150" s="1"/>
  <c r="E55" i="150"/>
  <c r="F55" i="150" s="1"/>
  <c r="E54" i="150"/>
  <c r="F54" i="150" s="1"/>
  <c r="E53" i="150"/>
  <c r="F53" i="150" s="1"/>
  <c r="E52" i="150"/>
  <c r="F52" i="150" s="1"/>
  <c r="E51" i="150"/>
  <c r="F51" i="150" s="1"/>
  <c r="E50" i="150"/>
  <c r="F50" i="150" s="1"/>
  <c r="E49" i="150"/>
  <c r="F49" i="150" s="1"/>
  <c r="E48" i="150"/>
  <c r="F48" i="150" s="1"/>
  <c r="E47" i="150"/>
  <c r="F47" i="150" s="1"/>
  <c r="E46" i="150"/>
  <c r="F46" i="150" s="1"/>
  <c r="D39" i="150"/>
  <c r="D37" i="150"/>
  <c r="C36" i="150"/>
  <c r="E36" i="150" s="1"/>
  <c r="F36" i="150" s="1"/>
  <c r="C35" i="150"/>
  <c r="E35" i="150" s="1"/>
  <c r="F35" i="150" s="1"/>
  <c r="C34" i="150"/>
  <c r="E34" i="150" s="1"/>
  <c r="F34" i="150" s="1"/>
  <c r="C33" i="150"/>
  <c r="G52" i="150" s="1"/>
  <c r="G32" i="150"/>
  <c r="C32" i="150"/>
  <c r="E32" i="150" s="1"/>
  <c r="F32" i="150" s="1"/>
  <c r="C31" i="150"/>
  <c r="E31" i="150" s="1"/>
  <c r="F31" i="150" s="1"/>
  <c r="C30" i="150"/>
  <c r="G49" i="150" s="1"/>
  <c r="C29" i="150"/>
  <c r="E29" i="150" s="1"/>
  <c r="F29" i="150" s="1"/>
  <c r="C28" i="150"/>
  <c r="E28" i="150" s="1"/>
  <c r="F28" i="150" s="1"/>
  <c r="C27" i="150"/>
  <c r="D19" i="150"/>
  <c r="R16" i="150" s="1"/>
  <c r="C19" i="150"/>
  <c r="R12" i="150" s="1"/>
  <c r="E18" i="150"/>
  <c r="F18" i="150" s="1"/>
  <c r="E17" i="150"/>
  <c r="F17" i="150" s="1"/>
  <c r="E16" i="150"/>
  <c r="F16" i="150" s="1"/>
  <c r="E15" i="150"/>
  <c r="F15" i="150" s="1"/>
  <c r="E14" i="150"/>
  <c r="F14" i="150" s="1"/>
  <c r="E13" i="150"/>
  <c r="F13" i="150" s="1"/>
  <c r="E12" i="150"/>
  <c r="F12" i="150" s="1"/>
  <c r="E11" i="150"/>
  <c r="F11" i="150" s="1"/>
  <c r="E10" i="150"/>
  <c r="F10" i="150" s="1"/>
  <c r="E9" i="150"/>
  <c r="F9" i="150" s="1"/>
  <c r="B122" i="85"/>
  <c r="B121" i="85"/>
  <c r="G39" i="151" l="1"/>
  <c r="G37" i="151"/>
  <c r="E37" i="151"/>
  <c r="F37" i="151" s="1"/>
  <c r="E78" i="151"/>
  <c r="E77" i="151"/>
  <c r="F77" i="151" s="1"/>
  <c r="G77" i="151"/>
  <c r="C79" i="151"/>
  <c r="G56" i="151"/>
  <c r="G47" i="150"/>
  <c r="C39" i="150"/>
  <c r="G75" i="150"/>
  <c r="G67" i="150"/>
  <c r="G53" i="150"/>
  <c r="C91" i="150"/>
  <c r="E91" i="150" s="1"/>
  <c r="F91" i="150" s="1"/>
  <c r="G73" i="150"/>
  <c r="G34" i="150"/>
  <c r="G69" i="150"/>
  <c r="G30" i="150"/>
  <c r="E19" i="150"/>
  <c r="F19" i="150" s="1"/>
  <c r="G36" i="150"/>
  <c r="G71" i="150"/>
  <c r="D79" i="150"/>
  <c r="C99" i="150"/>
  <c r="E99" i="150" s="1"/>
  <c r="F99" i="150" s="1"/>
  <c r="C95" i="150"/>
  <c r="E95" i="150" s="1"/>
  <c r="F95" i="150" s="1"/>
  <c r="C83" i="150"/>
  <c r="G55" i="150"/>
  <c r="G28" i="150"/>
  <c r="C97" i="150"/>
  <c r="E97" i="150" s="1"/>
  <c r="F97" i="150" s="1"/>
  <c r="F67" i="150"/>
  <c r="G39" i="150"/>
  <c r="E39" i="150"/>
  <c r="F39" i="150" s="1"/>
  <c r="E57" i="150"/>
  <c r="F57" i="150" s="1"/>
  <c r="C90" i="150"/>
  <c r="E90" i="150" s="1"/>
  <c r="F90" i="150" s="1"/>
  <c r="C94" i="150"/>
  <c r="E94" i="150" s="1"/>
  <c r="F94" i="150" s="1"/>
  <c r="E72" i="150"/>
  <c r="F72" i="150" s="1"/>
  <c r="E76" i="150"/>
  <c r="F76" i="150" s="1"/>
  <c r="G48" i="150"/>
  <c r="E56" i="150"/>
  <c r="F56" i="150" s="1"/>
  <c r="F59" i="150"/>
  <c r="G59" i="150" s="1"/>
  <c r="G27" i="150"/>
  <c r="G29" i="150"/>
  <c r="G31" i="150"/>
  <c r="G33" i="150"/>
  <c r="G35" i="150"/>
  <c r="G51" i="150"/>
  <c r="G68" i="150"/>
  <c r="G70" i="150"/>
  <c r="G72" i="150"/>
  <c r="G74" i="150"/>
  <c r="G76" i="150"/>
  <c r="C37" i="150"/>
  <c r="G56" i="150" s="1"/>
  <c r="G50" i="150"/>
  <c r="C92" i="150"/>
  <c r="E92" i="150" s="1"/>
  <c r="F92" i="150" s="1"/>
  <c r="E33" i="150"/>
  <c r="F33" i="150" s="1"/>
  <c r="E68" i="150"/>
  <c r="F68" i="150" s="1"/>
  <c r="E74" i="150"/>
  <c r="F74" i="150" s="1"/>
  <c r="G46" i="150"/>
  <c r="G54" i="150"/>
  <c r="C77" i="150"/>
  <c r="C81" i="150"/>
  <c r="E81" i="150" s="1"/>
  <c r="C93" i="150"/>
  <c r="E93" i="150" s="1"/>
  <c r="F93" i="150" s="1"/>
  <c r="C98" i="150"/>
  <c r="E98" i="150" s="1"/>
  <c r="F98" i="150" s="1"/>
  <c r="E27" i="150"/>
  <c r="F27" i="150" s="1"/>
  <c r="E30" i="150"/>
  <c r="F30" i="150" s="1"/>
  <c r="C96" i="150"/>
  <c r="E96" i="150" s="1"/>
  <c r="F96" i="150" s="1"/>
  <c r="D102" i="149"/>
  <c r="D101" i="149"/>
  <c r="D100" i="149"/>
  <c r="D99" i="149"/>
  <c r="D98" i="149"/>
  <c r="D97" i="149"/>
  <c r="D96" i="149"/>
  <c r="D95" i="149"/>
  <c r="D94" i="149"/>
  <c r="D93" i="149"/>
  <c r="D81" i="149"/>
  <c r="D79" i="149"/>
  <c r="D77" i="149"/>
  <c r="C76" i="149"/>
  <c r="G76" i="149" s="1"/>
  <c r="C75" i="149"/>
  <c r="E75" i="149" s="1"/>
  <c r="F75" i="149" s="1"/>
  <c r="C74" i="149"/>
  <c r="G74" i="149" s="1"/>
  <c r="C73" i="149"/>
  <c r="G73" i="149" s="1"/>
  <c r="C72" i="149"/>
  <c r="G72" i="149" s="1"/>
  <c r="C71" i="149"/>
  <c r="G71" i="149" s="1"/>
  <c r="C70" i="149"/>
  <c r="G70" i="149" s="1"/>
  <c r="G69" i="149"/>
  <c r="C69" i="149"/>
  <c r="E69" i="149" s="1"/>
  <c r="F69" i="149" s="1"/>
  <c r="C68" i="149"/>
  <c r="G68" i="149" s="1"/>
  <c r="C67" i="149"/>
  <c r="G67" i="149" s="1"/>
  <c r="E59" i="149"/>
  <c r="D57" i="149"/>
  <c r="C57" i="149"/>
  <c r="D56" i="149"/>
  <c r="R17" i="149" s="1"/>
  <c r="C56" i="149"/>
  <c r="E55" i="149"/>
  <c r="F55" i="149" s="1"/>
  <c r="E54" i="149"/>
  <c r="F54" i="149" s="1"/>
  <c r="E53" i="149"/>
  <c r="F53" i="149" s="1"/>
  <c r="F52" i="149"/>
  <c r="E52" i="149"/>
  <c r="E51" i="149"/>
  <c r="F51" i="149" s="1"/>
  <c r="E50" i="149"/>
  <c r="F50" i="149" s="1"/>
  <c r="E49" i="149"/>
  <c r="F49" i="149" s="1"/>
  <c r="E48" i="149"/>
  <c r="F48" i="149" s="1"/>
  <c r="E47" i="149"/>
  <c r="F47" i="149" s="1"/>
  <c r="E46" i="149"/>
  <c r="F46" i="149" s="1"/>
  <c r="D39" i="149"/>
  <c r="D37" i="149"/>
  <c r="C36" i="149"/>
  <c r="G36" i="149" s="1"/>
  <c r="C35" i="149"/>
  <c r="G54" i="149" s="1"/>
  <c r="C34" i="149"/>
  <c r="G53" i="149" s="1"/>
  <c r="C33" i="149"/>
  <c r="G52" i="149" s="1"/>
  <c r="C32" i="149"/>
  <c r="G51" i="149" s="1"/>
  <c r="C31" i="149"/>
  <c r="E31" i="149" s="1"/>
  <c r="F31" i="149" s="1"/>
  <c r="C30" i="149"/>
  <c r="G49" i="149" s="1"/>
  <c r="C29" i="149"/>
  <c r="E29" i="149" s="1"/>
  <c r="F29" i="149" s="1"/>
  <c r="G28" i="149"/>
  <c r="C28" i="149"/>
  <c r="E28" i="149" s="1"/>
  <c r="F28" i="149" s="1"/>
  <c r="C27" i="149"/>
  <c r="G46" i="149" s="1"/>
  <c r="D19" i="149"/>
  <c r="C19" i="149"/>
  <c r="R12" i="149" s="1"/>
  <c r="E18" i="149"/>
  <c r="F18" i="149" s="1"/>
  <c r="E17" i="149"/>
  <c r="F17" i="149" s="1"/>
  <c r="E16" i="149"/>
  <c r="F16" i="149" s="1"/>
  <c r="E15" i="149"/>
  <c r="F15" i="149" s="1"/>
  <c r="E14" i="149"/>
  <c r="F14" i="149" s="1"/>
  <c r="E13" i="149"/>
  <c r="F13" i="149" s="1"/>
  <c r="E12" i="149"/>
  <c r="F12" i="149" s="1"/>
  <c r="E11" i="149"/>
  <c r="F11" i="149" s="1"/>
  <c r="E10" i="149"/>
  <c r="F10" i="149" s="1"/>
  <c r="E9" i="149"/>
  <c r="F9" i="149" s="1"/>
  <c r="G37" i="150" l="1"/>
  <c r="E37" i="150"/>
  <c r="F37" i="150" s="1"/>
  <c r="E78" i="150"/>
  <c r="E77" i="150"/>
  <c r="F77" i="150" s="1"/>
  <c r="G77" i="150"/>
  <c r="C79" i="150"/>
  <c r="G75" i="149"/>
  <c r="G35" i="149"/>
  <c r="E67" i="149"/>
  <c r="F67" i="149" s="1"/>
  <c r="G27" i="149"/>
  <c r="E71" i="149"/>
  <c r="F71" i="149" s="1"/>
  <c r="G29" i="149"/>
  <c r="E19" i="149"/>
  <c r="F19" i="149" s="1"/>
  <c r="E56" i="149"/>
  <c r="F56" i="149" s="1"/>
  <c r="E73" i="149"/>
  <c r="F73" i="149" s="1"/>
  <c r="R13" i="149"/>
  <c r="E32" i="149"/>
  <c r="F32" i="149" s="1"/>
  <c r="F59" i="149"/>
  <c r="G59" i="149" s="1"/>
  <c r="C102" i="149"/>
  <c r="E102" i="149" s="1"/>
  <c r="F102" i="149" s="1"/>
  <c r="G32" i="149"/>
  <c r="G55" i="149"/>
  <c r="C86" i="149"/>
  <c r="C96" i="149"/>
  <c r="E96" i="149" s="1"/>
  <c r="F96" i="149" s="1"/>
  <c r="E36" i="149"/>
  <c r="F36" i="149" s="1"/>
  <c r="G47" i="149"/>
  <c r="E30" i="149"/>
  <c r="F30" i="149" s="1"/>
  <c r="G33" i="149"/>
  <c r="C100" i="149"/>
  <c r="E100" i="149" s="1"/>
  <c r="F100" i="149" s="1"/>
  <c r="G48" i="149"/>
  <c r="C94" i="149"/>
  <c r="E94" i="149" s="1"/>
  <c r="F94" i="149" s="1"/>
  <c r="G30" i="149"/>
  <c r="E34" i="149"/>
  <c r="F34" i="149" s="1"/>
  <c r="C39" i="149"/>
  <c r="G31" i="149"/>
  <c r="G34" i="149"/>
  <c r="C98" i="149"/>
  <c r="E98" i="149" s="1"/>
  <c r="F98" i="149" s="1"/>
  <c r="E57" i="149"/>
  <c r="F57" i="149" s="1"/>
  <c r="C37" i="149"/>
  <c r="G50" i="149"/>
  <c r="C93" i="149"/>
  <c r="E93" i="149" s="1"/>
  <c r="F93" i="149" s="1"/>
  <c r="C95" i="149"/>
  <c r="E95" i="149" s="1"/>
  <c r="F95" i="149" s="1"/>
  <c r="C97" i="149"/>
  <c r="E97" i="149" s="1"/>
  <c r="F97" i="149" s="1"/>
  <c r="C99" i="149"/>
  <c r="E99" i="149" s="1"/>
  <c r="F99" i="149" s="1"/>
  <c r="C101" i="149"/>
  <c r="E101" i="149" s="1"/>
  <c r="F101" i="149" s="1"/>
  <c r="E27" i="149"/>
  <c r="F27" i="149" s="1"/>
  <c r="E33" i="149"/>
  <c r="F33" i="149" s="1"/>
  <c r="E35" i="149"/>
  <c r="F35" i="149" s="1"/>
  <c r="E68" i="149"/>
  <c r="F68" i="149" s="1"/>
  <c r="E70" i="149"/>
  <c r="F70" i="149" s="1"/>
  <c r="E72" i="149"/>
  <c r="F72" i="149" s="1"/>
  <c r="E74" i="149"/>
  <c r="F74" i="149" s="1"/>
  <c r="E76" i="149"/>
  <c r="F76" i="149" s="1"/>
  <c r="C77" i="149"/>
  <c r="C81" i="149"/>
  <c r="E81" i="149" s="1"/>
  <c r="R16" i="149"/>
  <c r="G39" i="149" l="1"/>
  <c r="E39" i="149"/>
  <c r="F39" i="149" s="1"/>
  <c r="E77" i="149"/>
  <c r="F77" i="149" s="1"/>
  <c r="C79" i="149"/>
  <c r="G77" i="149"/>
  <c r="E78" i="149"/>
  <c r="E37" i="149"/>
  <c r="F37" i="149" s="1"/>
  <c r="G37" i="149"/>
  <c r="G56" i="149"/>
  <c r="B120" i="85"/>
  <c r="B119" i="85" l="1"/>
  <c r="D102" i="148"/>
  <c r="D101" i="148"/>
  <c r="D100" i="148"/>
  <c r="D99" i="148"/>
  <c r="D98" i="148"/>
  <c r="D97" i="148"/>
  <c r="D96" i="148"/>
  <c r="D95" i="148"/>
  <c r="D94" i="148"/>
  <c r="D93" i="148"/>
  <c r="D81" i="148"/>
  <c r="D77" i="148"/>
  <c r="D79" i="148" s="1"/>
  <c r="C76" i="148"/>
  <c r="G76" i="148" s="1"/>
  <c r="C75" i="148"/>
  <c r="C74" i="148"/>
  <c r="E74" i="148" s="1"/>
  <c r="F74" i="148" s="1"/>
  <c r="C73" i="148"/>
  <c r="G73" i="148" s="1"/>
  <c r="C72" i="148"/>
  <c r="G72" i="148" s="1"/>
  <c r="C71" i="148"/>
  <c r="G71" i="148" s="1"/>
  <c r="G70" i="148"/>
  <c r="C70" i="148"/>
  <c r="E70" i="148" s="1"/>
  <c r="F70" i="148" s="1"/>
  <c r="G69" i="148"/>
  <c r="C69" i="148"/>
  <c r="E69" i="148" s="1"/>
  <c r="F69" i="148" s="1"/>
  <c r="C68" i="148"/>
  <c r="G68" i="148" s="1"/>
  <c r="C67" i="148"/>
  <c r="E59" i="148"/>
  <c r="D57" i="148"/>
  <c r="C57" i="148"/>
  <c r="D56" i="148"/>
  <c r="R17" i="148" s="1"/>
  <c r="C56" i="148"/>
  <c r="R13" i="148" s="1"/>
  <c r="E55" i="148"/>
  <c r="F55" i="148" s="1"/>
  <c r="E54" i="148"/>
  <c r="F54" i="148" s="1"/>
  <c r="E53" i="148"/>
  <c r="F53" i="148" s="1"/>
  <c r="E52" i="148"/>
  <c r="F52" i="148" s="1"/>
  <c r="E51" i="148"/>
  <c r="F51" i="148" s="1"/>
  <c r="E50" i="148"/>
  <c r="F50" i="148" s="1"/>
  <c r="E49" i="148"/>
  <c r="F49" i="148" s="1"/>
  <c r="E48" i="148"/>
  <c r="F48" i="148" s="1"/>
  <c r="E47" i="148"/>
  <c r="E46" i="148"/>
  <c r="F46" i="148" s="1"/>
  <c r="D39" i="148"/>
  <c r="D37" i="148"/>
  <c r="C36" i="148"/>
  <c r="G36" i="148" s="1"/>
  <c r="C35" i="148"/>
  <c r="G35" i="148" s="1"/>
  <c r="C34" i="148"/>
  <c r="C33" i="148"/>
  <c r="G52" i="148" s="1"/>
  <c r="C32" i="148"/>
  <c r="C98" i="148" s="1"/>
  <c r="E98" i="148" s="1"/>
  <c r="F98" i="148" s="1"/>
  <c r="C31" i="148"/>
  <c r="G50" i="148" s="1"/>
  <c r="C30" i="148"/>
  <c r="C29" i="148"/>
  <c r="G48" i="148" s="1"/>
  <c r="C28" i="148"/>
  <c r="C94" i="148" s="1"/>
  <c r="E94" i="148" s="1"/>
  <c r="F94" i="148" s="1"/>
  <c r="C27" i="148"/>
  <c r="G46" i="148" s="1"/>
  <c r="D19" i="148"/>
  <c r="C19" i="148"/>
  <c r="R12" i="148" s="1"/>
  <c r="E18" i="148"/>
  <c r="F18" i="148" s="1"/>
  <c r="E17" i="148"/>
  <c r="F17" i="148" s="1"/>
  <c r="E16" i="148"/>
  <c r="F16" i="148" s="1"/>
  <c r="E15" i="148"/>
  <c r="F15" i="148" s="1"/>
  <c r="E14" i="148"/>
  <c r="F14" i="148" s="1"/>
  <c r="E13" i="148"/>
  <c r="F13" i="148" s="1"/>
  <c r="E12" i="148"/>
  <c r="F12" i="148" s="1"/>
  <c r="E11" i="148"/>
  <c r="F11" i="148" s="1"/>
  <c r="E10" i="148"/>
  <c r="F10" i="148" s="1"/>
  <c r="E9" i="148"/>
  <c r="F9" i="148" s="1"/>
  <c r="B118" i="85"/>
  <c r="B117" i="85"/>
  <c r="E36" i="148" l="1"/>
  <c r="F36" i="148" s="1"/>
  <c r="E35" i="148"/>
  <c r="F35" i="148" s="1"/>
  <c r="G54" i="148"/>
  <c r="C101" i="148"/>
  <c r="E101" i="148" s="1"/>
  <c r="F101" i="148" s="1"/>
  <c r="G74" i="148"/>
  <c r="C100" i="148"/>
  <c r="E100" i="148" s="1"/>
  <c r="F100" i="148" s="1"/>
  <c r="E27" i="148"/>
  <c r="F27" i="148" s="1"/>
  <c r="G27" i="148"/>
  <c r="E73" i="148"/>
  <c r="F73" i="148" s="1"/>
  <c r="E28" i="148"/>
  <c r="F28" i="148" s="1"/>
  <c r="G28" i="148"/>
  <c r="C81" i="148"/>
  <c r="E81" i="148" s="1"/>
  <c r="E19" i="148"/>
  <c r="F19" i="148" s="1"/>
  <c r="E29" i="148"/>
  <c r="F29" i="148" s="1"/>
  <c r="G29" i="148"/>
  <c r="C39" i="148"/>
  <c r="E39" i="148" s="1"/>
  <c r="F39" i="148" s="1"/>
  <c r="E72" i="148"/>
  <c r="F72" i="148" s="1"/>
  <c r="E32" i="148"/>
  <c r="F32" i="148" s="1"/>
  <c r="G32" i="148"/>
  <c r="E67" i="148"/>
  <c r="F67" i="148" s="1"/>
  <c r="E75" i="148"/>
  <c r="F75" i="148" s="1"/>
  <c r="G67" i="148"/>
  <c r="G75" i="148"/>
  <c r="E56" i="148"/>
  <c r="F56" i="148" s="1"/>
  <c r="E68" i="148"/>
  <c r="F68" i="148" s="1"/>
  <c r="E76" i="148"/>
  <c r="F76" i="148" s="1"/>
  <c r="C96" i="148"/>
  <c r="E96" i="148" s="1"/>
  <c r="F96" i="148" s="1"/>
  <c r="E71" i="148"/>
  <c r="F71" i="148" s="1"/>
  <c r="E57" i="148"/>
  <c r="F57" i="148" s="1"/>
  <c r="C102" i="148"/>
  <c r="E102" i="148" s="1"/>
  <c r="F102" i="148" s="1"/>
  <c r="E30" i="148"/>
  <c r="F30" i="148" s="1"/>
  <c r="G30" i="148"/>
  <c r="E33" i="148"/>
  <c r="F33" i="148" s="1"/>
  <c r="G55" i="148"/>
  <c r="C99" i="148"/>
  <c r="E99" i="148" s="1"/>
  <c r="F99" i="148" s="1"/>
  <c r="G33" i="148"/>
  <c r="E31" i="148"/>
  <c r="F31" i="148" s="1"/>
  <c r="C97" i="148"/>
  <c r="E97" i="148" s="1"/>
  <c r="F97" i="148" s="1"/>
  <c r="G31" i="148"/>
  <c r="E34" i="148"/>
  <c r="F34" i="148" s="1"/>
  <c r="G49" i="148"/>
  <c r="G34" i="148"/>
  <c r="C95" i="148"/>
  <c r="E95" i="148" s="1"/>
  <c r="F95" i="148" s="1"/>
  <c r="F59" i="148"/>
  <c r="G59" i="148" s="1"/>
  <c r="R16" i="148"/>
  <c r="C86" i="148"/>
  <c r="C37" i="148"/>
  <c r="C93" i="148"/>
  <c r="E93" i="148" s="1"/>
  <c r="F93" i="148" s="1"/>
  <c r="F47" i="148"/>
  <c r="G53" i="148"/>
  <c r="G47" i="148"/>
  <c r="G51" i="148"/>
  <c r="C77" i="148"/>
  <c r="D102" i="146"/>
  <c r="D101" i="146"/>
  <c r="D100" i="146"/>
  <c r="D99" i="146"/>
  <c r="D98" i="146"/>
  <c r="D97" i="146"/>
  <c r="D96" i="146"/>
  <c r="D95" i="146"/>
  <c r="D94" i="146"/>
  <c r="D93" i="146"/>
  <c r="D81" i="146"/>
  <c r="D77" i="146"/>
  <c r="D79" i="146" s="1"/>
  <c r="C76" i="146"/>
  <c r="E76" i="146" s="1"/>
  <c r="F76" i="146" s="1"/>
  <c r="C75" i="146"/>
  <c r="G75" i="146" s="1"/>
  <c r="C74" i="146"/>
  <c r="C100" i="146" s="1"/>
  <c r="E100" i="146" s="1"/>
  <c r="F100" i="146" s="1"/>
  <c r="C73" i="146"/>
  <c r="G73" i="146" s="1"/>
  <c r="C72" i="146"/>
  <c r="C71" i="146"/>
  <c r="G71" i="146" s="1"/>
  <c r="C70" i="146"/>
  <c r="E70" i="146" s="1"/>
  <c r="F70" i="146" s="1"/>
  <c r="C69" i="146"/>
  <c r="G69" i="146" s="1"/>
  <c r="C68" i="146"/>
  <c r="E68" i="146" s="1"/>
  <c r="C67" i="146"/>
  <c r="E67" i="146" s="1"/>
  <c r="F67" i="146" s="1"/>
  <c r="E59" i="146"/>
  <c r="D57" i="146"/>
  <c r="C57" i="146"/>
  <c r="D56" i="146"/>
  <c r="R17" i="146" s="1"/>
  <c r="C56" i="146"/>
  <c r="R13" i="146" s="1"/>
  <c r="E55" i="146"/>
  <c r="F55" i="146" s="1"/>
  <c r="E54" i="146"/>
  <c r="F54" i="146" s="1"/>
  <c r="E53" i="146"/>
  <c r="F53" i="146" s="1"/>
  <c r="E52" i="146"/>
  <c r="F52" i="146" s="1"/>
  <c r="E51" i="146"/>
  <c r="F51" i="146" s="1"/>
  <c r="F50" i="146"/>
  <c r="E50" i="146"/>
  <c r="E49" i="146"/>
  <c r="F49" i="146" s="1"/>
  <c r="E48" i="146"/>
  <c r="F48" i="146" s="1"/>
  <c r="E47" i="146"/>
  <c r="F47" i="146" s="1"/>
  <c r="E46" i="146"/>
  <c r="D39" i="146"/>
  <c r="D37" i="146"/>
  <c r="C36" i="146"/>
  <c r="G55" i="146" s="1"/>
  <c r="C35" i="146"/>
  <c r="E35" i="146" s="1"/>
  <c r="F35" i="146" s="1"/>
  <c r="C34" i="146"/>
  <c r="G34" i="146" s="1"/>
  <c r="C33" i="146"/>
  <c r="G52" i="146" s="1"/>
  <c r="C32" i="146"/>
  <c r="G32" i="146" s="1"/>
  <c r="C31" i="146"/>
  <c r="E31" i="146" s="1"/>
  <c r="F31" i="146" s="1"/>
  <c r="C30" i="146"/>
  <c r="G30" i="146" s="1"/>
  <c r="C29" i="146"/>
  <c r="G48" i="146" s="1"/>
  <c r="C28" i="146"/>
  <c r="G47" i="146" s="1"/>
  <c r="C27" i="146"/>
  <c r="D19" i="146"/>
  <c r="R16" i="146" s="1"/>
  <c r="C19" i="146"/>
  <c r="R12" i="146" s="1"/>
  <c r="E18" i="146"/>
  <c r="F18" i="146" s="1"/>
  <c r="E17" i="146"/>
  <c r="F17" i="146" s="1"/>
  <c r="E16" i="146"/>
  <c r="F16" i="146" s="1"/>
  <c r="E15" i="146"/>
  <c r="F15" i="146" s="1"/>
  <c r="E14" i="146"/>
  <c r="F14" i="146" s="1"/>
  <c r="E13" i="146"/>
  <c r="F13" i="146" s="1"/>
  <c r="E12" i="146"/>
  <c r="F12" i="146" s="1"/>
  <c r="E11" i="146"/>
  <c r="F11" i="146" s="1"/>
  <c r="E10" i="146"/>
  <c r="F10" i="146" s="1"/>
  <c r="E9" i="146"/>
  <c r="F9" i="146" s="1"/>
  <c r="E9" i="147"/>
  <c r="F9" i="147"/>
  <c r="E10" i="147"/>
  <c r="F10" i="147"/>
  <c r="E11" i="147"/>
  <c r="F11" i="147"/>
  <c r="E12" i="147"/>
  <c r="F12" i="147"/>
  <c r="E13" i="147"/>
  <c r="F13" i="147" s="1"/>
  <c r="R13" i="147"/>
  <c r="E14" i="147"/>
  <c r="F14" i="147"/>
  <c r="E15" i="147"/>
  <c r="F15" i="147"/>
  <c r="E16" i="147"/>
  <c r="F16" i="147"/>
  <c r="E17" i="147"/>
  <c r="F17" i="147"/>
  <c r="R17" i="147"/>
  <c r="E18" i="147"/>
  <c r="F18" i="147"/>
  <c r="C19" i="147"/>
  <c r="E19" i="147" s="1"/>
  <c r="F19" i="147" s="1"/>
  <c r="D19" i="147"/>
  <c r="R16" i="147" s="1"/>
  <c r="C27" i="147"/>
  <c r="G27" i="147" s="1"/>
  <c r="E27" i="147"/>
  <c r="F27" i="147" s="1"/>
  <c r="C28" i="147"/>
  <c r="G28" i="147" s="1"/>
  <c r="E28" i="147"/>
  <c r="F28" i="147" s="1"/>
  <c r="C29" i="147"/>
  <c r="G29" i="147" s="1"/>
  <c r="E29" i="147"/>
  <c r="F29" i="147" s="1"/>
  <c r="C30" i="147"/>
  <c r="G30" i="147" s="1"/>
  <c r="E30" i="147"/>
  <c r="F30" i="147" s="1"/>
  <c r="C31" i="147"/>
  <c r="G31" i="147" s="1"/>
  <c r="E31" i="147"/>
  <c r="F31" i="147" s="1"/>
  <c r="C32" i="147"/>
  <c r="G32" i="147" s="1"/>
  <c r="E32" i="147"/>
  <c r="F32" i="147" s="1"/>
  <c r="C33" i="147"/>
  <c r="G33" i="147" s="1"/>
  <c r="E33" i="147"/>
  <c r="F33" i="147" s="1"/>
  <c r="C34" i="147"/>
  <c r="G34" i="147" s="1"/>
  <c r="E34" i="147"/>
  <c r="F34" i="147" s="1"/>
  <c r="C35" i="147"/>
  <c r="G35" i="147" s="1"/>
  <c r="E35" i="147"/>
  <c r="F35" i="147" s="1"/>
  <c r="C36" i="147"/>
  <c r="G36" i="147" s="1"/>
  <c r="E36" i="147"/>
  <c r="F36" i="147" s="1"/>
  <c r="C37" i="147"/>
  <c r="E37" i="147" s="1"/>
  <c r="F37" i="147" s="1"/>
  <c r="D37" i="147"/>
  <c r="D115" i="145"/>
  <c r="D114" i="145"/>
  <c r="D113" i="145"/>
  <c r="D112" i="145"/>
  <c r="D111" i="145"/>
  <c r="D110" i="145"/>
  <c r="D109" i="145"/>
  <c r="D108" i="145"/>
  <c r="D107" i="145"/>
  <c r="D106" i="145"/>
  <c r="D105" i="145"/>
  <c r="C116" i="145"/>
  <c r="C115" i="145"/>
  <c r="C114" i="145"/>
  <c r="C78" i="145"/>
  <c r="C113" i="145"/>
  <c r="C112" i="145"/>
  <c r="C111" i="145"/>
  <c r="C110" i="145"/>
  <c r="C109" i="145"/>
  <c r="C108" i="145"/>
  <c r="C107" i="145"/>
  <c r="C106" i="145"/>
  <c r="C105" i="145"/>
  <c r="G39" i="148" l="1"/>
  <c r="E78" i="148"/>
  <c r="G56" i="148"/>
  <c r="G37" i="148"/>
  <c r="E37" i="148"/>
  <c r="F37" i="148" s="1"/>
  <c r="E77" i="148"/>
  <c r="F77" i="148" s="1"/>
  <c r="C79" i="148"/>
  <c r="G77" i="148"/>
  <c r="E36" i="146"/>
  <c r="F36" i="146" s="1"/>
  <c r="E57" i="146"/>
  <c r="F57" i="146" s="1"/>
  <c r="E19" i="146"/>
  <c r="F19" i="146" s="1"/>
  <c r="E75" i="146"/>
  <c r="F75" i="146" s="1"/>
  <c r="E71" i="146"/>
  <c r="F71" i="146" s="1"/>
  <c r="E69" i="146"/>
  <c r="F69" i="146" s="1"/>
  <c r="E73" i="146"/>
  <c r="F73" i="146" s="1"/>
  <c r="E34" i="146"/>
  <c r="F34" i="146" s="1"/>
  <c r="E30" i="146"/>
  <c r="F30" i="146" s="1"/>
  <c r="G49" i="146"/>
  <c r="G53" i="146"/>
  <c r="C86" i="146"/>
  <c r="C98" i="146"/>
  <c r="E98" i="146" s="1"/>
  <c r="F98" i="146" s="1"/>
  <c r="E28" i="146"/>
  <c r="F28" i="146" s="1"/>
  <c r="F59" i="146"/>
  <c r="G59" i="146" s="1"/>
  <c r="E32" i="146"/>
  <c r="F32" i="146" s="1"/>
  <c r="F68" i="146"/>
  <c r="G50" i="146"/>
  <c r="C99" i="146"/>
  <c r="E99" i="146" s="1"/>
  <c r="F99" i="146" s="1"/>
  <c r="E29" i="146"/>
  <c r="F29" i="146" s="1"/>
  <c r="E72" i="146"/>
  <c r="F72" i="146" s="1"/>
  <c r="G27" i="146"/>
  <c r="G29" i="146"/>
  <c r="G31" i="146"/>
  <c r="G33" i="146"/>
  <c r="G35" i="146"/>
  <c r="F46" i="146"/>
  <c r="G51" i="146"/>
  <c r="G68" i="146"/>
  <c r="G70" i="146"/>
  <c r="G72" i="146"/>
  <c r="G74" i="146"/>
  <c r="G76" i="146"/>
  <c r="C95" i="146"/>
  <c r="E95" i="146" s="1"/>
  <c r="F95" i="146" s="1"/>
  <c r="E74" i="146"/>
  <c r="F74" i="146" s="1"/>
  <c r="G46" i="146"/>
  <c r="G54" i="146"/>
  <c r="C77" i="146"/>
  <c r="C81" i="146"/>
  <c r="E81" i="146" s="1"/>
  <c r="C94" i="146"/>
  <c r="E94" i="146" s="1"/>
  <c r="F94" i="146" s="1"/>
  <c r="C96" i="146"/>
  <c r="E96" i="146" s="1"/>
  <c r="F96" i="146" s="1"/>
  <c r="C102" i="146"/>
  <c r="E102" i="146" s="1"/>
  <c r="F102" i="146" s="1"/>
  <c r="C37" i="146"/>
  <c r="G56" i="146" s="1"/>
  <c r="C97" i="146"/>
  <c r="E97" i="146" s="1"/>
  <c r="F97" i="146" s="1"/>
  <c r="C93" i="146"/>
  <c r="E93" i="146" s="1"/>
  <c r="F93" i="146" s="1"/>
  <c r="E33" i="146"/>
  <c r="F33" i="146" s="1"/>
  <c r="E56" i="146"/>
  <c r="F56" i="146" s="1"/>
  <c r="C39" i="146"/>
  <c r="C101" i="146"/>
  <c r="E101" i="146" s="1"/>
  <c r="F101" i="146" s="1"/>
  <c r="E27" i="146"/>
  <c r="F27" i="146" s="1"/>
  <c r="G28" i="146"/>
  <c r="G36" i="146"/>
  <c r="G67" i="146"/>
  <c r="G37" i="147"/>
  <c r="R12" i="147"/>
  <c r="D81" i="147"/>
  <c r="D102" i="147"/>
  <c r="D101" i="147"/>
  <c r="D100" i="147"/>
  <c r="D99" i="147"/>
  <c r="D98" i="147"/>
  <c r="D97" i="147"/>
  <c r="D96" i="147"/>
  <c r="D95" i="147"/>
  <c r="D94" i="147"/>
  <c r="D93" i="147"/>
  <c r="D77" i="147"/>
  <c r="C76" i="147"/>
  <c r="G76" i="147" s="1"/>
  <c r="C75" i="147"/>
  <c r="E75" i="147" s="1"/>
  <c r="F75" i="147" s="1"/>
  <c r="C74" i="147"/>
  <c r="G74" i="147" s="1"/>
  <c r="C73" i="147"/>
  <c r="G73" i="147" s="1"/>
  <c r="C72" i="147"/>
  <c r="E72" i="147" s="1"/>
  <c r="F72" i="147" s="1"/>
  <c r="C71" i="147"/>
  <c r="E71" i="147" s="1"/>
  <c r="F71" i="147" s="1"/>
  <c r="C70" i="147"/>
  <c r="G70" i="147" s="1"/>
  <c r="C69" i="147"/>
  <c r="G69" i="147" s="1"/>
  <c r="C68" i="147"/>
  <c r="E68" i="147" s="1"/>
  <c r="F68" i="147" s="1"/>
  <c r="C67" i="147"/>
  <c r="E59" i="147"/>
  <c r="D57" i="147"/>
  <c r="C57" i="147"/>
  <c r="D56" i="147"/>
  <c r="B115" i="85" s="1"/>
  <c r="C56" i="147"/>
  <c r="B116" i="85" s="1"/>
  <c r="E55" i="147"/>
  <c r="F55" i="147" s="1"/>
  <c r="E54" i="147"/>
  <c r="F54" i="147" s="1"/>
  <c r="E53" i="147"/>
  <c r="F53" i="147" s="1"/>
  <c r="E52" i="147"/>
  <c r="F52" i="147" s="1"/>
  <c r="E51" i="147"/>
  <c r="F51" i="147" s="1"/>
  <c r="E50" i="147"/>
  <c r="F50" i="147" s="1"/>
  <c r="E49" i="147"/>
  <c r="F49" i="147" s="1"/>
  <c r="E48" i="147"/>
  <c r="F48" i="147" s="1"/>
  <c r="E47" i="147"/>
  <c r="F47" i="147" s="1"/>
  <c r="E46" i="147"/>
  <c r="F46" i="147" s="1"/>
  <c r="D39" i="147"/>
  <c r="G54" i="147"/>
  <c r="G51" i="147"/>
  <c r="G49" i="147"/>
  <c r="G46" i="147"/>
  <c r="K199" i="145"/>
  <c r="J199" i="145"/>
  <c r="L198" i="145"/>
  <c r="M198" i="145" s="1"/>
  <c r="L197" i="145"/>
  <c r="M197" i="145" s="1"/>
  <c r="L196" i="145"/>
  <c r="M196" i="145" s="1"/>
  <c r="L195" i="145"/>
  <c r="M195" i="145" s="1"/>
  <c r="L194" i="145"/>
  <c r="M194" i="145" s="1"/>
  <c r="L193" i="145"/>
  <c r="M193" i="145" s="1"/>
  <c r="L192" i="145"/>
  <c r="M192" i="145" s="1"/>
  <c r="L191" i="145"/>
  <c r="M191" i="145" s="1"/>
  <c r="L190" i="145"/>
  <c r="M190" i="145" s="1"/>
  <c r="L189" i="145"/>
  <c r="L182" i="145"/>
  <c r="K182" i="145"/>
  <c r="J182" i="145"/>
  <c r="M181" i="145"/>
  <c r="M180" i="145"/>
  <c r="M179" i="145"/>
  <c r="M178" i="145"/>
  <c r="M177" i="145"/>
  <c r="M176" i="145"/>
  <c r="M175" i="145"/>
  <c r="M174" i="145"/>
  <c r="M173" i="145"/>
  <c r="Q172" i="145"/>
  <c r="M172" i="145"/>
  <c r="Q171" i="145"/>
  <c r="M165" i="145"/>
  <c r="L165" i="145"/>
  <c r="K165" i="145"/>
  <c r="J165" i="145"/>
  <c r="N164" i="145"/>
  <c r="N163" i="145"/>
  <c r="N162" i="145"/>
  <c r="N161" i="145"/>
  <c r="N160" i="145"/>
  <c r="N159" i="145"/>
  <c r="N158" i="145"/>
  <c r="N157" i="145"/>
  <c r="N156" i="145"/>
  <c r="N155" i="145"/>
  <c r="L146" i="145"/>
  <c r="M146" i="145" s="1"/>
  <c r="L145" i="145"/>
  <c r="M145" i="145" s="1"/>
  <c r="L144" i="145"/>
  <c r="M144" i="145" s="1"/>
  <c r="L143" i="145"/>
  <c r="M143" i="145" s="1"/>
  <c r="L125" i="145"/>
  <c r="M125" i="145" s="1"/>
  <c r="N121" i="145"/>
  <c r="L121" i="145"/>
  <c r="M121" i="145" s="1"/>
  <c r="K96" i="145"/>
  <c r="K95" i="145"/>
  <c r="K94" i="145"/>
  <c r="K93" i="145"/>
  <c r="K92" i="145"/>
  <c r="K91" i="145"/>
  <c r="K90" i="145"/>
  <c r="K89" i="145"/>
  <c r="K88" i="145"/>
  <c r="K87" i="145"/>
  <c r="K86" i="145"/>
  <c r="D84" i="145"/>
  <c r="D80" i="145"/>
  <c r="C79" i="145"/>
  <c r="E79" i="145" s="1"/>
  <c r="F79" i="145" s="1"/>
  <c r="E78" i="145"/>
  <c r="F78" i="145" s="1"/>
  <c r="C77" i="145"/>
  <c r="E77" i="145" s="1"/>
  <c r="F77" i="145" s="1"/>
  <c r="C76" i="145"/>
  <c r="E76" i="145" s="1"/>
  <c r="F76" i="145" s="1"/>
  <c r="C75" i="145"/>
  <c r="E75" i="145" s="1"/>
  <c r="F75" i="145" s="1"/>
  <c r="C74" i="145"/>
  <c r="E74" i="145" s="1"/>
  <c r="F74" i="145" s="1"/>
  <c r="C73" i="145"/>
  <c r="E73" i="145" s="1"/>
  <c r="F73" i="145" s="1"/>
  <c r="C72" i="145"/>
  <c r="E72" i="145" s="1"/>
  <c r="F72" i="145" s="1"/>
  <c r="C71" i="145"/>
  <c r="E71" i="145" s="1"/>
  <c r="F71" i="145" s="1"/>
  <c r="C70" i="145"/>
  <c r="E70" i="145" s="1"/>
  <c r="F70" i="145" s="1"/>
  <c r="C69" i="145"/>
  <c r="E69" i="145" s="1"/>
  <c r="E61" i="145"/>
  <c r="D59" i="145"/>
  <c r="C59" i="145"/>
  <c r="D58" i="145"/>
  <c r="R17" i="145" s="1"/>
  <c r="B113" i="85" s="1"/>
  <c r="C58" i="145"/>
  <c r="R13" i="145" s="1"/>
  <c r="B114" i="85" s="1"/>
  <c r="E57" i="145"/>
  <c r="F57" i="145" s="1"/>
  <c r="E56" i="145"/>
  <c r="F56" i="145" s="1"/>
  <c r="E55" i="145"/>
  <c r="F55" i="145" s="1"/>
  <c r="E54" i="145"/>
  <c r="F54" i="145" s="1"/>
  <c r="E53" i="145"/>
  <c r="F53" i="145" s="1"/>
  <c r="E52" i="145"/>
  <c r="F52" i="145" s="1"/>
  <c r="E51" i="145"/>
  <c r="F51" i="145" s="1"/>
  <c r="E50" i="145"/>
  <c r="F50" i="145" s="1"/>
  <c r="E49" i="145"/>
  <c r="F49" i="145" s="1"/>
  <c r="E48" i="145"/>
  <c r="F48" i="145" s="1"/>
  <c r="E47" i="145"/>
  <c r="D40" i="145"/>
  <c r="D38" i="145"/>
  <c r="C37" i="145"/>
  <c r="G57" i="145" s="1"/>
  <c r="C36" i="145"/>
  <c r="G36" i="145" s="1"/>
  <c r="C35" i="145"/>
  <c r="G55" i="145" s="1"/>
  <c r="C34" i="145"/>
  <c r="G54" i="145" s="1"/>
  <c r="C33" i="145"/>
  <c r="E33" i="145" s="1"/>
  <c r="F33" i="145" s="1"/>
  <c r="C32" i="145"/>
  <c r="E32" i="145" s="1"/>
  <c r="F32" i="145" s="1"/>
  <c r="C31" i="145"/>
  <c r="G31" i="145" s="1"/>
  <c r="C30" i="145"/>
  <c r="G50" i="145" s="1"/>
  <c r="C29" i="145"/>
  <c r="G49" i="145" s="1"/>
  <c r="C28" i="145"/>
  <c r="C27" i="145"/>
  <c r="G27" i="145" s="1"/>
  <c r="D19" i="145"/>
  <c r="R16" i="145" s="1"/>
  <c r="C19" i="145"/>
  <c r="R12" i="145" s="1"/>
  <c r="E18" i="145"/>
  <c r="F18" i="145" s="1"/>
  <c r="E17" i="145"/>
  <c r="F17" i="145" s="1"/>
  <c r="E16" i="145"/>
  <c r="F16" i="145" s="1"/>
  <c r="E15" i="145"/>
  <c r="F15" i="145" s="1"/>
  <c r="E14" i="145"/>
  <c r="F14" i="145" s="1"/>
  <c r="E13" i="145"/>
  <c r="F13" i="145" s="1"/>
  <c r="E12" i="145"/>
  <c r="F12" i="145" s="1"/>
  <c r="E11" i="145"/>
  <c r="F11" i="145" s="1"/>
  <c r="E10" i="145"/>
  <c r="F10" i="145" s="1"/>
  <c r="E9" i="145"/>
  <c r="F9" i="145" s="1"/>
  <c r="E8" i="145"/>
  <c r="F8" i="145" s="1"/>
  <c r="B112" i="85"/>
  <c r="E37" i="146" l="1"/>
  <c r="F37" i="146" s="1"/>
  <c r="G37" i="146"/>
  <c r="E39" i="146"/>
  <c r="F39" i="146" s="1"/>
  <c r="G39" i="146"/>
  <c r="E77" i="146"/>
  <c r="F77" i="146" s="1"/>
  <c r="C79" i="146"/>
  <c r="G77" i="146"/>
  <c r="E78" i="146"/>
  <c r="C81" i="147"/>
  <c r="E81" i="147" s="1"/>
  <c r="F69" i="145"/>
  <c r="E81" i="145"/>
  <c r="G73" i="145"/>
  <c r="N165" i="145"/>
  <c r="G75" i="145"/>
  <c r="G79" i="145"/>
  <c r="G71" i="145"/>
  <c r="G77" i="145"/>
  <c r="M182" i="145"/>
  <c r="G78" i="145"/>
  <c r="L199" i="145"/>
  <c r="M199" i="145" s="1"/>
  <c r="E35" i="145"/>
  <c r="F35" i="145" s="1"/>
  <c r="M189" i="145"/>
  <c r="G35" i="145"/>
  <c r="D82" i="145"/>
  <c r="C86" i="147"/>
  <c r="E76" i="147"/>
  <c r="F76" i="147" s="1"/>
  <c r="G50" i="147"/>
  <c r="E69" i="147"/>
  <c r="F69" i="147" s="1"/>
  <c r="C95" i="147"/>
  <c r="E95" i="147" s="1"/>
  <c r="F95" i="147" s="1"/>
  <c r="D79" i="147"/>
  <c r="C93" i="147"/>
  <c r="E93" i="147" s="1"/>
  <c r="F93" i="147" s="1"/>
  <c r="E73" i="147"/>
  <c r="F73" i="147" s="1"/>
  <c r="E56" i="147"/>
  <c r="F56" i="147" s="1"/>
  <c r="C97" i="147"/>
  <c r="E97" i="147" s="1"/>
  <c r="F97" i="147" s="1"/>
  <c r="C101" i="147"/>
  <c r="E101" i="147" s="1"/>
  <c r="F101" i="147" s="1"/>
  <c r="G55" i="147"/>
  <c r="E67" i="147"/>
  <c r="G67" i="147"/>
  <c r="G71" i="147"/>
  <c r="G75" i="147"/>
  <c r="F59" i="147"/>
  <c r="G59" i="147" s="1"/>
  <c r="G48" i="147"/>
  <c r="G52" i="147"/>
  <c r="C99" i="147"/>
  <c r="E99" i="147" s="1"/>
  <c r="F99" i="147" s="1"/>
  <c r="C102" i="147"/>
  <c r="E102" i="147" s="1"/>
  <c r="F102" i="147" s="1"/>
  <c r="G68" i="147"/>
  <c r="G72" i="147"/>
  <c r="G47" i="147"/>
  <c r="G53" i="147"/>
  <c r="E57" i="147"/>
  <c r="F57" i="147" s="1"/>
  <c r="C94" i="147"/>
  <c r="E94" i="147" s="1"/>
  <c r="F94" i="147" s="1"/>
  <c r="C77" i="147"/>
  <c r="C96" i="147"/>
  <c r="E96" i="147" s="1"/>
  <c r="F96" i="147" s="1"/>
  <c r="C98" i="147"/>
  <c r="E98" i="147" s="1"/>
  <c r="F98" i="147" s="1"/>
  <c r="C100" i="147"/>
  <c r="E100" i="147" s="1"/>
  <c r="F100" i="147" s="1"/>
  <c r="E70" i="147"/>
  <c r="F70" i="147" s="1"/>
  <c r="E74" i="147"/>
  <c r="F74" i="147" s="1"/>
  <c r="C39" i="147"/>
  <c r="G37" i="145"/>
  <c r="E37" i="145"/>
  <c r="F37" i="145" s="1"/>
  <c r="G33" i="145"/>
  <c r="G53" i="145"/>
  <c r="G70" i="145"/>
  <c r="E29" i="145"/>
  <c r="F29" i="145" s="1"/>
  <c r="G29" i="145"/>
  <c r="G74" i="145"/>
  <c r="E58" i="145"/>
  <c r="F58" i="145" s="1"/>
  <c r="E19" i="145"/>
  <c r="F19" i="145" s="1"/>
  <c r="E59" i="145"/>
  <c r="F59" i="145" s="1"/>
  <c r="G72" i="145"/>
  <c r="G76" i="145"/>
  <c r="F47" i="145"/>
  <c r="C84" i="145"/>
  <c r="E84" i="145" s="1"/>
  <c r="G51" i="145"/>
  <c r="F61" i="145"/>
  <c r="G61" i="145" s="1"/>
  <c r="E27" i="145"/>
  <c r="F27" i="145" s="1"/>
  <c r="J86" i="145"/>
  <c r="L86" i="145" s="1"/>
  <c r="M86" i="145" s="1"/>
  <c r="J88" i="145"/>
  <c r="L88" i="145" s="1"/>
  <c r="M88" i="145" s="1"/>
  <c r="E31" i="145"/>
  <c r="F31" i="145" s="1"/>
  <c r="C40" i="145"/>
  <c r="G40" i="145" s="1"/>
  <c r="G48" i="145"/>
  <c r="G56" i="145"/>
  <c r="J90" i="145"/>
  <c r="L90" i="145" s="1"/>
  <c r="M90" i="145" s="1"/>
  <c r="J92" i="145"/>
  <c r="L92" i="145" s="1"/>
  <c r="M92" i="145" s="1"/>
  <c r="J94" i="145"/>
  <c r="L94" i="145" s="1"/>
  <c r="M94" i="145" s="1"/>
  <c r="J96" i="145"/>
  <c r="L96" i="145" s="1"/>
  <c r="M96" i="145" s="1"/>
  <c r="E30" i="145"/>
  <c r="F30" i="145" s="1"/>
  <c r="E36" i="145"/>
  <c r="F36" i="145" s="1"/>
  <c r="G69" i="145"/>
  <c r="J87" i="145"/>
  <c r="L87" i="145" s="1"/>
  <c r="M87" i="145" s="1"/>
  <c r="C99" i="145"/>
  <c r="G28" i="145"/>
  <c r="G30" i="145"/>
  <c r="G32" i="145"/>
  <c r="G34" i="145"/>
  <c r="G52" i="145"/>
  <c r="C80" i="145"/>
  <c r="E80" i="145" s="1"/>
  <c r="F80" i="145" s="1"/>
  <c r="J89" i="145"/>
  <c r="L89" i="145" s="1"/>
  <c r="M89" i="145" s="1"/>
  <c r="J91" i="145"/>
  <c r="L91" i="145" s="1"/>
  <c r="M91" i="145" s="1"/>
  <c r="J93" i="145"/>
  <c r="L93" i="145" s="1"/>
  <c r="M93" i="145" s="1"/>
  <c r="J95" i="145"/>
  <c r="L95" i="145" s="1"/>
  <c r="M95" i="145" s="1"/>
  <c r="C38" i="145"/>
  <c r="E34" i="145"/>
  <c r="F34" i="145" s="1"/>
  <c r="G47" i="145"/>
  <c r="E28" i="145"/>
  <c r="F28" i="145" s="1"/>
  <c r="B111" i="85"/>
  <c r="C79" i="147" l="1"/>
  <c r="F67" i="147"/>
  <c r="E78" i="147"/>
  <c r="E77" i="147"/>
  <c r="F77" i="147" s="1"/>
  <c r="G77" i="147"/>
  <c r="G39" i="147"/>
  <c r="E39" i="147"/>
  <c r="F39" i="147" s="1"/>
  <c r="G56" i="147"/>
  <c r="E40" i="145"/>
  <c r="F40" i="145" s="1"/>
  <c r="C82" i="145"/>
  <c r="G80" i="145"/>
  <c r="G38" i="145"/>
  <c r="E38" i="145"/>
  <c r="F38" i="145" s="1"/>
  <c r="G58" i="145"/>
  <c r="K200" i="144"/>
  <c r="J200" i="144"/>
  <c r="L199" i="144"/>
  <c r="M199" i="144" s="1"/>
  <c r="L198" i="144"/>
  <c r="M198" i="144" s="1"/>
  <c r="L197" i="144"/>
  <c r="M197" i="144" s="1"/>
  <c r="L196" i="144"/>
  <c r="M196" i="144" s="1"/>
  <c r="L195" i="144"/>
  <c r="M195" i="144" s="1"/>
  <c r="L194" i="144"/>
  <c r="M194" i="144" s="1"/>
  <c r="L193" i="144"/>
  <c r="M193" i="144" s="1"/>
  <c r="L192" i="144"/>
  <c r="M192" i="144" s="1"/>
  <c r="L191" i="144"/>
  <c r="M191" i="144" s="1"/>
  <c r="L190" i="144"/>
  <c r="L200" i="144" s="1"/>
  <c r="M200" i="144" s="1"/>
  <c r="L183" i="144"/>
  <c r="K183" i="144"/>
  <c r="J183" i="144"/>
  <c r="M183" i="144" s="1"/>
  <c r="M182" i="144"/>
  <c r="M181" i="144"/>
  <c r="M180" i="144"/>
  <c r="M179" i="144"/>
  <c r="M178" i="144"/>
  <c r="M177" i="144"/>
  <c r="M176" i="144"/>
  <c r="M175" i="144"/>
  <c r="M174" i="144"/>
  <c r="Q173" i="144"/>
  <c r="M173" i="144"/>
  <c r="Q172" i="144"/>
  <c r="M166" i="144"/>
  <c r="L166" i="144"/>
  <c r="K166" i="144"/>
  <c r="J166" i="144"/>
  <c r="N166" i="144" s="1"/>
  <c r="N165" i="144"/>
  <c r="N164" i="144"/>
  <c r="N163" i="144"/>
  <c r="N162" i="144"/>
  <c r="N161" i="144"/>
  <c r="N160" i="144"/>
  <c r="N159" i="144"/>
  <c r="N158" i="144"/>
  <c r="N157" i="144"/>
  <c r="N156" i="144"/>
  <c r="M147" i="144"/>
  <c r="L147" i="144"/>
  <c r="L146" i="144"/>
  <c r="M146" i="144" s="1"/>
  <c r="L145" i="144"/>
  <c r="M145" i="144" s="1"/>
  <c r="M144" i="144"/>
  <c r="L144" i="144"/>
  <c r="M126" i="144"/>
  <c r="L126" i="144"/>
  <c r="N122" i="144"/>
  <c r="L122" i="144"/>
  <c r="M122" i="144" s="1"/>
  <c r="K97" i="144"/>
  <c r="K96" i="144"/>
  <c r="K95" i="144"/>
  <c r="K94" i="144"/>
  <c r="K93" i="144"/>
  <c r="K92" i="144"/>
  <c r="K91" i="144"/>
  <c r="K90" i="144"/>
  <c r="K89" i="144"/>
  <c r="K88" i="144"/>
  <c r="K87" i="144"/>
  <c r="D85" i="144"/>
  <c r="D81" i="144"/>
  <c r="C80" i="144"/>
  <c r="G80" i="144" s="1"/>
  <c r="C79" i="144"/>
  <c r="G79" i="144" s="1"/>
  <c r="C78" i="144"/>
  <c r="G78" i="144" s="1"/>
  <c r="C77" i="144"/>
  <c r="G77" i="144" s="1"/>
  <c r="C76" i="144"/>
  <c r="G76" i="144" s="1"/>
  <c r="C75" i="144"/>
  <c r="G75" i="144" s="1"/>
  <c r="C74" i="144"/>
  <c r="G74" i="144" s="1"/>
  <c r="C73" i="144"/>
  <c r="G73" i="144" s="1"/>
  <c r="C72" i="144"/>
  <c r="C71" i="144"/>
  <c r="G71" i="144" s="1"/>
  <c r="C70" i="144"/>
  <c r="E62" i="144"/>
  <c r="D60" i="144"/>
  <c r="C60" i="144"/>
  <c r="D59" i="144"/>
  <c r="R18" i="144" s="1"/>
  <c r="C59" i="144"/>
  <c r="E58" i="144"/>
  <c r="F58" i="144" s="1"/>
  <c r="E57" i="144"/>
  <c r="F57" i="144" s="1"/>
  <c r="E56" i="144"/>
  <c r="F56" i="144" s="1"/>
  <c r="G55" i="144"/>
  <c r="E55" i="144"/>
  <c r="F55" i="144" s="1"/>
  <c r="E54" i="144"/>
  <c r="F54" i="144" s="1"/>
  <c r="E53" i="144"/>
  <c r="F53" i="144" s="1"/>
  <c r="E52" i="144"/>
  <c r="F52" i="144" s="1"/>
  <c r="E51" i="144"/>
  <c r="F51" i="144" s="1"/>
  <c r="E50" i="144"/>
  <c r="F50" i="144" s="1"/>
  <c r="E49" i="144"/>
  <c r="F49" i="144" s="1"/>
  <c r="E48" i="144"/>
  <c r="D41" i="144"/>
  <c r="D39" i="144"/>
  <c r="D83" i="144" s="1"/>
  <c r="C38" i="144"/>
  <c r="E38" i="144" s="1"/>
  <c r="F38" i="144" s="1"/>
  <c r="E37" i="144"/>
  <c r="F37" i="144" s="1"/>
  <c r="C37" i="144"/>
  <c r="G37" i="144" s="1"/>
  <c r="C36" i="144"/>
  <c r="E36" i="144" s="1"/>
  <c r="F36" i="144" s="1"/>
  <c r="C35" i="144"/>
  <c r="G35" i="144" s="1"/>
  <c r="C34" i="144"/>
  <c r="G54" i="144" s="1"/>
  <c r="C33" i="144"/>
  <c r="G53" i="144" s="1"/>
  <c r="C32" i="144"/>
  <c r="E32" i="144" s="1"/>
  <c r="F32" i="144" s="1"/>
  <c r="C31" i="144"/>
  <c r="G51" i="144" s="1"/>
  <c r="C30" i="144"/>
  <c r="E30" i="144" s="1"/>
  <c r="F30" i="144" s="1"/>
  <c r="C29" i="144"/>
  <c r="G49" i="144" s="1"/>
  <c r="C28" i="144"/>
  <c r="D20" i="144"/>
  <c r="R17" i="144" s="1"/>
  <c r="C20" i="144"/>
  <c r="R13" i="144" s="1"/>
  <c r="E19" i="144"/>
  <c r="F19" i="144" s="1"/>
  <c r="E18" i="144"/>
  <c r="F18" i="144" s="1"/>
  <c r="E17" i="144"/>
  <c r="F17" i="144" s="1"/>
  <c r="E16" i="144"/>
  <c r="F16" i="144" s="1"/>
  <c r="E15" i="144"/>
  <c r="F15" i="144" s="1"/>
  <c r="E14" i="144"/>
  <c r="F14" i="144" s="1"/>
  <c r="E13" i="144"/>
  <c r="F13" i="144" s="1"/>
  <c r="E12" i="144"/>
  <c r="F12" i="144" s="1"/>
  <c r="E11" i="144"/>
  <c r="F11" i="144" s="1"/>
  <c r="E10" i="144"/>
  <c r="F10" i="144" s="1"/>
  <c r="E9" i="144"/>
  <c r="F9" i="144" s="1"/>
  <c r="G34" i="144" l="1"/>
  <c r="G57" i="144"/>
  <c r="F62" i="144"/>
  <c r="G62" i="144" s="1"/>
  <c r="G29" i="144"/>
  <c r="E31" i="144"/>
  <c r="F31" i="144" s="1"/>
  <c r="G31" i="144"/>
  <c r="E59" i="144"/>
  <c r="F59" i="144" s="1"/>
  <c r="E60" i="144"/>
  <c r="F60" i="144" s="1"/>
  <c r="R14" i="144"/>
  <c r="G28" i="144"/>
  <c r="E35" i="144"/>
  <c r="F35" i="144" s="1"/>
  <c r="G38" i="144"/>
  <c r="G50" i="144"/>
  <c r="E29" i="144"/>
  <c r="F29" i="144" s="1"/>
  <c r="G32" i="144"/>
  <c r="J88" i="144"/>
  <c r="L88" i="144" s="1"/>
  <c r="M88" i="144" s="1"/>
  <c r="E33" i="144"/>
  <c r="F33" i="144" s="1"/>
  <c r="G36" i="144"/>
  <c r="J87" i="144"/>
  <c r="L87" i="144" s="1"/>
  <c r="M87" i="144" s="1"/>
  <c r="G30" i="144"/>
  <c r="G33" i="144"/>
  <c r="G58" i="144"/>
  <c r="J89" i="144"/>
  <c r="L89" i="144" s="1"/>
  <c r="M89" i="144" s="1"/>
  <c r="J91" i="144"/>
  <c r="L91" i="144" s="1"/>
  <c r="M91" i="144" s="1"/>
  <c r="J93" i="144"/>
  <c r="L93" i="144" s="1"/>
  <c r="M93" i="144" s="1"/>
  <c r="J95" i="144"/>
  <c r="L95" i="144" s="1"/>
  <c r="M95" i="144" s="1"/>
  <c r="J97" i="144"/>
  <c r="L97" i="144" s="1"/>
  <c r="M97" i="144" s="1"/>
  <c r="C39" i="144"/>
  <c r="G52" i="144"/>
  <c r="E70" i="144"/>
  <c r="E72" i="144"/>
  <c r="F72" i="144" s="1"/>
  <c r="E74" i="144"/>
  <c r="F74" i="144" s="1"/>
  <c r="E76" i="144"/>
  <c r="F76" i="144" s="1"/>
  <c r="E78" i="144"/>
  <c r="F78" i="144" s="1"/>
  <c r="E80" i="144"/>
  <c r="F80" i="144" s="1"/>
  <c r="M190" i="144"/>
  <c r="E20" i="144"/>
  <c r="F20" i="144" s="1"/>
  <c r="C90" i="144"/>
  <c r="F48" i="144"/>
  <c r="C81" i="144"/>
  <c r="C85" i="144"/>
  <c r="E85" i="144" s="1"/>
  <c r="J90" i="144"/>
  <c r="L90" i="144" s="1"/>
  <c r="M90" i="144" s="1"/>
  <c r="J92" i="144"/>
  <c r="L92" i="144" s="1"/>
  <c r="M92" i="144" s="1"/>
  <c r="J94" i="144"/>
  <c r="L94" i="144" s="1"/>
  <c r="M94" i="144" s="1"/>
  <c r="J96" i="144"/>
  <c r="L96" i="144" s="1"/>
  <c r="M96" i="144" s="1"/>
  <c r="G48" i="144"/>
  <c r="G56" i="144"/>
  <c r="E71" i="144"/>
  <c r="F71" i="144" s="1"/>
  <c r="E73" i="144"/>
  <c r="F73" i="144" s="1"/>
  <c r="E75" i="144"/>
  <c r="F75" i="144" s="1"/>
  <c r="E77" i="144"/>
  <c r="F77" i="144" s="1"/>
  <c r="E79" i="144"/>
  <c r="F79" i="144" s="1"/>
  <c r="G72" i="144"/>
  <c r="E28" i="144"/>
  <c r="F28" i="144" s="1"/>
  <c r="E34" i="144"/>
  <c r="F34" i="144" s="1"/>
  <c r="C41" i="144"/>
  <c r="G70" i="144"/>
  <c r="G61" i="143"/>
  <c r="B110" i="85"/>
  <c r="G39" i="144" l="1"/>
  <c r="E39" i="144"/>
  <c r="F39" i="144" s="1"/>
  <c r="G59" i="144"/>
  <c r="F70" i="144"/>
  <c r="E82" i="144"/>
  <c r="G41" i="144"/>
  <c r="E41" i="144"/>
  <c r="F41" i="144" s="1"/>
  <c r="E81" i="144"/>
  <c r="F81" i="144" s="1"/>
  <c r="C83" i="144"/>
  <c r="G81" i="144"/>
  <c r="C77" i="143"/>
  <c r="B109" i="85" l="1"/>
  <c r="B108" i="85"/>
  <c r="K199" i="143" l="1"/>
  <c r="J199" i="143"/>
  <c r="L198" i="143"/>
  <c r="M198" i="143" s="1"/>
  <c r="L197" i="143"/>
  <c r="M197" i="143" s="1"/>
  <c r="L196" i="143"/>
  <c r="M196" i="143" s="1"/>
  <c r="L195" i="143"/>
  <c r="M195" i="143" s="1"/>
  <c r="L194" i="143"/>
  <c r="M194" i="143" s="1"/>
  <c r="L193" i="143"/>
  <c r="M193" i="143" s="1"/>
  <c r="L192" i="143"/>
  <c r="M192" i="143" s="1"/>
  <c r="L191" i="143"/>
  <c r="M191" i="143" s="1"/>
  <c r="L190" i="143"/>
  <c r="M190" i="143" s="1"/>
  <c r="L189" i="143"/>
  <c r="M189" i="143" s="1"/>
  <c r="L182" i="143"/>
  <c r="K182" i="143"/>
  <c r="J182" i="143"/>
  <c r="M182" i="143" s="1"/>
  <c r="M181" i="143"/>
  <c r="M180" i="143"/>
  <c r="M179" i="143"/>
  <c r="M178" i="143"/>
  <c r="M177" i="143"/>
  <c r="M176" i="143"/>
  <c r="M175" i="143"/>
  <c r="M174" i="143"/>
  <c r="M173" i="143"/>
  <c r="Q172" i="143"/>
  <c r="M172" i="143"/>
  <c r="Q171" i="143"/>
  <c r="M165" i="143"/>
  <c r="L165" i="143"/>
  <c r="K165" i="143"/>
  <c r="J165" i="143"/>
  <c r="N165" i="143" s="1"/>
  <c r="N164" i="143"/>
  <c r="N163" i="143"/>
  <c r="N162" i="143"/>
  <c r="N161" i="143"/>
  <c r="N160" i="143"/>
  <c r="N159" i="143"/>
  <c r="N158" i="143"/>
  <c r="N157" i="143"/>
  <c r="N156" i="143"/>
  <c r="N155" i="143"/>
  <c r="L146" i="143"/>
  <c r="M146" i="143" s="1"/>
  <c r="L145" i="143"/>
  <c r="M145" i="143" s="1"/>
  <c r="L144" i="143"/>
  <c r="M144" i="143" s="1"/>
  <c r="L143" i="143"/>
  <c r="M143" i="143" s="1"/>
  <c r="M125" i="143"/>
  <c r="L125" i="143"/>
  <c r="N121" i="143"/>
  <c r="L121" i="143"/>
  <c r="M121" i="143" s="1"/>
  <c r="K96" i="143"/>
  <c r="K95" i="143"/>
  <c r="K94" i="143"/>
  <c r="K93" i="143"/>
  <c r="K92" i="143"/>
  <c r="K91" i="143"/>
  <c r="K90" i="143"/>
  <c r="K89" i="143"/>
  <c r="K88" i="143"/>
  <c r="K87" i="143"/>
  <c r="K86" i="143"/>
  <c r="D84" i="143"/>
  <c r="D80" i="143"/>
  <c r="C79" i="143"/>
  <c r="C78" i="143"/>
  <c r="G78" i="143" s="1"/>
  <c r="E77" i="143"/>
  <c r="F77" i="143" s="1"/>
  <c r="C76" i="143"/>
  <c r="G76" i="143" s="1"/>
  <c r="C75" i="143"/>
  <c r="C74" i="143"/>
  <c r="G74" i="143" s="1"/>
  <c r="C73" i="143"/>
  <c r="E73" i="143" s="1"/>
  <c r="F73" i="143" s="1"/>
  <c r="C72" i="143"/>
  <c r="G72" i="143" s="1"/>
  <c r="C71" i="143"/>
  <c r="C70" i="143"/>
  <c r="G70" i="143" s="1"/>
  <c r="C69" i="143"/>
  <c r="E61" i="143"/>
  <c r="D59" i="143"/>
  <c r="C59" i="143"/>
  <c r="D58" i="143"/>
  <c r="T17" i="143" s="1"/>
  <c r="C58" i="143"/>
  <c r="E57" i="143"/>
  <c r="F57" i="143" s="1"/>
  <c r="E56" i="143"/>
  <c r="F56" i="143" s="1"/>
  <c r="E55" i="143"/>
  <c r="F55" i="143" s="1"/>
  <c r="E54" i="143"/>
  <c r="F54" i="143" s="1"/>
  <c r="E53" i="143"/>
  <c r="F53" i="143" s="1"/>
  <c r="E52" i="143"/>
  <c r="F52" i="143" s="1"/>
  <c r="E51" i="143"/>
  <c r="F51" i="143" s="1"/>
  <c r="E50" i="143"/>
  <c r="F50" i="143" s="1"/>
  <c r="E49" i="143"/>
  <c r="F49" i="143" s="1"/>
  <c r="E48" i="143"/>
  <c r="F48" i="143" s="1"/>
  <c r="E47" i="143"/>
  <c r="F47" i="143" s="1"/>
  <c r="D40" i="143"/>
  <c r="D38" i="143"/>
  <c r="C37" i="143"/>
  <c r="E37" i="143" s="1"/>
  <c r="F37" i="143" s="1"/>
  <c r="C36" i="143"/>
  <c r="E36" i="143" s="1"/>
  <c r="F36" i="143" s="1"/>
  <c r="C35" i="143"/>
  <c r="E35" i="143" s="1"/>
  <c r="F35" i="143" s="1"/>
  <c r="C34" i="143"/>
  <c r="G54" i="143" s="1"/>
  <c r="C33" i="143"/>
  <c r="G53" i="143" s="1"/>
  <c r="C32" i="143"/>
  <c r="E32" i="143" s="1"/>
  <c r="F32" i="143" s="1"/>
  <c r="C31" i="143"/>
  <c r="E31" i="143" s="1"/>
  <c r="F31" i="143" s="1"/>
  <c r="C30" i="143"/>
  <c r="E30" i="143" s="1"/>
  <c r="F30" i="143" s="1"/>
  <c r="C29" i="143"/>
  <c r="E29" i="143" s="1"/>
  <c r="F29" i="143" s="1"/>
  <c r="C28" i="143"/>
  <c r="G28" i="143" s="1"/>
  <c r="C27" i="143"/>
  <c r="G27" i="143" s="1"/>
  <c r="D19" i="143"/>
  <c r="T16" i="143" s="1"/>
  <c r="C19" i="143"/>
  <c r="E18" i="143"/>
  <c r="F18" i="143" s="1"/>
  <c r="E17" i="143"/>
  <c r="F17" i="143" s="1"/>
  <c r="E16" i="143"/>
  <c r="F16" i="143" s="1"/>
  <c r="E15" i="143"/>
  <c r="F15" i="143" s="1"/>
  <c r="E14" i="143"/>
  <c r="F14" i="143" s="1"/>
  <c r="E13" i="143"/>
  <c r="F13" i="143" s="1"/>
  <c r="E12" i="143"/>
  <c r="F12" i="143" s="1"/>
  <c r="E11" i="143"/>
  <c r="F11" i="143" s="1"/>
  <c r="E10" i="143"/>
  <c r="F10" i="143" s="1"/>
  <c r="E9" i="143"/>
  <c r="F9" i="143" s="1"/>
  <c r="E8" i="143"/>
  <c r="F8" i="143" s="1"/>
  <c r="B107" i="85"/>
  <c r="N96" i="142"/>
  <c r="G37" i="143" l="1"/>
  <c r="G29" i="143"/>
  <c r="E58" i="143"/>
  <c r="F58" i="143" s="1"/>
  <c r="E19" i="143"/>
  <c r="F19" i="143" s="1"/>
  <c r="T12" i="143"/>
  <c r="G35" i="143"/>
  <c r="G48" i="143"/>
  <c r="G31" i="143"/>
  <c r="J92" i="143"/>
  <c r="L92" i="143" s="1"/>
  <c r="M92" i="143" s="1"/>
  <c r="F61" i="143"/>
  <c r="T13" i="143"/>
  <c r="D82" i="143"/>
  <c r="J86" i="143"/>
  <c r="L86" i="143" s="1"/>
  <c r="M86" i="143" s="1"/>
  <c r="G33" i="143"/>
  <c r="G56" i="143"/>
  <c r="E59" i="143"/>
  <c r="F59" i="143" s="1"/>
  <c r="G51" i="143"/>
  <c r="J88" i="143"/>
  <c r="L88" i="143" s="1"/>
  <c r="M88" i="143" s="1"/>
  <c r="J96" i="143"/>
  <c r="L96" i="143" s="1"/>
  <c r="M96" i="143" s="1"/>
  <c r="J94" i="143"/>
  <c r="L94" i="143" s="1"/>
  <c r="M94" i="143" s="1"/>
  <c r="C38" i="143"/>
  <c r="E75" i="143"/>
  <c r="F75" i="143" s="1"/>
  <c r="E28" i="143"/>
  <c r="F28" i="143" s="1"/>
  <c r="G49" i="143"/>
  <c r="G57" i="143"/>
  <c r="G69" i="143"/>
  <c r="G71" i="143"/>
  <c r="G73" i="143"/>
  <c r="G75" i="143"/>
  <c r="G77" i="143"/>
  <c r="G79" i="143"/>
  <c r="J87" i="143"/>
  <c r="L87" i="143" s="1"/>
  <c r="M87" i="143" s="1"/>
  <c r="C89" i="143"/>
  <c r="J90" i="143"/>
  <c r="L90" i="143" s="1"/>
  <c r="M90" i="143" s="1"/>
  <c r="E71" i="143"/>
  <c r="F71" i="143" s="1"/>
  <c r="E34" i="143"/>
  <c r="F34" i="143" s="1"/>
  <c r="G30" i="143"/>
  <c r="G32" i="143"/>
  <c r="G34" i="143"/>
  <c r="G36" i="143"/>
  <c r="G52" i="143"/>
  <c r="C80" i="143"/>
  <c r="C84" i="143"/>
  <c r="E84" i="143" s="1"/>
  <c r="J89" i="143"/>
  <c r="L89" i="143" s="1"/>
  <c r="M89" i="143" s="1"/>
  <c r="J91" i="143"/>
  <c r="L91" i="143" s="1"/>
  <c r="M91" i="143" s="1"/>
  <c r="J93" i="143"/>
  <c r="L93" i="143" s="1"/>
  <c r="M93" i="143" s="1"/>
  <c r="J95" i="143"/>
  <c r="L95" i="143" s="1"/>
  <c r="M95" i="143" s="1"/>
  <c r="E79" i="143"/>
  <c r="F79" i="143" s="1"/>
  <c r="G47" i="143"/>
  <c r="G55" i="143"/>
  <c r="E70" i="143"/>
  <c r="F70" i="143" s="1"/>
  <c r="E72" i="143"/>
  <c r="F72" i="143" s="1"/>
  <c r="E74" i="143"/>
  <c r="F74" i="143" s="1"/>
  <c r="E76" i="143"/>
  <c r="F76" i="143" s="1"/>
  <c r="E78" i="143"/>
  <c r="F78" i="143" s="1"/>
  <c r="E27" i="143"/>
  <c r="F27" i="143" s="1"/>
  <c r="E33" i="143"/>
  <c r="F33" i="143" s="1"/>
  <c r="C40" i="143"/>
  <c r="G50" i="143"/>
  <c r="L199" i="143"/>
  <c r="M199" i="143" s="1"/>
  <c r="E69" i="143"/>
  <c r="D77" i="142"/>
  <c r="G40" i="143" l="1"/>
  <c r="E40" i="143"/>
  <c r="F40" i="143" s="1"/>
  <c r="E80" i="143"/>
  <c r="F80" i="143" s="1"/>
  <c r="C82" i="143"/>
  <c r="G80" i="143"/>
  <c r="E81" i="143"/>
  <c r="F69" i="143"/>
  <c r="G38" i="143"/>
  <c r="G58" i="143"/>
  <c r="E38" i="143"/>
  <c r="F38" i="143" s="1"/>
  <c r="D35" i="142"/>
  <c r="E59" i="142"/>
  <c r="L199" i="142" l="1"/>
  <c r="K199" i="142"/>
  <c r="M198" i="142"/>
  <c r="N198" i="142" s="1"/>
  <c r="M197" i="142"/>
  <c r="N197" i="142" s="1"/>
  <c r="M196" i="142"/>
  <c r="N196" i="142" s="1"/>
  <c r="M195" i="142"/>
  <c r="N195" i="142" s="1"/>
  <c r="M194" i="142"/>
  <c r="N194" i="142" s="1"/>
  <c r="M193" i="142"/>
  <c r="N193" i="142" s="1"/>
  <c r="M192" i="142"/>
  <c r="N192" i="142" s="1"/>
  <c r="M191" i="142"/>
  <c r="N191" i="142" s="1"/>
  <c r="M190" i="142"/>
  <c r="N190" i="142" s="1"/>
  <c r="M189" i="142"/>
  <c r="N189" i="142" s="1"/>
  <c r="M182" i="142"/>
  <c r="L182" i="142"/>
  <c r="K182" i="142"/>
  <c r="N182" i="142" s="1"/>
  <c r="N181" i="142"/>
  <c r="N180" i="142"/>
  <c r="N179" i="142"/>
  <c r="N178" i="142"/>
  <c r="N177" i="142"/>
  <c r="N176" i="142"/>
  <c r="N175" i="142"/>
  <c r="N174" i="142"/>
  <c r="N173" i="142"/>
  <c r="R172" i="142"/>
  <c r="N172" i="142"/>
  <c r="R171" i="142"/>
  <c r="N165" i="142"/>
  <c r="M165" i="142"/>
  <c r="L165" i="142"/>
  <c r="K165" i="142"/>
  <c r="O165" i="142" s="1"/>
  <c r="O164" i="142"/>
  <c r="O163" i="142"/>
  <c r="O162" i="142"/>
  <c r="O161" i="142"/>
  <c r="O160" i="142"/>
  <c r="O159" i="142"/>
  <c r="O158" i="142"/>
  <c r="O157" i="142"/>
  <c r="O156" i="142"/>
  <c r="O155" i="142"/>
  <c r="N146" i="142"/>
  <c r="M146" i="142"/>
  <c r="M145" i="142"/>
  <c r="N145" i="142" s="1"/>
  <c r="N144" i="142"/>
  <c r="M144" i="142"/>
  <c r="M143" i="142"/>
  <c r="N143" i="142" s="1"/>
  <c r="N125" i="142"/>
  <c r="M125" i="142"/>
  <c r="O121" i="142"/>
  <c r="M121" i="142"/>
  <c r="N121" i="142" s="1"/>
  <c r="L96" i="142"/>
  <c r="L95" i="142"/>
  <c r="L94" i="142"/>
  <c r="L93" i="142"/>
  <c r="L92" i="142"/>
  <c r="L91" i="142"/>
  <c r="L90" i="142"/>
  <c r="L89" i="142"/>
  <c r="L88" i="142"/>
  <c r="L87" i="142"/>
  <c r="L86" i="142"/>
  <c r="E84" i="142"/>
  <c r="E80" i="142"/>
  <c r="E82" i="142" s="1"/>
  <c r="D79" i="142"/>
  <c r="D78" i="142"/>
  <c r="H78" i="142" s="1"/>
  <c r="D76" i="142"/>
  <c r="H76" i="142" s="1"/>
  <c r="D75" i="142"/>
  <c r="F75" i="142" s="1"/>
  <c r="G75" i="142" s="1"/>
  <c r="D74" i="142"/>
  <c r="H74" i="142" s="1"/>
  <c r="D73" i="142"/>
  <c r="H73" i="142" s="1"/>
  <c r="D72" i="142"/>
  <c r="H72" i="142" s="1"/>
  <c r="D71" i="142"/>
  <c r="D70" i="142"/>
  <c r="H70" i="142" s="1"/>
  <c r="D69" i="142"/>
  <c r="F61" i="142"/>
  <c r="D59" i="142"/>
  <c r="E58" i="142"/>
  <c r="U17" i="142" s="1"/>
  <c r="D58" i="142"/>
  <c r="F57" i="142"/>
  <c r="G57" i="142" s="1"/>
  <c r="F56" i="142"/>
  <c r="G56" i="142" s="1"/>
  <c r="F55" i="142"/>
  <c r="G55" i="142" s="1"/>
  <c r="F54" i="142"/>
  <c r="G54" i="142" s="1"/>
  <c r="F53" i="142"/>
  <c r="G53" i="142" s="1"/>
  <c r="F52" i="142"/>
  <c r="G52" i="142" s="1"/>
  <c r="F51" i="142"/>
  <c r="G51" i="142" s="1"/>
  <c r="F50" i="142"/>
  <c r="G50" i="142" s="1"/>
  <c r="F49" i="142"/>
  <c r="G49" i="142" s="1"/>
  <c r="F48" i="142"/>
  <c r="G48" i="142" s="1"/>
  <c r="F47" i="142"/>
  <c r="E40" i="142"/>
  <c r="E38" i="142"/>
  <c r="D37" i="142"/>
  <c r="F37" i="142" s="1"/>
  <c r="G37" i="142" s="1"/>
  <c r="D36" i="142"/>
  <c r="H36" i="142" s="1"/>
  <c r="H35" i="142"/>
  <c r="F35" i="142"/>
  <c r="G35" i="142" s="1"/>
  <c r="D34" i="142"/>
  <c r="H34" i="142" s="1"/>
  <c r="D33" i="142"/>
  <c r="H53" i="142" s="1"/>
  <c r="D32" i="142"/>
  <c r="H52" i="142" s="1"/>
  <c r="D31" i="142"/>
  <c r="F31" i="142" s="1"/>
  <c r="G31" i="142" s="1"/>
  <c r="D30" i="142"/>
  <c r="H50" i="142" s="1"/>
  <c r="D29" i="142"/>
  <c r="F29" i="142" s="1"/>
  <c r="G29" i="142" s="1"/>
  <c r="D28" i="142"/>
  <c r="H28" i="142" s="1"/>
  <c r="D27" i="142"/>
  <c r="E19" i="142"/>
  <c r="U16" i="142" s="1"/>
  <c r="D19" i="142"/>
  <c r="U12" i="142" s="1"/>
  <c r="F18" i="142"/>
  <c r="G18" i="142" s="1"/>
  <c r="F17" i="142"/>
  <c r="G17" i="142" s="1"/>
  <c r="F16" i="142"/>
  <c r="G16" i="142" s="1"/>
  <c r="F15" i="142"/>
  <c r="G15" i="142" s="1"/>
  <c r="F14" i="142"/>
  <c r="G14" i="142" s="1"/>
  <c r="F13" i="142"/>
  <c r="G13" i="142" s="1"/>
  <c r="F12" i="142"/>
  <c r="G12" i="142" s="1"/>
  <c r="F11" i="142"/>
  <c r="G11" i="142" s="1"/>
  <c r="F10" i="142"/>
  <c r="G10" i="142" s="1"/>
  <c r="F9" i="142"/>
  <c r="G9" i="142" s="1"/>
  <c r="F8" i="142"/>
  <c r="G8" i="142" s="1"/>
  <c r="C33" i="141"/>
  <c r="H48" i="142" l="1"/>
  <c r="H37" i="142"/>
  <c r="H31" i="142"/>
  <c r="G61" i="142"/>
  <c r="H61" i="142" s="1"/>
  <c r="H29" i="142"/>
  <c r="F59" i="142"/>
  <c r="G59" i="142" s="1"/>
  <c r="F58" i="142"/>
  <c r="G58" i="142" s="1"/>
  <c r="G47" i="142"/>
  <c r="U13" i="142"/>
  <c r="K86" i="142"/>
  <c r="M86" i="142" s="1"/>
  <c r="N86" i="142" s="1"/>
  <c r="K94" i="142"/>
  <c r="M94" i="142" s="1"/>
  <c r="N94" i="142" s="1"/>
  <c r="H33" i="142"/>
  <c r="H56" i="142"/>
  <c r="H27" i="142"/>
  <c r="H51" i="142"/>
  <c r="K88" i="142"/>
  <c r="M88" i="142" s="1"/>
  <c r="N88" i="142" s="1"/>
  <c r="K96" i="142"/>
  <c r="M96" i="142" s="1"/>
  <c r="K92" i="142"/>
  <c r="M92" i="142" s="1"/>
  <c r="N92" i="142" s="1"/>
  <c r="D38" i="142"/>
  <c r="F71" i="142"/>
  <c r="G71" i="142" s="1"/>
  <c r="F79" i="142"/>
  <c r="G79" i="142" s="1"/>
  <c r="F28" i="142"/>
  <c r="G28" i="142" s="1"/>
  <c r="F30" i="142"/>
  <c r="G30" i="142" s="1"/>
  <c r="F32" i="142"/>
  <c r="G32" i="142" s="1"/>
  <c r="F34" i="142"/>
  <c r="G34" i="142" s="1"/>
  <c r="F36" i="142"/>
  <c r="G36" i="142" s="1"/>
  <c r="H54" i="142"/>
  <c r="K90" i="142"/>
  <c r="M90" i="142" s="1"/>
  <c r="N90" i="142" s="1"/>
  <c r="F73" i="142"/>
  <c r="G73" i="142" s="1"/>
  <c r="F19" i="142"/>
  <c r="G19" i="142" s="1"/>
  <c r="H49" i="142"/>
  <c r="H57" i="142"/>
  <c r="H69" i="142"/>
  <c r="H71" i="142"/>
  <c r="H75" i="142"/>
  <c r="H77" i="142"/>
  <c r="H79" i="142"/>
  <c r="K87" i="142"/>
  <c r="M87" i="142" s="1"/>
  <c r="N87" i="142" s="1"/>
  <c r="D89" i="142"/>
  <c r="F77" i="142"/>
  <c r="G77" i="142" s="1"/>
  <c r="H30" i="142"/>
  <c r="H32" i="142"/>
  <c r="D80" i="142"/>
  <c r="D84" i="142"/>
  <c r="F84" i="142" s="1"/>
  <c r="K89" i="142"/>
  <c r="M89" i="142" s="1"/>
  <c r="N89" i="142" s="1"/>
  <c r="K91" i="142"/>
  <c r="M91" i="142" s="1"/>
  <c r="N91" i="142" s="1"/>
  <c r="K93" i="142"/>
  <c r="M93" i="142" s="1"/>
  <c r="N93" i="142" s="1"/>
  <c r="K95" i="142"/>
  <c r="M95" i="142" s="1"/>
  <c r="N95" i="142" s="1"/>
  <c r="F69" i="142"/>
  <c r="H47" i="142"/>
  <c r="H55" i="142"/>
  <c r="F70" i="142"/>
  <c r="G70" i="142" s="1"/>
  <c r="F72" i="142"/>
  <c r="G72" i="142" s="1"/>
  <c r="F74" i="142"/>
  <c r="G74" i="142" s="1"/>
  <c r="F76" i="142"/>
  <c r="G76" i="142" s="1"/>
  <c r="F78" i="142"/>
  <c r="G78" i="142" s="1"/>
  <c r="F27" i="142"/>
  <c r="G27" i="142" s="1"/>
  <c r="F33" i="142"/>
  <c r="G33" i="142" s="1"/>
  <c r="D40" i="142"/>
  <c r="M199" i="142"/>
  <c r="N199" i="142" s="1"/>
  <c r="C31" i="141"/>
  <c r="C27" i="141"/>
  <c r="H38" i="142" l="1"/>
  <c r="F38" i="142"/>
  <c r="G38" i="142" s="1"/>
  <c r="H58" i="142"/>
  <c r="F40" i="142"/>
  <c r="G40" i="142" s="1"/>
  <c r="H40" i="142"/>
  <c r="F80" i="142"/>
  <c r="G80" i="142" s="1"/>
  <c r="D82" i="142"/>
  <c r="H80" i="142"/>
  <c r="F81" i="142"/>
  <c r="G69" i="142"/>
  <c r="K199" i="141"/>
  <c r="J199" i="141"/>
  <c r="L198" i="141"/>
  <c r="M198" i="141" s="1"/>
  <c r="M197" i="141"/>
  <c r="L197" i="141"/>
  <c r="L196" i="141"/>
  <c r="M196" i="141" s="1"/>
  <c r="M195" i="141"/>
  <c r="L195" i="141"/>
  <c r="L194" i="141"/>
  <c r="M194" i="141" s="1"/>
  <c r="M193" i="141"/>
  <c r="L193" i="141"/>
  <c r="L192" i="141"/>
  <c r="M192" i="141" s="1"/>
  <c r="M191" i="141"/>
  <c r="L191" i="141"/>
  <c r="L190" i="141"/>
  <c r="L199" i="141" s="1"/>
  <c r="M199" i="141" s="1"/>
  <c r="M189" i="141"/>
  <c r="L189" i="141"/>
  <c r="L182" i="141"/>
  <c r="K182" i="141"/>
  <c r="J182" i="141"/>
  <c r="M182" i="141" s="1"/>
  <c r="M181" i="141"/>
  <c r="M180" i="141"/>
  <c r="M179" i="141"/>
  <c r="M178" i="141"/>
  <c r="M177" i="141"/>
  <c r="M176" i="141"/>
  <c r="M175" i="141"/>
  <c r="M174" i="141"/>
  <c r="M173" i="141"/>
  <c r="Q172" i="141"/>
  <c r="M172" i="141"/>
  <c r="Q171" i="141"/>
  <c r="M165" i="141"/>
  <c r="L165" i="141"/>
  <c r="K165" i="141"/>
  <c r="J165" i="141"/>
  <c r="N165" i="141" s="1"/>
  <c r="N164" i="141"/>
  <c r="N163" i="141"/>
  <c r="N162" i="141"/>
  <c r="N161" i="141"/>
  <c r="N160" i="141"/>
  <c r="N159" i="141"/>
  <c r="N158" i="141"/>
  <c r="N157" i="141"/>
  <c r="N156" i="141"/>
  <c r="N155" i="141"/>
  <c r="M146" i="141"/>
  <c r="L146" i="141"/>
  <c r="L145" i="141"/>
  <c r="M145" i="141" s="1"/>
  <c r="L144" i="141"/>
  <c r="M144" i="141" s="1"/>
  <c r="L143" i="141"/>
  <c r="M143" i="141" s="1"/>
  <c r="M125" i="141"/>
  <c r="L125" i="141"/>
  <c r="N121" i="141"/>
  <c r="M121" i="141"/>
  <c r="L121" i="141"/>
  <c r="K96" i="141"/>
  <c r="K95" i="141"/>
  <c r="K94" i="141"/>
  <c r="K93" i="141"/>
  <c r="K92" i="141"/>
  <c r="K91" i="141"/>
  <c r="K90" i="141"/>
  <c r="K89" i="141"/>
  <c r="K88" i="141"/>
  <c r="K87" i="141"/>
  <c r="K86" i="141"/>
  <c r="D84" i="141"/>
  <c r="D80" i="141"/>
  <c r="D82" i="141" s="1"/>
  <c r="C79" i="141"/>
  <c r="G79" i="141" s="1"/>
  <c r="C78" i="141"/>
  <c r="G78" i="141" s="1"/>
  <c r="G77" i="141"/>
  <c r="C77" i="141"/>
  <c r="E77" i="141" s="1"/>
  <c r="F77" i="141" s="1"/>
  <c r="C76" i="141"/>
  <c r="G76" i="141" s="1"/>
  <c r="C75" i="141"/>
  <c r="E75" i="141" s="1"/>
  <c r="F75" i="141" s="1"/>
  <c r="C74" i="141"/>
  <c r="G74" i="141" s="1"/>
  <c r="C73" i="141"/>
  <c r="G73" i="141" s="1"/>
  <c r="E72" i="141"/>
  <c r="F72" i="141" s="1"/>
  <c r="C72" i="141"/>
  <c r="G72" i="141" s="1"/>
  <c r="C71" i="141"/>
  <c r="G71" i="141" s="1"/>
  <c r="C70" i="141"/>
  <c r="G70" i="141" s="1"/>
  <c r="C69" i="141"/>
  <c r="G69" i="141" s="1"/>
  <c r="E61" i="141"/>
  <c r="D59" i="141"/>
  <c r="C59" i="141"/>
  <c r="D58" i="141"/>
  <c r="C58" i="141"/>
  <c r="T13" i="141" s="1"/>
  <c r="B106" i="85" s="1"/>
  <c r="E57" i="141"/>
  <c r="F57" i="141" s="1"/>
  <c r="E56" i="141"/>
  <c r="F56" i="141" s="1"/>
  <c r="E55" i="141"/>
  <c r="F55" i="141" s="1"/>
  <c r="E54" i="141"/>
  <c r="F54" i="141" s="1"/>
  <c r="E53" i="141"/>
  <c r="F53" i="141" s="1"/>
  <c r="E52" i="141"/>
  <c r="F52" i="141" s="1"/>
  <c r="E51" i="141"/>
  <c r="F51" i="141" s="1"/>
  <c r="E50" i="141"/>
  <c r="F50" i="141" s="1"/>
  <c r="E49" i="141"/>
  <c r="F49" i="141" s="1"/>
  <c r="E48" i="141"/>
  <c r="F48" i="141" s="1"/>
  <c r="E47" i="141"/>
  <c r="F47" i="141" s="1"/>
  <c r="D40" i="141"/>
  <c r="D38" i="141"/>
  <c r="C37" i="141"/>
  <c r="G57" i="141" s="1"/>
  <c r="C36" i="141"/>
  <c r="G36" i="141" s="1"/>
  <c r="C35" i="141"/>
  <c r="G55" i="141" s="1"/>
  <c r="C34" i="141"/>
  <c r="G54" i="141" s="1"/>
  <c r="G53" i="141"/>
  <c r="C32" i="141"/>
  <c r="E32" i="141" s="1"/>
  <c r="F32" i="141" s="1"/>
  <c r="G31" i="141"/>
  <c r="C30" i="141"/>
  <c r="G50" i="141" s="1"/>
  <c r="C29" i="141"/>
  <c r="E29" i="141" s="1"/>
  <c r="F29" i="141" s="1"/>
  <c r="C28" i="141"/>
  <c r="D19" i="141"/>
  <c r="T16" i="141" s="1"/>
  <c r="C19" i="141"/>
  <c r="T12" i="141" s="1"/>
  <c r="E18" i="141"/>
  <c r="F18" i="141" s="1"/>
  <c r="E17" i="141"/>
  <c r="F17" i="141" s="1"/>
  <c r="E16" i="141"/>
  <c r="F16" i="141" s="1"/>
  <c r="E15" i="141"/>
  <c r="F15" i="141" s="1"/>
  <c r="E14" i="141"/>
  <c r="F14" i="141" s="1"/>
  <c r="E13" i="141"/>
  <c r="F13" i="141" s="1"/>
  <c r="E12" i="141"/>
  <c r="F12" i="141" s="1"/>
  <c r="E11" i="141"/>
  <c r="F11" i="141" s="1"/>
  <c r="E10" i="141"/>
  <c r="F10" i="141" s="1"/>
  <c r="E9" i="141"/>
  <c r="F9" i="141" s="1"/>
  <c r="E8" i="141"/>
  <c r="F8" i="141" s="1"/>
  <c r="C59" i="140"/>
  <c r="E74" i="141" l="1"/>
  <c r="F74" i="141" s="1"/>
  <c r="G75" i="141"/>
  <c r="E69" i="141"/>
  <c r="F69" i="141" s="1"/>
  <c r="E71" i="141"/>
  <c r="F71" i="141" s="1"/>
  <c r="E79" i="141"/>
  <c r="F79" i="141" s="1"/>
  <c r="E73" i="141"/>
  <c r="F73" i="141" s="1"/>
  <c r="E76" i="141"/>
  <c r="F76" i="141" s="1"/>
  <c r="E58" i="141"/>
  <c r="F58" i="141" s="1"/>
  <c r="E70" i="141"/>
  <c r="F70" i="141" s="1"/>
  <c r="E78" i="141"/>
  <c r="F78" i="141" s="1"/>
  <c r="J90" i="141"/>
  <c r="L90" i="141" s="1"/>
  <c r="M90" i="141" s="1"/>
  <c r="G51" i="141"/>
  <c r="J94" i="141"/>
  <c r="L94" i="141" s="1"/>
  <c r="M94" i="141" s="1"/>
  <c r="J96" i="141"/>
  <c r="L96" i="141" s="1"/>
  <c r="M96" i="141" s="1"/>
  <c r="J88" i="141"/>
  <c r="L88" i="141" s="1"/>
  <c r="M88" i="141" s="1"/>
  <c r="C40" i="141"/>
  <c r="G40" i="141" s="1"/>
  <c r="J92" i="141"/>
  <c r="L92" i="141" s="1"/>
  <c r="M92" i="141" s="1"/>
  <c r="C38" i="141"/>
  <c r="G58" i="141" s="1"/>
  <c r="J86" i="141"/>
  <c r="L86" i="141" s="1"/>
  <c r="M86" i="141" s="1"/>
  <c r="E28" i="141"/>
  <c r="F28" i="141" s="1"/>
  <c r="E36" i="141"/>
  <c r="F36" i="141" s="1"/>
  <c r="G47" i="141"/>
  <c r="E27" i="141"/>
  <c r="F27" i="141" s="1"/>
  <c r="E31" i="141"/>
  <c r="F31" i="141" s="1"/>
  <c r="E35" i="141"/>
  <c r="F35" i="141" s="1"/>
  <c r="E37" i="141"/>
  <c r="F37" i="141" s="1"/>
  <c r="F61" i="141"/>
  <c r="G61" i="141" s="1"/>
  <c r="G27" i="141"/>
  <c r="G29" i="141"/>
  <c r="G33" i="141"/>
  <c r="G35" i="141"/>
  <c r="G37" i="141"/>
  <c r="G48" i="141"/>
  <c r="G56" i="141"/>
  <c r="E34" i="141"/>
  <c r="F34" i="141" s="1"/>
  <c r="C89" i="141"/>
  <c r="M190" i="141"/>
  <c r="E19" i="141"/>
  <c r="F19" i="141" s="1"/>
  <c r="G49" i="141"/>
  <c r="E59" i="141"/>
  <c r="F59" i="141" s="1"/>
  <c r="J87" i="141"/>
  <c r="L87" i="141" s="1"/>
  <c r="M87" i="141" s="1"/>
  <c r="G28" i="141"/>
  <c r="G30" i="141"/>
  <c r="G32" i="141"/>
  <c r="G34" i="141"/>
  <c r="G52" i="141"/>
  <c r="C80" i="141"/>
  <c r="C84" i="141"/>
  <c r="E84" i="141" s="1"/>
  <c r="J89" i="141"/>
  <c r="L89" i="141" s="1"/>
  <c r="M89" i="141" s="1"/>
  <c r="J91" i="141"/>
  <c r="L91" i="141" s="1"/>
  <c r="M91" i="141" s="1"/>
  <c r="J93" i="141"/>
  <c r="L93" i="141" s="1"/>
  <c r="M93" i="141" s="1"/>
  <c r="J95" i="141"/>
  <c r="L95" i="141" s="1"/>
  <c r="M95" i="141" s="1"/>
  <c r="E30" i="141"/>
  <c r="F30" i="141" s="1"/>
  <c r="T17" i="141"/>
  <c r="B105" i="85" s="1"/>
  <c r="E33" i="141"/>
  <c r="F33" i="141" s="1"/>
  <c r="T17" i="140"/>
  <c r="B103" i="85"/>
  <c r="E81" i="141" l="1"/>
  <c r="E38" i="141"/>
  <c r="F38" i="141" s="1"/>
  <c r="G38" i="141"/>
  <c r="E40" i="141"/>
  <c r="F40" i="141" s="1"/>
  <c r="G80" i="141"/>
  <c r="E80" i="141"/>
  <c r="F80" i="141" s="1"/>
  <c r="C82" i="141"/>
  <c r="K199" i="140"/>
  <c r="J199" i="140"/>
  <c r="L198" i="140"/>
  <c r="M198" i="140" s="1"/>
  <c r="L197" i="140"/>
  <c r="M197" i="140" s="1"/>
  <c r="L196" i="140"/>
  <c r="M196" i="140" s="1"/>
  <c r="M195" i="140"/>
  <c r="L195" i="140"/>
  <c r="L194" i="140"/>
  <c r="M194" i="140" s="1"/>
  <c r="L193" i="140"/>
  <c r="M193" i="140" s="1"/>
  <c r="L192" i="140"/>
  <c r="M192" i="140" s="1"/>
  <c r="M191" i="140"/>
  <c r="L191" i="140"/>
  <c r="L190" i="140"/>
  <c r="M190" i="140" s="1"/>
  <c r="L189" i="140"/>
  <c r="L199" i="140" s="1"/>
  <c r="M199" i="140" s="1"/>
  <c r="L182" i="140"/>
  <c r="K182" i="140"/>
  <c r="M182" i="140" s="1"/>
  <c r="J182" i="140"/>
  <c r="M181" i="140"/>
  <c r="M180" i="140"/>
  <c r="M179" i="140"/>
  <c r="M178" i="140"/>
  <c r="M177" i="140"/>
  <c r="M176" i="140"/>
  <c r="M175" i="140"/>
  <c r="M174" i="140"/>
  <c r="M173" i="140"/>
  <c r="Q172" i="140"/>
  <c r="M172" i="140"/>
  <c r="Q171" i="140"/>
  <c r="M165" i="140"/>
  <c r="L165" i="140"/>
  <c r="K165" i="140"/>
  <c r="J165" i="140"/>
  <c r="N165" i="140" s="1"/>
  <c r="N164" i="140"/>
  <c r="N163" i="140"/>
  <c r="N162" i="140"/>
  <c r="N161" i="140"/>
  <c r="N160" i="140"/>
  <c r="N159" i="140"/>
  <c r="N158" i="140"/>
  <c r="N157" i="140"/>
  <c r="N156" i="140"/>
  <c r="N155" i="140"/>
  <c r="L146" i="140"/>
  <c r="M146" i="140" s="1"/>
  <c r="L145" i="140"/>
  <c r="M145" i="140" s="1"/>
  <c r="L144" i="140"/>
  <c r="M144" i="140" s="1"/>
  <c r="M143" i="140"/>
  <c r="L143" i="140"/>
  <c r="L125" i="140"/>
  <c r="M125" i="140" s="1"/>
  <c r="N121" i="140"/>
  <c r="M121" i="140"/>
  <c r="L121" i="140"/>
  <c r="K96" i="140"/>
  <c r="K95" i="140"/>
  <c r="K94" i="140"/>
  <c r="K93" i="140"/>
  <c r="K92" i="140"/>
  <c r="K91" i="140"/>
  <c r="K90" i="140"/>
  <c r="K89" i="140"/>
  <c r="K88" i="140"/>
  <c r="K87" i="140"/>
  <c r="K86" i="140"/>
  <c r="D84" i="140"/>
  <c r="D80" i="140"/>
  <c r="C79" i="140"/>
  <c r="E79" i="140" s="1"/>
  <c r="F79" i="140" s="1"/>
  <c r="C78" i="140"/>
  <c r="G78" i="140" s="1"/>
  <c r="C77" i="140"/>
  <c r="E77" i="140" s="1"/>
  <c r="F77" i="140" s="1"/>
  <c r="C76" i="140"/>
  <c r="G76" i="140" s="1"/>
  <c r="C75" i="140"/>
  <c r="E75" i="140" s="1"/>
  <c r="F75" i="140" s="1"/>
  <c r="C74" i="140"/>
  <c r="G74" i="140" s="1"/>
  <c r="C73" i="140"/>
  <c r="E73" i="140" s="1"/>
  <c r="F73" i="140" s="1"/>
  <c r="C72" i="140"/>
  <c r="G72" i="140" s="1"/>
  <c r="C71" i="140"/>
  <c r="G71" i="140" s="1"/>
  <c r="E70" i="140"/>
  <c r="F70" i="140" s="1"/>
  <c r="C70" i="140"/>
  <c r="G70" i="140" s="1"/>
  <c r="C69" i="140"/>
  <c r="E61" i="140"/>
  <c r="D59" i="140"/>
  <c r="D58" i="140"/>
  <c r="C58" i="140"/>
  <c r="E57" i="140"/>
  <c r="F57" i="140" s="1"/>
  <c r="E56" i="140"/>
  <c r="F56" i="140" s="1"/>
  <c r="E55" i="140"/>
  <c r="F55" i="140" s="1"/>
  <c r="E54" i="140"/>
  <c r="F54" i="140" s="1"/>
  <c r="E53" i="140"/>
  <c r="F53" i="140" s="1"/>
  <c r="E52" i="140"/>
  <c r="F52" i="140" s="1"/>
  <c r="E51" i="140"/>
  <c r="F51" i="140" s="1"/>
  <c r="E50" i="140"/>
  <c r="F50" i="140" s="1"/>
  <c r="E49" i="140"/>
  <c r="F49" i="140" s="1"/>
  <c r="E48" i="140"/>
  <c r="F48" i="140" s="1"/>
  <c r="E47" i="140"/>
  <c r="F47" i="140" s="1"/>
  <c r="D40" i="140"/>
  <c r="D38" i="140"/>
  <c r="D82" i="140" s="1"/>
  <c r="C37" i="140"/>
  <c r="E37" i="140" s="1"/>
  <c r="F37" i="140" s="1"/>
  <c r="C36" i="140"/>
  <c r="G56" i="140" s="1"/>
  <c r="C35" i="140"/>
  <c r="E35" i="140" s="1"/>
  <c r="F35" i="140" s="1"/>
  <c r="C34" i="140"/>
  <c r="E34" i="140" s="1"/>
  <c r="F34" i="140" s="1"/>
  <c r="C33" i="140"/>
  <c r="G53" i="140" s="1"/>
  <c r="E32" i="140"/>
  <c r="F32" i="140" s="1"/>
  <c r="C32" i="140"/>
  <c r="G52" i="140" s="1"/>
  <c r="C31" i="140"/>
  <c r="E31" i="140" s="1"/>
  <c r="F31" i="140" s="1"/>
  <c r="C30" i="140"/>
  <c r="G50" i="140" s="1"/>
  <c r="C29" i="140"/>
  <c r="E29" i="140" s="1"/>
  <c r="F29" i="140" s="1"/>
  <c r="C28" i="140"/>
  <c r="E28" i="140" s="1"/>
  <c r="F28" i="140" s="1"/>
  <c r="C27" i="140"/>
  <c r="D19" i="140"/>
  <c r="T16" i="140" s="1"/>
  <c r="C19" i="140"/>
  <c r="T12" i="140" s="1"/>
  <c r="E18" i="140"/>
  <c r="F18" i="140" s="1"/>
  <c r="E17" i="140"/>
  <c r="F17" i="140" s="1"/>
  <c r="E16" i="140"/>
  <c r="F16" i="140" s="1"/>
  <c r="E15" i="140"/>
  <c r="F15" i="140" s="1"/>
  <c r="E14" i="140"/>
  <c r="F14" i="140" s="1"/>
  <c r="E13" i="140"/>
  <c r="F13" i="140" s="1"/>
  <c r="E12" i="140"/>
  <c r="F12" i="140" s="1"/>
  <c r="E11" i="140"/>
  <c r="F11" i="140" s="1"/>
  <c r="E10" i="140"/>
  <c r="F10" i="140" s="1"/>
  <c r="E9" i="140"/>
  <c r="F9" i="140" s="1"/>
  <c r="E8" i="140"/>
  <c r="F8" i="140" s="1"/>
  <c r="D59" i="139"/>
  <c r="K199" i="139"/>
  <c r="J199" i="139"/>
  <c r="L198" i="139"/>
  <c r="M198" i="139" s="1"/>
  <c r="L197" i="139"/>
  <c r="M197" i="139" s="1"/>
  <c r="L196" i="139"/>
  <c r="M196" i="139" s="1"/>
  <c r="L195" i="139"/>
  <c r="M195" i="139" s="1"/>
  <c r="L194" i="139"/>
  <c r="M194" i="139" s="1"/>
  <c r="L193" i="139"/>
  <c r="M193" i="139" s="1"/>
  <c r="L192" i="139"/>
  <c r="M192" i="139" s="1"/>
  <c r="M191" i="139"/>
  <c r="L191" i="139"/>
  <c r="L190" i="139"/>
  <c r="M190" i="139" s="1"/>
  <c r="L189" i="139"/>
  <c r="L199" i="139" s="1"/>
  <c r="M199" i="139" s="1"/>
  <c r="L182" i="139"/>
  <c r="K182" i="139"/>
  <c r="J182" i="139"/>
  <c r="M182" i="139" s="1"/>
  <c r="M181" i="139"/>
  <c r="M180" i="139"/>
  <c r="M179" i="139"/>
  <c r="M178" i="139"/>
  <c r="M177" i="139"/>
  <c r="M176" i="139"/>
  <c r="M175" i="139"/>
  <c r="M174" i="139"/>
  <c r="M173" i="139"/>
  <c r="Q172" i="139"/>
  <c r="M172" i="139"/>
  <c r="Q171" i="139"/>
  <c r="M165" i="139"/>
  <c r="L165" i="139"/>
  <c r="K165" i="139"/>
  <c r="J165" i="139"/>
  <c r="N165" i="139" s="1"/>
  <c r="N164" i="139"/>
  <c r="N163" i="139"/>
  <c r="N162" i="139"/>
  <c r="N161" i="139"/>
  <c r="N160" i="139"/>
  <c r="N159" i="139"/>
  <c r="N158" i="139"/>
  <c r="N157" i="139"/>
  <c r="N156" i="139"/>
  <c r="N155" i="139"/>
  <c r="M146" i="139"/>
  <c r="L146" i="139"/>
  <c r="L145" i="139"/>
  <c r="M145" i="139" s="1"/>
  <c r="L144" i="139"/>
  <c r="M144" i="139" s="1"/>
  <c r="M143" i="139"/>
  <c r="L143" i="139"/>
  <c r="M125" i="139"/>
  <c r="L125" i="139"/>
  <c r="N121" i="139"/>
  <c r="M121" i="139"/>
  <c r="L121" i="139"/>
  <c r="K96" i="139"/>
  <c r="K95" i="139"/>
  <c r="K94" i="139"/>
  <c r="K93" i="139"/>
  <c r="K92" i="139"/>
  <c r="K91" i="139"/>
  <c r="K90" i="139"/>
  <c r="K89" i="139"/>
  <c r="K88" i="139"/>
  <c r="K87" i="139"/>
  <c r="K86" i="139"/>
  <c r="D84" i="139"/>
  <c r="D80" i="139"/>
  <c r="C79" i="139"/>
  <c r="G79" i="139" s="1"/>
  <c r="C78" i="139"/>
  <c r="G78" i="139" s="1"/>
  <c r="C77" i="139"/>
  <c r="G77" i="139" s="1"/>
  <c r="C76" i="139"/>
  <c r="G76" i="139" s="1"/>
  <c r="C75" i="139"/>
  <c r="G75" i="139" s="1"/>
  <c r="C74" i="139"/>
  <c r="G74" i="139" s="1"/>
  <c r="C73" i="139"/>
  <c r="G73" i="139" s="1"/>
  <c r="C72" i="139"/>
  <c r="G72" i="139" s="1"/>
  <c r="C71" i="139"/>
  <c r="C70" i="139"/>
  <c r="G70" i="139" s="1"/>
  <c r="C69" i="139"/>
  <c r="E61" i="139"/>
  <c r="C59" i="139"/>
  <c r="D58" i="139"/>
  <c r="T17" i="139" s="1"/>
  <c r="B101" i="85" s="1"/>
  <c r="C58" i="139"/>
  <c r="E57" i="139"/>
  <c r="F57" i="139" s="1"/>
  <c r="E56" i="139"/>
  <c r="F56" i="139" s="1"/>
  <c r="E55" i="139"/>
  <c r="F55" i="139" s="1"/>
  <c r="E54" i="139"/>
  <c r="F54" i="139" s="1"/>
  <c r="E53" i="139"/>
  <c r="F53" i="139" s="1"/>
  <c r="E52" i="139"/>
  <c r="F52" i="139" s="1"/>
  <c r="E51" i="139"/>
  <c r="F51" i="139" s="1"/>
  <c r="E50" i="139"/>
  <c r="F50" i="139" s="1"/>
  <c r="E49" i="139"/>
  <c r="F49" i="139" s="1"/>
  <c r="E48" i="139"/>
  <c r="F48" i="139" s="1"/>
  <c r="E47" i="139"/>
  <c r="F47" i="139" s="1"/>
  <c r="D40" i="139"/>
  <c r="D38" i="139"/>
  <c r="D82" i="139" s="1"/>
  <c r="C37" i="139"/>
  <c r="E37" i="139" s="1"/>
  <c r="F37" i="139" s="1"/>
  <c r="C36" i="139"/>
  <c r="G36" i="139" s="1"/>
  <c r="C35" i="139"/>
  <c r="E35" i="139" s="1"/>
  <c r="F35" i="139" s="1"/>
  <c r="C34" i="139"/>
  <c r="G34" i="139" s="1"/>
  <c r="C33" i="139"/>
  <c r="G53" i="139" s="1"/>
  <c r="C32" i="139"/>
  <c r="G52" i="139" s="1"/>
  <c r="C31" i="139"/>
  <c r="E31" i="139" s="1"/>
  <c r="F31" i="139" s="1"/>
  <c r="C30" i="139"/>
  <c r="G50" i="139" s="1"/>
  <c r="C29" i="139"/>
  <c r="E29" i="139" s="1"/>
  <c r="F29" i="139" s="1"/>
  <c r="E28" i="139"/>
  <c r="F28" i="139" s="1"/>
  <c r="C28" i="139"/>
  <c r="C27" i="139"/>
  <c r="D19" i="139"/>
  <c r="T16" i="139" s="1"/>
  <c r="C19" i="139"/>
  <c r="T12" i="139" s="1"/>
  <c r="E18" i="139"/>
  <c r="F18" i="139" s="1"/>
  <c r="E17" i="139"/>
  <c r="F17" i="139" s="1"/>
  <c r="E16" i="139"/>
  <c r="F16" i="139" s="1"/>
  <c r="E15" i="139"/>
  <c r="F15" i="139" s="1"/>
  <c r="E14" i="139"/>
  <c r="F14" i="139" s="1"/>
  <c r="E13" i="139"/>
  <c r="F13" i="139" s="1"/>
  <c r="E12" i="139"/>
  <c r="F12" i="139" s="1"/>
  <c r="E11" i="139"/>
  <c r="F11" i="139" s="1"/>
  <c r="E10" i="139"/>
  <c r="F10" i="139" s="1"/>
  <c r="E9" i="139"/>
  <c r="F9" i="139" s="1"/>
  <c r="E8" i="139"/>
  <c r="F8" i="139" s="1"/>
  <c r="C89" i="140" l="1"/>
  <c r="C40" i="139"/>
  <c r="G40" i="139" s="1"/>
  <c r="C89" i="139"/>
  <c r="G75" i="140"/>
  <c r="G79" i="140"/>
  <c r="E78" i="140"/>
  <c r="F78" i="140" s="1"/>
  <c r="E36" i="140"/>
  <c r="F36" i="140" s="1"/>
  <c r="G36" i="140"/>
  <c r="E74" i="140"/>
  <c r="F74" i="140" s="1"/>
  <c r="G32" i="140"/>
  <c r="J86" i="140"/>
  <c r="L86" i="140" s="1"/>
  <c r="M86" i="140" s="1"/>
  <c r="G34" i="140"/>
  <c r="G28" i="140"/>
  <c r="G48" i="140"/>
  <c r="E58" i="140"/>
  <c r="F58" i="140" s="1"/>
  <c r="T13" i="140"/>
  <c r="B104" i="85" s="1"/>
  <c r="G30" i="140"/>
  <c r="G69" i="140"/>
  <c r="G73" i="140"/>
  <c r="G77" i="140"/>
  <c r="J87" i="140"/>
  <c r="L87" i="140" s="1"/>
  <c r="M87" i="140" s="1"/>
  <c r="E72" i="140"/>
  <c r="F72" i="140" s="1"/>
  <c r="E76" i="140"/>
  <c r="F76" i="140" s="1"/>
  <c r="G57" i="140"/>
  <c r="G49" i="140"/>
  <c r="G54" i="140"/>
  <c r="E30" i="140"/>
  <c r="F30" i="140" s="1"/>
  <c r="J88" i="140"/>
  <c r="L88" i="140" s="1"/>
  <c r="M88" i="140" s="1"/>
  <c r="F61" i="140"/>
  <c r="G61" i="140" s="1"/>
  <c r="J90" i="140"/>
  <c r="L90" i="140" s="1"/>
  <c r="M90" i="140" s="1"/>
  <c r="J92" i="140"/>
  <c r="L92" i="140" s="1"/>
  <c r="M92" i="140" s="1"/>
  <c r="J94" i="140"/>
  <c r="L94" i="140" s="1"/>
  <c r="M94" i="140" s="1"/>
  <c r="J96" i="140"/>
  <c r="L96" i="140" s="1"/>
  <c r="M96" i="140" s="1"/>
  <c r="G47" i="140"/>
  <c r="G27" i="140"/>
  <c r="G29" i="140"/>
  <c r="G31" i="140"/>
  <c r="G33" i="140"/>
  <c r="G35" i="140"/>
  <c r="G37" i="140"/>
  <c r="C38" i="140"/>
  <c r="G51" i="140"/>
  <c r="E69" i="140"/>
  <c r="E71" i="140"/>
  <c r="F71" i="140" s="1"/>
  <c r="M189" i="140"/>
  <c r="E59" i="140"/>
  <c r="F59" i="140" s="1"/>
  <c r="C80" i="140"/>
  <c r="C84" i="140"/>
  <c r="E84" i="140" s="1"/>
  <c r="J89" i="140"/>
  <c r="L89" i="140" s="1"/>
  <c r="M89" i="140" s="1"/>
  <c r="J91" i="140"/>
  <c r="L91" i="140" s="1"/>
  <c r="M91" i="140" s="1"/>
  <c r="J93" i="140"/>
  <c r="L93" i="140" s="1"/>
  <c r="M93" i="140" s="1"/>
  <c r="J95" i="140"/>
  <c r="L95" i="140" s="1"/>
  <c r="M95" i="140" s="1"/>
  <c r="E19" i="140"/>
  <c r="F19" i="140" s="1"/>
  <c r="G55" i="140"/>
  <c r="E27" i="140"/>
  <c r="F27" i="140" s="1"/>
  <c r="E33" i="140"/>
  <c r="F33" i="140" s="1"/>
  <c r="C40" i="140"/>
  <c r="G40" i="140" s="1"/>
  <c r="E58" i="139"/>
  <c r="F58" i="139" s="1"/>
  <c r="T13" i="139"/>
  <c r="B102" i="85" s="1"/>
  <c r="J87" i="139"/>
  <c r="L87" i="139" s="1"/>
  <c r="M87" i="139" s="1"/>
  <c r="E36" i="139"/>
  <c r="F36" i="139" s="1"/>
  <c r="F61" i="139"/>
  <c r="G61" i="139" s="1"/>
  <c r="G57" i="139"/>
  <c r="G56" i="139"/>
  <c r="E32" i="139"/>
  <c r="F32" i="139" s="1"/>
  <c r="G54" i="139"/>
  <c r="G29" i="139"/>
  <c r="G33" i="139"/>
  <c r="G37" i="139"/>
  <c r="E30" i="139"/>
  <c r="F30" i="139" s="1"/>
  <c r="E34" i="139"/>
  <c r="F34" i="139" s="1"/>
  <c r="G31" i="139"/>
  <c r="G27" i="139"/>
  <c r="G35" i="139"/>
  <c r="G51" i="139"/>
  <c r="J86" i="139"/>
  <c r="L86" i="139" s="1"/>
  <c r="M86" i="139" s="1"/>
  <c r="G48" i="139"/>
  <c r="J88" i="139"/>
  <c r="L88" i="139" s="1"/>
  <c r="M88" i="139" s="1"/>
  <c r="G49" i="139"/>
  <c r="J90" i="139"/>
  <c r="L90" i="139" s="1"/>
  <c r="M90" i="139" s="1"/>
  <c r="J92" i="139"/>
  <c r="L92" i="139" s="1"/>
  <c r="M92" i="139" s="1"/>
  <c r="J94" i="139"/>
  <c r="L94" i="139" s="1"/>
  <c r="M94" i="139" s="1"/>
  <c r="J96" i="139"/>
  <c r="L96" i="139" s="1"/>
  <c r="M96" i="139" s="1"/>
  <c r="C38" i="139"/>
  <c r="E69" i="139"/>
  <c r="E71" i="139"/>
  <c r="F71" i="139" s="1"/>
  <c r="E73" i="139"/>
  <c r="F73" i="139" s="1"/>
  <c r="E75" i="139"/>
  <c r="F75" i="139" s="1"/>
  <c r="E77" i="139"/>
  <c r="F77" i="139" s="1"/>
  <c r="E79" i="139"/>
  <c r="F79" i="139" s="1"/>
  <c r="M189" i="139"/>
  <c r="E19" i="139"/>
  <c r="F19" i="139" s="1"/>
  <c r="E59" i="139"/>
  <c r="F59" i="139" s="1"/>
  <c r="G71" i="139"/>
  <c r="G28" i="139"/>
  <c r="G30" i="139"/>
  <c r="G32" i="139"/>
  <c r="C80" i="139"/>
  <c r="C84" i="139"/>
  <c r="E84" i="139" s="1"/>
  <c r="J89" i="139"/>
  <c r="L89" i="139" s="1"/>
  <c r="M89" i="139" s="1"/>
  <c r="J91" i="139"/>
  <c r="L91" i="139" s="1"/>
  <c r="M91" i="139" s="1"/>
  <c r="J93" i="139"/>
  <c r="L93" i="139" s="1"/>
  <c r="M93" i="139" s="1"/>
  <c r="J95" i="139"/>
  <c r="L95" i="139" s="1"/>
  <c r="M95" i="139" s="1"/>
  <c r="G69" i="139"/>
  <c r="G47" i="139"/>
  <c r="G55" i="139"/>
  <c r="E70" i="139"/>
  <c r="F70" i="139" s="1"/>
  <c r="E72" i="139"/>
  <c r="F72" i="139" s="1"/>
  <c r="E74" i="139"/>
  <c r="F74" i="139" s="1"/>
  <c r="E76" i="139"/>
  <c r="F76" i="139" s="1"/>
  <c r="E78" i="139"/>
  <c r="F78" i="139" s="1"/>
  <c r="E27" i="139"/>
  <c r="F27" i="139" s="1"/>
  <c r="E33" i="139"/>
  <c r="F33" i="139" s="1"/>
  <c r="C82" i="140" l="1"/>
  <c r="C82" i="139"/>
  <c r="E40" i="140"/>
  <c r="F40" i="140" s="1"/>
  <c r="F69" i="140"/>
  <c r="E81" i="140"/>
  <c r="E80" i="140"/>
  <c r="F80" i="140" s="1"/>
  <c r="G80" i="140"/>
  <c r="G38" i="140"/>
  <c r="G58" i="140"/>
  <c r="E38" i="140"/>
  <c r="F38" i="140" s="1"/>
  <c r="F69" i="139"/>
  <c r="E81" i="139"/>
  <c r="E40" i="139"/>
  <c r="F40" i="139" s="1"/>
  <c r="G38" i="139"/>
  <c r="E38" i="139"/>
  <c r="F38" i="139" s="1"/>
  <c r="G58" i="139"/>
  <c r="E80" i="139"/>
  <c r="F80" i="139" s="1"/>
  <c r="G80" i="139"/>
  <c r="D59" i="138" l="1"/>
  <c r="K199" i="138"/>
  <c r="J199" i="138"/>
  <c r="M198" i="138"/>
  <c r="L198" i="138"/>
  <c r="L197" i="138"/>
  <c r="M197" i="138" s="1"/>
  <c r="L196" i="138"/>
  <c r="M196" i="138" s="1"/>
  <c r="L195" i="138"/>
  <c r="M195" i="138" s="1"/>
  <c r="M194" i="138"/>
  <c r="L194" i="138"/>
  <c r="L193" i="138"/>
  <c r="M193" i="138" s="1"/>
  <c r="L192" i="138"/>
  <c r="M192" i="138" s="1"/>
  <c r="M191" i="138"/>
  <c r="L191" i="138"/>
  <c r="M190" i="138"/>
  <c r="L190" i="138"/>
  <c r="L189" i="138"/>
  <c r="L199" i="138" s="1"/>
  <c r="M199" i="138" s="1"/>
  <c r="L182" i="138"/>
  <c r="K182" i="138"/>
  <c r="M182" i="138" s="1"/>
  <c r="J182" i="138"/>
  <c r="M181" i="138"/>
  <c r="M180" i="138"/>
  <c r="M179" i="138"/>
  <c r="M178" i="138"/>
  <c r="M177" i="138"/>
  <c r="M176" i="138"/>
  <c r="M175" i="138"/>
  <c r="M174" i="138"/>
  <c r="M173" i="138"/>
  <c r="Q172" i="138"/>
  <c r="M172" i="138"/>
  <c r="Q171" i="138"/>
  <c r="M165" i="138"/>
  <c r="L165" i="138"/>
  <c r="K165" i="138"/>
  <c r="J165" i="138"/>
  <c r="N165" i="138" s="1"/>
  <c r="N164" i="138"/>
  <c r="N163" i="138"/>
  <c r="N162" i="138"/>
  <c r="N161" i="138"/>
  <c r="N160" i="138"/>
  <c r="N159" i="138"/>
  <c r="N158" i="138"/>
  <c r="N157" i="138"/>
  <c r="N156" i="138"/>
  <c r="N155" i="138"/>
  <c r="M146" i="138"/>
  <c r="L146" i="138"/>
  <c r="L145" i="138"/>
  <c r="M145" i="138" s="1"/>
  <c r="L144" i="138"/>
  <c r="M144" i="138" s="1"/>
  <c r="L143" i="138"/>
  <c r="M143" i="138" s="1"/>
  <c r="M125" i="138"/>
  <c r="L125" i="138"/>
  <c r="N121" i="138"/>
  <c r="M121" i="138"/>
  <c r="L121" i="138"/>
  <c r="K96" i="138"/>
  <c r="K95" i="138"/>
  <c r="K94" i="138"/>
  <c r="K93" i="138"/>
  <c r="K92" i="138"/>
  <c r="K91" i="138"/>
  <c r="K90" i="138"/>
  <c r="K89" i="138"/>
  <c r="K88" i="138"/>
  <c r="K87" i="138"/>
  <c r="K86" i="138"/>
  <c r="D84" i="138"/>
  <c r="D80" i="138"/>
  <c r="C79" i="138"/>
  <c r="G79" i="138" s="1"/>
  <c r="C78" i="138"/>
  <c r="G78" i="138" s="1"/>
  <c r="C77" i="138"/>
  <c r="C76" i="138"/>
  <c r="G76" i="138" s="1"/>
  <c r="C75" i="138"/>
  <c r="E75" i="138" s="1"/>
  <c r="F75" i="138" s="1"/>
  <c r="C74" i="138"/>
  <c r="G74" i="138" s="1"/>
  <c r="C73" i="138"/>
  <c r="E73" i="138" s="1"/>
  <c r="F73" i="138" s="1"/>
  <c r="C72" i="138"/>
  <c r="G72" i="138" s="1"/>
  <c r="C71" i="138"/>
  <c r="C70" i="138"/>
  <c r="G70" i="138" s="1"/>
  <c r="C69" i="138"/>
  <c r="E61" i="138"/>
  <c r="C59" i="138"/>
  <c r="D58" i="138"/>
  <c r="T17" i="138" s="1"/>
  <c r="B99" i="85" s="1"/>
  <c r="C58" i="138"/>
  <c r="T13" i="138" s="1"/>
  <c r="B100" i="85" s="1"/>
  <c r="E57" i="138"/>
  <c r="F57" i="138" s="1"/>
  <c r="E56" i="138"/>
  <c r="F56" i="138" s="1"/>
  <c r="E55" i="138"/>
  <c r="F55" i="138" s="1"/>
  <c r="E54" i="138"/>
  <c r="F54" i="138" s="1"/>
  <c r="E53" i="138"/>
  <c r="F53" i="138" s="1"/>
  <c r="E52" i="138"/>
  <c r="F52" i="138" s="1"/>
  <c r="E51" i="138"/>
  <c r="F51" i="138" s="1"/>
  <c r="E50" i="138"/>
  <c r="F50" i="138" s="1"/>
  <c r="E49" i="138"/>
  <c r="F49" i="138" s="1"/>
  <c r="E48" i="138"/>
  <c r="F48" i="138" s="1"/>
  <c r="E47" i="138"/>
  <c r="F47" i="138" s="1"/>
  <c r="D40" i="138"/>
  <c r="D38" i="138"/>
  <c r="D82" i="138" s="1"/>
  <c r="C37" i="138"/>
  <c r="E37" i="138" s="1"/>
  <c r="F37" i="138" s="1"/>
  <c r="C36" i="138"/>
  <c r="G36" i="138" s="1"/>
  <c r="C35" i="138"/>
  <c r="E35" i="138" s="1"/>
  <c r="F35" i="138" s="1"/>
  <c r="C34" i="138"/>
  <c r="G34" i="138" s="1"/>
  <c r="C33" i="138"/>
  <c r="G53" i="138" s="1"/>
  <c r="C32" i="138"/>
  <c r="G52" i="138" s="1"/>
  <c r="C31" i="138"/>
  <c r="E31" i="138" s="1"/>
  <c r="F31" i="138" s="1"/>
  <c r="C30" i="138"/>
  <c r="G50" i="138" s="1"/>
  <c r="C29" i="138"/>
  <c r="E29" i="138" s="1"/>
  <c r="F29" i="138" s="1"/>
  <c r="C28" i="138"/>
  <c r="C27" i="138"/>
  <c r="E27" i="138" s="1"/>
  <c r="F27" i="138" s="1"/>
  <c r="D19" i="138"/>
  <c r="T16" i="138" s="1"/>
  <c r="C19" i="138"/>
  <c r="T12" i="138" s="1"/>
  <c r="E18" i="138"/>
  <c r="F18" i="138" s="1"/>
  <c r="E17" i="138"/>
  <c r="F17" i="138" s="1"/>
  <c r="E16" i="138"/>
  <c r="F16" i="138" s="1"/>
  <c r="E15" i="138"/>
  <c r="F15" i="138" s="1"/>
  <c r="E14" i="138"/>
  <c r="F14" i="138" s="1"/>
  <c r="E13" i="138"/>
  <c r="F13" i="138" s="1"/>
  <c r="E12" i="138"/>
  <c r="F12" i="138" s="1"/>
  <c r="E11" i="138"/>
  <c r="F11" i="138" s="1"/>
  <c r="E10" i="138"/>
  <c r="F10" i="138" s="1"/>
  <c r="E9" i="138"/>
  <c r="F9" i="138" s="1"/>
  <c r="E8" i="138"/>
  <c r="F8" i="138" s="1"/>
  <c r="G35" i="138" l="1"/>
  <c r="G33" i="138"/>
  <c r="G31" i="138"/>
  <c r="G37" i="138"/>
  <c r="J94" i="138"/>
  <c r="L94" i="138" s="1"/>
  <c r="M94" i="138" s="1"/>
  <c r="G51" i="138"/>
  <c r="G56" i="138"/>
  <c r="J88" i="138"/>
  <c r="L88" i="138" s="1"/>
  <c r="M88" i="138" s="1"/>
  <c r="G29" i="138"/>
  <c r="G27" i="138"/>
  <c r="J86" i="138"/>
  <c r="L86" i="138" s="1"/>
  <c r="M86" i="138" s="1"/>
  <c r="C38" i="138"/>
  <c r="G58" i="138" s="1"/>
  <c r="E58" i="138"/>
  <c r="F58" i="138" s="1"/>
  <c r="E59" i="138"/>
  <c r="F59" i="138" s="1"/>
  <c r="G48" i="138"/>
  <c r="J96" i="138"/>
  <c r="L96" i="138" s="1"/>
  <c r="M96" i="138" s="1"/>
  <c r="E71" i="138"/>
  <c r="F71" i="138" s="1"/>
  <c r="E79" i="138"/>
  <c r="F79" i="138" s="1"/>
  <c r="M189" i="138"/>
  <c r="E28" i="138"/>
  <c r="F28" i="138" s="1"/>
  <c r="E30" i="138"/>
  <c r="F30" i="138" s="1"/>
  <c r="E32" i="138"/>
  <c r="F32" i="138" s="1"/>
  <c r="E34" i="138"/>
  <c r="F34" i="138" s="1"/>
  <c r="E36" i="138"/>
  <c r="F36" i="138" s="1"/>
  <c r="G54" i="138"/>
  <c r="E77" i="138"/>
  <c r="F77" i="138" s="1"/>
  <c r="E19" i="138"/>
  <c r="F19" i="138" s="1"/>
  <c r="G49" i="138"/>
  <c r="G57" i="138"/>
  <c r="G69" i="138"/>
  <c r="G71" i="138"/>
  <c r="G73" i="138"/>
  <c r="G75" i="138"/>
  <c r="G77" i="138"/>
  <c r="J87" i="138"/>
  <c r="L87" i="138" s="1"/>
  <c r="M87" i="138" s="1"/>
  <c r="C89" i="138"/>
  <c r="J92" i="138"/>
  <c r="L92" i="138" s="1"/>
  <c r="M92" i="138" s="1"/>
  <c r="E69" i="138"/>
  <c r="G28" i="138"/>
  <c r="G30" i="138"/>
  <c r="G32" i="138"/>
  <c r="C80" i="138"/>
  <c r="C84" i="138"/>
  <c r="E84" i="138" s="1"/>
  <c r="J89" i="138"/>
  <c r="L89" i="138" s="1"/>
  <c r="M89" i="138" s="1"/>
  <c r="J91" i="138"/>
  <c r="L91" i="138" s="1"/>
  <c r="M91" i="138" s="1"/>
  <c r="J93" i="138"/>
  <c r="L93" i="138" s="1"/>
  <c r="M93" i="138" s="1"/>
  <c r="J95" i="138"/>
  <c r="L95" i="138" s="1"/>
  <c r="M95" i="138" s="1"/>
  <c r="J90" i="138"/>
  <c r="L90" i="138" s="1"/>
  <c r="M90" i="138" s="1"/>
  <c r="G47" i="138"/>
  <c r="G55" i="138"/>
  <c r="E70" i="138"/>
  <c r="F70" i="138" s="1"/>
  <c r="E72" i="138"/>
  <c r="F72" i="138" s="1"/>
  <c r="E74" i="138"/>
  <c r="F74" i="138" s="1"/>
  <c r="E76" i="138"/>
  <c r="F76" i="138" s="1"/>
  <c r="E78" i="138"/>
  <c r="F78" i="138" s="1"/>
  <c r="E33" i="138"/>
  <c r="F33" i="138" s="1"/>
  <c r="C40" i="138"/>
  <c r="F61" i="138"/>
  <c r="G61" i="138" s="1"/>
  <c r="E38" i="138" l="1"/>
  <c r="F38" i="138" s="1"/>
  <c r="G38" i="138"/>
  <c r="G80" i="138"/>
  <c r="E80" i="138"/>
  <c r="F80" i="138" s="1"/>
  <c r="C82" i="138"/>
  <c r="F69" i="138"/>
  <c r="E81" i="138"/>
  <c r="E40" i="138"/>
  <c r="F40" i="138" s="1"/>
  <c r="G40" i="138"/>
  <c r="C59" i="136" l="1"/>
  <c r="C77" i="132" l="1"/>
  <c r="K199" i="136" l="1"/>
  <c r="J199" i="136"/>
  <c r="L198" i="136"/>
  <c r="M198" i="136" s="1"/>
  <c r="L197" i="136"/>
  <c r="M197" i="136" s="1"/>
  <c r="M196" i="136"/>
  <c r="L196" i="136"/>
  <c r="L195" i="136"/>
  <c r="M195" i="136" s="1"/>
  <c r="M194" i="136"/>
  <c r="L194" i="136"/>
  <c r="M193" i="136"/>
  <c r="L193" i="136"/>
  <c r="M192" i="136"/>
  <c r="L192" i="136"/>
  <c r="L191" i="136"/>
  <c r="M191" i="136" s="1"/>
  <c r="M190" i="136"/>
  <c r="L190" i="136"/>
  <c r="M189" i="136"/>
  <c r="L189" i="136"/>
  <c r="L199" i="136" s="1"/>
  <c r="M199" i="136" s="1"/>
  <c r="L182" i="136"/>
  <c r="K182" i="136"/>
  <c r="J182" i="136"/>
  <c r="M182" i="136" s="1"/>
  <c r="M181" i="136"/>
  <c r="M180" i="136"/>
  <c r="M179" i="136"/>
  <c r="M178" i="136"/>
  <c r="M177" i="136"/>
  <c r="M176" i="136"/>
  <c r="M175" i="136"/>
  <c r="M174" i="136"/>
  <c r="M173" i="136"/>
  <c r="Q172" i="136"/>
  <c r="M172" i="136"/>
  <c r="Q171" i="136"/>
  <c r="M165" i="136"/>
  <c r="L165" i="136"/>
  <c r="K165" i="136"/>
  <c r="J165" i="136"/>
  <c r="N165" i="136" s="1"/>
  <c r="N164" i="136"/>
  <c r="N163" i="136"/>
  <c r="N162" i="136"/>
  <c r="N161" i="136"/>
  <c r="N160" i="136"/>
  <c r="N159" i="136"/>
  <c r="N158" i="136"/>
  <c r="N157" i="136"/>
  <c r="N156" i="136"/>
  <c r="N155" i="136"/>
  <c r="L146" i="136"/>
  <c r="M146" i="136" s="1"/>
  <c r="L145" i="136"/>
  <c r="M145" i="136" s="1"/>
  <c r="M144" i="136"/>
  <c r="L144" i="136"/>
  <c r="L143" i="136"/>
  <c r="M143" i="136" s="1"/>
  <c r="L125" i="136"/>
  <c r="M125" i="136" s="1"/>
  <c r="N121" i="136"/>
  <c r="L121" i="136"/>
  <c r="M121" i="136" s="1"/>
  <c r="K96" i="136"/>
  <c r="K95" i="136"/>
  <c r="K94" i="136"/>
  <c r="K93" i="136"/>
  <c r="K92" i="136"/>
  <c r="K91" i="136"/>
  <c r="K90" i="136"/>
  <c r="K89" i="136"/>
  <c r="K88" i="136"/>
  <c r="K87" i="136"/>
  <c r="K86" i="136"/>
  <c r="D84" i="136"/>
  <c r="D80" i="136"/>
  <c r="D82" i="136" s="1"/>
  <c r="C79" i="136"/>
  <c r="C78" i="136"/>
  <c r="E78" i="136" s="1"/>
  <c r="F78" i="136" s="1"/>
  <c r="C77" i="136"/>
  <c r="C76" i="136"/>
  <c r="E76" i="136" s="1"/>
  <c r="F76" i="136" s="1"/>
  <c r="C75" i="136"/>
  <c r="G75" i="136" s="1"/>
  <c r="C74" i="136"/>
  <c r="E74" i="136" s="1"/>
  <c r="F74" i="136" s="1"/>
  <c r="C73" i="136"/>
  <c r="C72" i="136"/>
  <c r="E72" i="136" s="1"/>
  <c r="F72" i="136" s="1"/>
  <c r="C71" i="136"/>
  <c r="G71" i="136" s="1"/>
  <c r="C70" i="136"/>
  <c r="E70" i="136" s="1"/>
  <c r="F70" i="136" s="1"/>
  <c r="C69" i="136"/>
  <c r="G69" i="136" s="1"/>
  <c r="E61" i="136"/>
  <c r="D59" i="136"/>
  <c r="D58" i="136"/>
  <c r="T17" i="136" s="1"/>
  <c r="B97" i="85" s="1"/>
  <c r="C58" i="136"/>
  <c r="T13" i="136" s="1"/>
  <c r="B98" i="85" s="1"/>
  <c r="E57" i="136"/>
  <c r="F57" i="136" s="1"/>
  <c r="E56" i="136"/>
  <c r="F56" i="136" s="1"/>
  <c r="E55" i="136"/>
  <c r="F55" i="136" s="1"/>
  <c r="E54" i="136"/>
  <c r="F54" i="136" s="1"/>
  <c r="E53" i="136"/>
  <c r="F53" i="136" s="1"/>
  <c r="G52" i="136"/>
  <c r="E52" i="136"/>
  <c r="F52" i="136" s="1"/>
  <c r="E51" i="136"/>
  <c r="F51" i="136" s="1"/>
  <c r="E50" i="136"/>
  <c r="F50" i="136" s="1"/>
  <c r="E49" i="136"/>
  <c r="F49" i="136" s="1"/>
  <c r="E48" i="136"/>
  <c r="F48" i="136" s="1"/>
  <c r="E47" i="136"/>
  <c r="D40" i="136"/>
  <c r="D38" i="136"/>
  <c r="C37" i="136"/>
  <c r="E37" i="136" s="1"/>
  <c r="F37" i="136" s="1"/>
  <c r="C36" i="136"/>
  <c r="E36" i="136" s="1"/>
  <c r="F36" i="136" s="1"/>
  <c r="C35" i="136"/>
  <c r="E35" i="136" s="1"/>
  <c r="F35" i="136" s="1"/>
  <c r="C34" i="136"/>
  <c r="G54" i="136" s="1"/>
  <c r="C33" i="136"/>
  <c r="E33" i="136" s="1"/>
  <c r="F33" i="136" s="1"/>
  <c r="C32" i="136"/>
  <c r="E32" i="136" s="1"/>
  <c r="F32" i="136" s="1"/>
  <c r="C31" i="136"/>
  <c r="E31" i="136" s="1"/>
  <c r="F31" i="136" s="1"/>
  <c r="C30" i="136"/>
  <c r="G50" i="136" s="1"/>
  <c r="C29" i="136"/>
  <c r="E29" i="136" s="1"/>
  <c r="F29" i="136" s="1"/>
  <c r="C28" i="136"/>
  <c r="E28" i="136" s="1"/>
  <c r="F28" i="136" s="1"/>
  <c r="C27" i="136"/>
  <c r="D19" i="136"/>
  <c r="T16" i="136" s="1"/>
  <c r="C19" i="136"/>
  <c r="T12" i="136" s="1"/>
  <c r="E18" i="136"/>
  <c r="F18" i="136" s="1"/>
  <c r="E17" i="136"/>
  <c r="F17" i="136" s="1"/>
  <c r="E16" i="136"/>
  <c r="F16" i="136" s="1"/>
  <c r="E15" i="136"/>
  <c r="F15" i="136" s="1"/>
  <c r="E14" i="136"/>
  <c r="F14" i="136" s="1"/>
  <c r="E13" i="136"/>
  <c r="F13" i="136" s="1"/>
  <c r="E12" i="136"/>
  <c r="F12" i="136" s="1"/>
  <c r="E11" i="136"/>
  <c r="F11" i="136" s="1"/>
  <c r="E10" i="136"/>
  <c r="F10" i="136" s="1"/>
  <c r="E9" i="136"/>
  <c r="F9" i="136" s="1"/>
  <c r="E8" i="136"/>
  <c r="F8" i="136" s="1"/>
  <c r="G40" i="135"/>
  <c r="C89" i="136" l="1"/>
  <c r="J94" i="136"/>
  <c r="L94" i="136" s="1"/>
  <c r="M94" i="136" s="1"/>
  <c r="G32" i="136"/>
  <c r="J96" i="136"/>
  <c r="L96" i="136" s="1"/>
  <c r="M96" i="136" s="1"/>
  <c r="J90" i="136"/>
  <c r="L90" i="136" s="1"/>
  <c r="M90" i="136" s="1"/>
  <c r="G30" i="136"/>
  <c r="E59" i="136"/>
  <c r="F59" i="136" s="1"/>
  <c r="E58" i="136"/>
  <c r="F58" i="136" s="1"/>
  <c r="E19" i="136"/>
  <c r="F19" i="136" s="1"/>
  <c r="E71" i="136"/>
  <c r="F71" i="136" s="1"/>
  <c r="E75" i="136"/>
  <c r="F75" i="136" s="1"/>
  <c r="E79" i="136"/>
  <c r="F79" i="136" s="1"/>
  <c r="G79" i="136"/>
  <c r="E69" i="136"/>
  <c r="F69" i="136" s="1"/>
  <c r="E73" i="136"/>
  <c r="F73" i="136" s="1"/>
  <c r="E77" i="136"/>
  <c r="F77" i="136" s="1"/>
  <c r="F47" i="136"/>
  <c r="G73" i="136"/>
  <c r="G77" i="136"/>
  <c r="G28" i="136"/>
  <c r="G34" i="136"/>
  <c r="G36" i="136"/>
  <c r="J92" i="136"/>
  <c r="L92" i="136" s="1"/>
  <c r="M92" i="136" s="1"/>
  <c r="F61" i="136"/>
  <c r="G61" i="136" s="1"/>
  <c r="G70" i="136"/>
  <c r="G72" i="136"/>
  <c r="G74" i="136"/>
  <c r="G76" i="136"/>
  <c r="G78" i="136"/>
  <c r="J86" i="136"/>
  <c r="L86" i="136" s="1"/>
  <c r="M86" i="136" s="1"/>
  <c r="J88" i="136"/>
  <c r="L88" i="136" s="1"/>
  <c r="M88" i="136" s="1"/>
  <c r="G27" i="136"/>
  <c r="G29" i="136"/>
  <c r="G31" i="136"/>
  <c r="G33" i="136"/>
  <c r="G35" i="136"/>
  <c r="G37" i="136"/>
  <c r="G48" i="136"/>
  <c r="G56" i="136"/>
  <c r="G53" i="136"/>
  <c r="G51" i="136"/>
  <c r="C80" i="136"/>
  <c r="G55" i="136"/>
  <c r="C38" i="136"/>
  <c r="E30" i="136"/>
  <c r="F30" i="136" s="1"/>
  <c r="E34" i="136"/>
  <c r="F34" i="136" s="1"/>
  <c r="G49" i="136"/>
  <c r="G57" i="136"/>
  <c r="J87" i="136"/>
  <c r="L87" i="136" s="1"/>
  <c r="M87" i="136" s="1"/>
  <c r="C84" i="136"/>
  <c r="E84" i="136" s="1"/>
  <c r="J89" i="136"/>
  <c r="L89" i="136" s="1"/>
  <c r="M89" i="136" s="1"/>
  <c r="J91" i="136"/>
  <c r="L91" i="136" s="1"/>
  <c r="M91" i="136" s="1"/>
  <c r="J93" i="136"/>
  <c r="L93" i="136" s="1"/>
  <c r="M93" i="136" s="1"/>
  <c r="J95" i="136"/>
  <c r="L95" i="136" s="1"/>
  <c r="M95" i="136" s="1"/>
  <c r="G47" i="136"/>
  <c r="E27" i="136"/>
  <c r="F27" i="136" s="1"/>
  <c r="C40" i="136"/>
  <c r="T17" i="135"/>
  <c r="B95" i="85"/>
  <c r="C82" i="136" l="1"/>
  <c r="E81" i="136"/>
  <c r="G40" i="136"/>
  <c r="E40" i="136"/>
  <c r="F40" i="136" s="1"/>
  <c r="G38" i="136"/>
  <c r="E38" i="136"/>
  <c r="F38" i="136" s="1"/>
  <c r="E80" i="136"/>
  <c r="F80" i="136" s="1"/>
  <c r="G80" i="136"/>
  <c r="G58" i="136"/>
  <c r="K199" i="135"/>
  <c r="J199" i="135"/>
  <c r="L198" i="135"/>
  <c r="M198" i="135" s="1"/>
  <c r="L197" i="135"/>
  <c r="M197" i="135" s="1"/>
  <c r="L196" i="135"/>
  <c r="M196" i="135" s="1"/>
  <c r="L195" i="135"/>
  <c r="M195" i="135" s="1"/>
  <c r="L194" i="135"/>
  <c r="M194" i="135" s="1"/>
  <c r="L193" i="135"/>
  <c r="M193" i="135" s="1"/>
  <c r="L192" i="135"/>
  <c r="M192" i="135" s="1"/>
  <c r="L191" i="135"/>
  <c r="M191" i="135" s="1"/>
  <c r="L190" i="135"/>
  <c r="M190" i="135" s="1"/>
  <c r="L189" i="135"/>
  <c r="L199" i="135" s="1"/>
  <c r="M199" i="135" s="1"/>
  <c r="L182" i="135"/>
  <c r="K182" i="135"/>
  <c r="J182" i="135"/>
  <c r="M182" i="135" s="1"/>
  <c r="M181" i="135"/>
  <c r="M180" i="135"/>
  <c r="M179" i="135"/>
  <c r="M178" i="135"/>
  <c r="M177" i="135"/>
  <c r="M176" i="135"/>
  <c r="M175" i="135"/>
  <c r="M174" i="135"/>
  <c r="M173" i="135"/>
  <c r="Q172" i="135"/>
  <c r="M172" i="135"/>
  <c r="Q171" i="135"/>
  <c r="M165" i="135"/>
  <c r="L165" i="135"/>
  <c r="K165" i="135"/>
  <c r="J165" i="135"/>
  <c r="N165" i="135" s="1"/>
  <c r="N164" i="135"/>
  <c r="N163" i="135"/>
  <c r="N162" i="135"/>
  <c r="N161" i="135"/>
  <c r="N160" i="135"/>
  <c r="N159" i="135"/>
  <c r="N158" i="135"/>
  <c r="N157" i="135"/>
  <c r="N156" i="135"/>
  <c r="N155" i="135"/>
  <c r="M146" i="135"/>
  <c r="L146" i="135"/>
  <c r="M145" i="135"/>
  <c r="L145" i="135"/>
  <c r="M144" i="135"/>
  <c r="L144" i="135"/>
  <c r="L143" i="135"/>
  <c r="M143" i="135" s="1"/>
  <c r="M125" i="135"/>
  <c r="L125" i="135"/>
  <c r="N121" i="135"/>
  <c r="L121" i="135"/>
  <c r="M121" i="135" s="1"/>
  <c r="K96" i="135"/>
  <c r="K95" i="135"/>
  <c r="K94" i="135"/>
  <c r="K93" i="135"/>
  <c r="K92" i="135"/>
  <c r="K91" i="135"/>
  <c r="K90" i="135"/>
  <c r="K89" i="135"/>
  <c r="K88" i="135"/>
  <c r="K87" i="135"/>
  <c r="K86" i="135"/>
  <c r="D84" i="135"/>
  <c r="D82" i="135"/>
  <c r="D80" i="135"/>
  <c r="C79" i="135"/>
  <c r="G79" i="135" s="1"/>
  <c r="C78" i="135"/>
  <c r="G78" i="135" s="1"/>
  <c r="C77" i="135"/>
  <c r="C76" i="135"/>
  <c r="G76" i="135" s="1"/>
  <c r="C75" i="135"/>
  <c r="G75" i="135" s="1"/>
  <c r="C74" i="135"/>
  <c r="G74" i="135" s="1"/>
  <c r="C73" i="135"/>
  <c r="C72" i="135"/>
  <c r="G72" i="135" s="1"/>
  <c r="C71" i="135"/>
  <c r="C70" i="135"/>
  <c r="G70" i="135" s="1"/>
  <c r="C69" i="135"/>
  <c r="E61" i="135"/>
  <c r="D59" i="135"/>
  <c r="C59" i="135"/>
  <c r="D58" i="135"/>
  <c r="C58" i="135"/>
  <c r="T13" i="135" s="1"/>
  <c r="B96" i="85" s="1"/>
  <c r="E57" i="135"/>
  <c r="F57" i="135" s="1"/>
  <c r="E56" i="135"/>
  <c r="F56" i="135" s="1"/>
  <c r="E55" i="135"/>
  <c r="F55" i="135" s="1"/>
  <c r="E54" i="135"/>
  <c r="F54" i="135" s="1"/>
  <c r="E53" i="135"/>
  <c r="F53" i="135" s="1"/>
  <c r="E52" i="135"/>
  <c r="F52" i="135" s="1"/>
  <c r="E51" i="135"/>
  <c r="F51" i="135" s="1"/>
  <c r="E50" i="135"/>
  <c r="F50" i="135" s="1"/>
  <c r="E49" i="135"/>
  <c r="F49" i="135" s="1"/>
  <c r="E48" i="135"/>
  <c r="F48" i="135" s="1"/>
  <c r="E47" i="135"/>
  <c r="D40" i="135"/>
  <c r="D38" i="135"/>
  <c r="C37" i="135"/>
  <c r="E37" i="135" s="1"/>
  <c r="F37" i="135" s="1"/>
  <c r="C36" i="135"/>
  <c r="G36" i="135" s="1"/>
  <c r="C35" i="135"/>
  <c r="E35" i="135" s="1"/>
  <c r="F35" i="135" s="1"/>
  <c r="C34" i="135"/>
  <c r="G34" i="135" s="1"/>
  <c r="C33" i="135"/>
  <c r="G53" i="135" s="1"/>
  <c r="C32" i="135"/>
  <c r="G52" i="135" s="1"/>
  <c r="C31" i="135"/>
  <c r="E31" i="135" s="1"/>
  <c r="F31" i="135" s="1"/>
  <c r="C30" i="135"/>
  <c r="G30" i="135" s="1"/>
  <c r="C29" i="135"/>
  <c r="E29" i="135" s="1"/>
  <c r="F29" i="135" s="1"/>
  <c r="C28" i="135"/>
  <c r="G48" i="135" s="1"/>
  <c r="C27" i="135"/>
  <c r="G27" i="135" s="1"/>
  <c r="D19" i="135"/>
  <c r="T16" i="135" s="1"/>
  <c r="C19" i="135"/>
  <c r="T12" i="135" s="1"/>
  <c r="E18" i="135"/>
  <c r="F18" i="135" s="1"/>
  <c r="E17" i="135"/>
  <c r="F17" i="135" s="1"/>
  <c r="E16" i="135"/>
  <c r="F16" i="135" s="1"/>
  <c r="E15" i="135"/>
  <c r="F15" i="135" s="1"/>
  <c r="E14" i="135"/>
  <c r="F14" i="135" s="1"/>
  <c r="E13" i="135"/>
  <c r="F13" i="135" s="1"/>
  <c r="E12" i="135"/>
  <c r="F12" i="135" s="1"/>
  <c r="E11" i="135"/>
  <c r="F11" i="135" s="1"/>
  <c r="E10" i="135"/>
  <c r="F10" i="135" s="1"/>
  <c r="E9" i="135"/>
  <c r="F9" i="135" s="1"/>
  <c r="E8" i="135"/>
  <c r="F8" i="135" s="1"/>
  <c r="G57" i="135" l="1"/>
  <c r="G37" i="135"/>
  <c r="E19" i="135"/>
  <c r="F19" i="135" s="1"/>
  <c r="E59" i="135"/>
  <c r="F59" i="135" s="1"/>
  <c r="F47" i="135"/>
  <c r="E58" i="135"/>
  <c r="F58" i="135" s="1"/>
  <c r="C38" i="135"/>
  <c r="E38" i="135" s="1"/>
  <c r="F38" i="135" s="1"/>
  <c r="G33" i="135"/>
  <c r="G29" i="135"/>
  <c r="G51" i="135"/>
  <c r="G56" i="135"/>
  <c r="J86" i="135"/>
  <c r="L86" i="135" s="1"/>
  <c r="M86" i="135" s="1"/>
  <c r="J94" i="135"/>
  <c r="L94" i="135" s="1"/>
  <c r="M94" i="135" s="1"/>
  <c r="G35" i="135"/>
  <c r="J88" i="135"/>
  <c r="L88" i="135" s="1"/>
  <c r="M88" i="135" s="1"/>
  <c r="G31" i="135"/>
  <c r="F61" i="135"/>
  <c r="G61" i="135" s="1"/>
  <c r="G49" i="135"/>
  <c r="J90" i="135"/>
  <c r="L90" i="135" s="1"/>
  <c r="M90" i="135" s="1"/>
  <c r="J92" i="135"/>
  <c r="L92" i="135" s="1"/>
  <c r="M92" i="135" s="1"/>
  <c r="J96" i="135"/>
  <c r="L96" i="135" s="1"/>
  <c r="M96" i="135" s="1"/>
  <c r="E71" i="135"/>
  <c r="F71" i="135" s="1"/>
  <c r="E73" i="135"/>
  <c r="F73" i="135" s="1"/>
  <c r="E75" i="135"/>
  <c r="F75" i="135" s="1"/>
  <c r="E77" i="135"/>
  <c r="F77" i="135" s="1"/>
  <c r="E79" i="135"/>
  <c r="F79" i="135" s="1"/>
  <c r="M189" i="135"/>
  <c r="E28" i="135"/>
  <c r="F28" i="135" s="1"/>
  <c r="E30" i="135"/>
  <c r="F30" i="135" s="1"/>
  <c r="E32" i="135"/>
  <c r="F32" i="135" s="1"/>
  <c r="E34" i="135"/>
  <c r="F34" i="135" s="1"/>
  <c r="E36" i="135"/>
  <c r="F36" i="135" s="1"/>
  <c r="G54" i="135"/>
  <c r="G69" i="135"/>
  <c r="G71" i="135"/>
  <c r="G73" i="135"/>
  <c r="G77" i="135"/>
  <c r="J87" i="135"/>
  <c r="L87" i="135" s="1"/>
  <c r="M87" i="135" s="1"/>
  <c r="C89" i="135"/>
  <c r="G28" i="135"/>
  <c r="J93" i="135"/>
  <c r="L93" i="135" s="1"/>
  <c r="M93" i="135" s="1"/>
  <c r="G32" i="135"/>
  <c r="C84" i="135"/>
  <c r="E84" i="135" s="1"/>
  <c r="J91" i="135"/>
  <c r="L91" i="135" s="1"/>
  <c r="M91" i="135" s="1"/>
  <c r="G47" i="135"/>
  <c r="G55" i="135"/>
  <c r="E70" i="135"/>
  <c r="F70" i="135" s="1"/>
  <c r="E72" i="135"/>
  <c r="F72" i="135" s="1"/>
  <c r="E74" i="135"/>
  <c r="F74" i="135" s="1"/>
  <c r="E76" i="135"/>
  <c r="F76" i="135" s="1"/>
  <c r="E78" i="135"/>
  <c r="F78" i="135" s="1"/>
  <c r="J95" i="135"/>
  <c r="L95" i="135" s="1"/>
  <c r="M95" i="135" s="1"/>
  <c r="E27" i="135"/>
  <c r="F27" i="135" s="1"/>
  <c r="E33" i="135"/>
  <c r="F33" i="135" s="1"/>
  <c r="C40" i="135"/>
  <c r="G50" i="135"/>
  <c r="E69" i="135"/>
  <c r="C80" i="135"/>
  <c r="C82" i="135" s="1"/>
  <c r="J89" i="135"/>
  <c r="L89" i="135" s="1"/>
  <c r="M89" i="135" s="1"/>
  <c r="K199" i="134"/>
  <c r="J199" i="134"/>
  <c r="L198" i="134"/>
  <c r="M198" i="134" s="1"/>
  <c r="L197" i="134"/>
  <c r="M197" i="134" s="1"/>
  <c r="L196" i="134"/>
  <c r="M196" i="134" s="1"/>
  <c r="L195" i="134"/>
  <c r="M195" i="134" s="1"/>
  <c r="L194" i="134"/>
  <c r="M194" i="134" s="1"/>
  <c r="L193" i="134"/>
  <c r="M193" i="134" s="1"/>
  <c r="L192" i="134"/>
  <c r="M192" i="134" s="1"/>
  <c r="L191" i="134"/>
  <c r="M191" i="134" s="1"/>
  <c r="L190" i="134"/>
  <c r="M190" i="134" s="1"/>
  <c r="L189" i="134"/>
  <c r="L199" i="134" s="1"/>
  <c r="M199" i="134" s="1"/>
  <c r="L182" i="134"/>
  <c r="K182" i="134"/>
  <c r="J182" i="134"/>
  <c r="M182" i="134" s="1"/>
  <c r="M181" i="134"/>
  <c r="M180" i="134"/>
  <c r="M179" i="134"/>
  <c r="M178" i="134"/>
  <c r="M177" i="134"/>
  <c r="M176" i="134"/>
  <c r="M175" i="134"/>
  <c r="M174" i="134"/>
  <c r="M173" i="134"/>
  <c r="Q172" i="134"/>
  <c r="M172" i="134"/>
  <c r="Q171" i="134"/>
  <c r="M165" i="134"/>
  <c r="L165" i="134"/>
  <c r="K165" i="134"/>
  <c r="J165" i="134"/>
  <c r="N165" i="134" s="1"/>
  <c r="N164" i="134"/>
  <c r="N163" i="134"/>
  <c r="N162" i="134"/>
  <c r="N161" i="134"/>
  <c r="N160" i="134"/>
  <c r="N159" i="134"/>
  <c r="N158" i="134"/>
  <c r="N157" i="134"/>
  <c r="N156" i="134"/>
  <c r="N155" i="134"/>
  <c r="M146" i="134"/>
  <c r="L146" i="134"/>
  <c r="M145" i="134"/>
  <c r="L145" i="134"/>
  <c r="M144" i="134"/>
  <c r="L144" i="134"/>
  <c r="L143" i="134"/>
  <c r="M143" i="134" s="1"/>
  <c r="M125" i="134"/>
  <c r="L125" i="134"/>
  <c r="N121" i="134"/>
  <c r="L121" i="134"/>
  <c r="M121" i="134" s="1"/>
  <c r="K96" i="134"/>
  <c r="K95" i="134"/>
  <c r="K94" i="134"/>
  <c r="K93" i="134"/>
  <c r="K92" i="134"/>
  <c r="K91" i="134"/>
  <c r="K90" i="134"/>
  <c r="K89" i="134"/>
  <c r="K88" i="134"/>
  <c r="K87" i="134"/>
  <c r="K86" i="134"/>
  <c r="D84" i="134"/>
  <c r="D80" i="134"/>
  <c r="D82" i="134" s="1"/>
  <c r="C79" i="134"/>
  <c r="G79" i="134" s="1"/>
  <c r="C78" i="134"/>
  <c r="G78" i="134" s="1"/>
  <c r="C77" i="134"/>
  <c r="G77" i="134" s="1"/>
  <c r="C76" i="134"/>
  <c r="G76" i="134" s="1"/>
  <c r="C75" i="134"/>
  <c r="G75" i="134" s="1"/>
  <c r="C74" i="134"/>
  <c r="G74" i="134" s="1"/>
  <c r="C73" i="134"/>
  <c r="G73" i="134" s="1"/>
  <c r="C72" i="134"/>
  <c r="G72" i="134" s="1"/>
  <c r="C71" i="134"/>
  <c r="C70" i="134"/>
  <c r="G70" i="134" s="1"/>
  <c r="C69" i="134"/>
  <c r="E61" i="134"/>
  <c r="D59" i="134"/>
  <c r="C59" i="134"/>
  <c r="D58" i="134"/>
  <c r="T17" i="134" s="1"/>
  <c r="B93" i="85" s="1"/>
  <c r="C58" i="134"/>
  <c r="T13" i="134" s="1"/>
  <c r="B94" i="85" s="1"/>
  <c r="E57" i="134"/>
  <c r="F57" i="134" s="1"/>
  <c r="E56" i="134"/>
  <c r="F56" i="134" s="1"/>
  <c r="E55" i="134"/>
  <c r="F55" i="134" s="1"/>
  <c r="E54" i="134"/>
  <c r="F54" i="134" s="1"/>
  <c r="E53" i="134"/>
  <c r="F53" i="134" s="1"/>
  <c r="E52" i="134"/>
  <c r="F52" i="134" s="1"/>
  <c r="F51" i="134"/>
  <c r="E51" i="134"/>
  <c r="E50" i="134"/>
  <c r="F50" i="134" s="1"/>
  <c r="E49" i="134"/>
  <c r="F49" i="134" s="1"/>
  <c r="E48" i="134"/>
  <c r="F48" i="134" s="1"/>
  <c r="E47" i="134"/>
  <c r="D40" i="134"/>
  <c r="D38" i="134"/>
  <c r="C37" i="134"/>
  <c r="C36" i="134"/>
  <c r="E36" i="134" s="1"/>
  <c r="F36" i="134" s="1"/>
  <c r="C35" i="134"/>
  <c r="E35" i="134" s="1"/>
  <c r="F35" i="134" s="1"/>
  <c r="C34" i="134"/>
  <c r="G54" i="134" s="1"/>
  <c r="C33" i="134"/>
  <c r="G53" i="134" s="1"/>
  <c r="C32" i="134"/>
  <c r="G52" i="134" s="1"/>
  <c r="C31" i="134"/>
  <c r="E31" i="134" s="1"/>
  <c r="F31" i="134" s="1"/>
  <c r="C30" i="134"/>
  <c r="G50" i="134" s="1"/>
  <c r="C29" i="134"/>
  <c r="E29" i="134" s="1"/>
  <c r="F29" i="134" s="1"/>
  <c r="C28" i="134"/>
  <c r="E28" i="134" s="1"/>
  <c r="F28" i="134" s="1"/>
  <c r="C27" i="134"/>
  <c r="D19" i="134"/>
  <c r="T16" i="134" s="1"/>
  <c r="C19" i="134"/>
  <c r="T12" i="134" s="1"/>
  <c r="E18" i="134"/>
  <c r="F18" i="134" s="1"/>
  <c r="E17" i="134"/>
  <c r="F17" i="134" s="1"/>
  <c r="E16" i="134"/>
  <c r="F16" i="134" s="1"/>
  <c r="E15" i="134"/>
  <c r="F15" i="134" s="1"/>
  <c r="E14" i="134"/>
  <c r="F14" i="134" s="1"/>
  <c r="E13" i="134"/>
  <c r="F13" i="134" s="1"/>
  <c r="E12" i="134"/>
  <c r="F12" i="134" s="1"/>
  <c r="E11" i="134"/>
  <c r="F11" i="134" s="1"/>
  <c r="E10" i="134"/>
  <c r="F10" i="134" s="1"/>
  <c r="E9" i="134"/>
  <c r="F9" i="134" s="1"/>
  <c r="E8" i="134"/>
  <c r="F8" i="134" s="1"/>
  <c r="D82" i="133"/>
  <c r="G38" i="135" l="1"/>
  <c r="G58" i="135"/>
  <c r="E40" i="135"/>
  <c r="F40" i="135" s="1"/>
  <c r="E80" i="135"/>
  <c r="F80" i="135" s="1"/>
  <c r="G80" i="135"/>
  <c r="F69" i="135"/>
  <c r="E81" i="135"/>
  <c r="G35" i="134"/>
  <c r="E37" i="134"/>
  <c r="F37" i="134" s="1"/>
  <c r="C89" i="134"/>
  <c r="J86" i="134"/>
  <c r="L86" i="134" s="1"/>
  <c r="M86" i="134" s="1"/>
  <c r="E19" i="134"/>
  <c r="F19" i="134" s="1"/>
  <c r="E59" i="134"/>
  <c r="F59" i="134" s="1"/>
  <c r="F47" i="134"/>
  <c r="E58" i="134"/>
  <c r="F58" i="134" s="1"/>
  <c r="G37" i="134"/>
  <c r="G56" i="134"/>
  <c r="G36" i="134"/>
  <c r="G48" i="134"/>
  <c r="G32" i="134"/>
  <c r="G29" i="134"/>
  <c r="G33" i="134"/>
  <c r="G28" i="134"/>
  <c r="G30" i="134"/>
  <c r="G34" i="134"/>
  <c r="F61" i="134"/>
  <c r="G61" i="134" s="1"/>
  <c r="G51" i="134"/>
  <c r="J88" i="134"/>
  <c r="L88" i="134" s="1"/>
  <c r="M88" i="134" s="1"/>
  <c r="G27" i="134"/>
  <c r="G31" i="134"/>
  <c r="J90" i="134"/>
  <c r="L90" i="134" s="1"/>
  <c r="M90" i="134" s="1"/>
  <c r="J94" i="134"/>
  <c r="L94" i="134" s="1"/>
  <c r="M94" i="134" s="1"/>
  <c r="E69" i="134"/>
  <c r="E71" i="134"/>
  <c r="F71" i="134" s="1"/>
  <c r="E73" i="134"/>
  <c r="F73" i="134" s="1"/>
  <c r="E75" i="134"/>
  <c r="F75" i="134" s="1"/>
  <c r="M189" i="134"/>
  <c r="C38" i="134"/>
  <c r="E77" i="134"/>
  <c r="F77" i="134" s="1"/>
  <c r="E30" i="134"/>
  <c r="F30" i="134" s="1"/>
  <c r="E32" i="134"/>
  <c r="F32" i="134" s="1"/>
  <c r="E34" i="134"/>
  <c r="F34" i="134" s="1"/>
  <c r="J92" i="134"/>
  <c r="L92" i="134" s="1"/>
  <c r="M92" i="134" s="1"/>
  <c r="J96" i="134"/>
  <c r="L96" i="134" s="1"/>
  <c r="M96" i="134" s="1"/>
  <c r="E79" i="134"/>
  <c r="F79" i="134" s="1"/>
  <c r="G49" i="134"/>
  <c r="G57" i="134"/>
  <c r="G69" i="134"/>
  <c r="G71" i="134"/>
  <c r="J87" i="134"/>
  <c r="L87" i="134" s="1"/>
  <c r="M87" i="134" s="1"/>
  <c r="C80" i="134"/>
  <c r="C84" i="134"/>
  <c r="E84" i="134" s="1"/>
  <c r="J89" i="134"/>
  <c r="L89" i="134" s="1"/>
  <c r="M89" i="134" s="1"/>
  <c r="J91" i="134"/>
  <c r="L91" i="134" s="1"/>
  <c r="M91" i="134" s="1"/>
  <c r="J93" i="134"/>
  <c r="L93" i="134" s="1"/>
  <c r="M93" i="134" s="1"/>
  <c r="J95" i="134"/>
  <c r="L95" i="134" s="1"/>
  <c r="M95" i="134" s="1"/>
  <c r="G47" i="134"/>
  <c r="G55" i="134"/>
  <c r="E70" i="134"/>
  <c r="F70" i="134" s="1"/>
  <c r="E72" i="134"/>
  <c r="F72" i="134" s="1"/>
  <c r="E74" i="134"/>
  <c r="F74" i="134" s="1"/>
  <c r="E76" i="134"/>
  <c r="F76" i="134" s="1"/>
  <c r="E78" i="134"/>
  <c r="F78" i="134" s="1"/>
  <c r="E27" i="134"/>
  <c r="F27" i="134" s="1"/>
  <c r="E33" i="134"/>
  <c r="F33" i="134" s="1"/>
  <c r="C40" i="134"/>
  <c r="D59" i="133"/>
  <c r="D40" i="133"/>
  <c r="C82" i="134" l="1"/>
  <c r="G40" i="134"/>
  <c r="E40" i="134"/>
  <c r="F40" i="134" s="1"/>
  <c r="G38" i="134"/>
  <c r="G58" i="134"/>
  <c r="E38" i="134"/>
  <c r="F38" i="134" s="1"/>
  <c r="F69" i="134"/>
  <c r="E81" i="134"/>
  <c r="E80" i="134"/>
  <c r="F80" i="134" s="1"/>
  <c r="G80" i="134"/>
  <c r="K199" i="133" l="1"/>
  <c r="J199" i="133"/>
  <c r="L198" i="133"/>
  <c r="M198" i="133" s="1"/>
  <c r="L197" i="133"/>
  <c r="M197" i="133" s="1"/>
  <c r="L196" i="133"/>
  <c r="M196" i="133" s="1"/>
  <c r="M195" i="133"/>
  <c r="L195" i="133"/>
  <c r="L194" i="133"/>
  <c r="M194" i="133" s="1"/>
  <c r="L193" i="133"/>
  <c r="M193" i="133" s="1"/>
  <c r="L192" i="133"/>
  <c r="M192" i="133" s="1"/>
  <c r="M191" i="133"/>
  <c r="L191" i="133"/>
  <c r="L190" i="133"/>
  <c r="M190" i="133" s="1"/>
  <c r="L189" i="133"/>
  <c r="L199" i="133" s="1"/>
  <c r="M199" i="133" s="1"/>
  <c r="L182" i="133"/>
  <c r="K182" i="133"/>
  <c r="M182" i="133" s="1"/>
  <c r="J182" i="133"/>
  <c r="M181" i="133"/>
  <c r="M180" i="133"/>
  <c r="M179" i="133"/>
  <c r="M178" i="133"/>
  <c r="M177" i="133"/>
  <c r="M176" i="133"/>
  <c r="M175" i="133"/>
  <c r="M174" i="133"/>
  <c r="M173" i="133"/>
  <c r="Q172" i="133"/>
  <c r="M172" i="133"/>
  <c r="Q171" i="133"/>
  <c r="M165" i="133"/>
  <c r="L165" i="133"/>
  <c r="N165" i="133" s="1"/>
  <c r="K165" i="133"/>
  <c r="J165" i="133"/>
  <c r="N164" i="133"/>
  <c r="N163" i="133"/>
  <c r="N162" i="133"/>
  <c r="N161" i="133"/>
  <c r="N160" i="133"/>
  <c r="N159" i="133"/>
  <c r="N158" i="133"/>
  <c r="N157" i="133"/>
  <c r="N156" i="133"/>
  <c r="N155" i="133"/>
  <c r="M146" i="133"/>
  <c r="L146" i="133"/>
  <c r="L145" i="133"/>
  <c r="M145" i="133" s="1"/>
  <c r="L144" i="133"/>
  <c r="M144" i="133" s="1"/>
  <c r="M143" i="133"/>
  <c r="L143" i="133"/>
  <c r="M125" i="133"/>
  <c r="L125" i="133"/>
  <c r="N121" i="133"/>
  <c r="M121" i="133"/>
  <c r="L121" i="133"/>
  <c r="K96" i="133"/>
  <c r="K95" i="133"/>
  <c r="K94" i="133"/>
  <c r="K93" i="133"/>
  <c r="K92" i="133"/>
  <c r="K91" i="133"/>
  <c r="K90" i="133"/>
  <c r="K89" i="133"/>
  <c r="K88" i="133"/>
  <c r="K87" i="133"/>
  <c r="K86" i="133"/>
  <c r="D84" i="133"/>
  <c r="D80" i="133"/>
  <c r="C79" i="133"/>
  <c r="E78" i="133"/>
  <c r="F78" i="133" s="1"/>
  <c r="C78" i="133"/>
  <c r="G78" i="133" s="1"/>
  <c r="C77" i="133"/>
  <c r="G77" i="133" s="1"/>
  <c r="C76" i="133"/>
  <c r="G76" i="133" s="1"/>
  <c r="C75" i="133"/>
  <c r="G75" i="133" s="1"/>
  <c r="C74" i="133"/>
  <c r="C73" i="133"/>
  <c r="G73" i="133" s="1"/>
  <c r="C72" i="133"/>
  <c r="G72" i="133" s="1"/>
  <c r="C71" i="133"/>
  <c r="C70" i="133"/>
  <c r="J87" i="133" s="1"/>
  <c r="L87" i="133" s="1"/>
  <c r="M87" i="133" s="1"/>
  <c r="C69" i="133"/>
  <c r="E61" i="133"/>
  <c r="C59" i="133"/>
  <c r="D58" i="133"/>
  <c r="T17" i="133" s="1"/>
  <c r="B91" i="85" s="1"/>
  <c r="C58" i="133"/>
  <c r="E57" i="133"/>
  <c r="F57" i="133" s="1"/>
  <c r="E56" i="133"/>
  <c r="F56" i="133" s="1"/>
  <c r="E55" i="133"/>
  <c r="F55" i="133" s="1"/>
  <c r="E54" i="133"/>
  <c r="F54" i="133" s="1"/>
  <c r="E53" i="133"/>
  <c r="F53" i="133" s="1"/>
  <c r="E52" i="133"/>
  <c r="F52" i="133" s="1"/>
  <c r="E51" i="133"/>
  <c r="F51" i="133" s="1"/>
  <c r="E50" i="133"/>
  <c r="F50" i="133" s="1"/>
  <c r="E49" i="133"/>
  <c r="F49" i="133" s="1"/>
  <c r="E48" i="133"/>
  <c r="F48" i="133" s="1"/>
  <c r="E47" i="133"/>
  <c r="D38" i="133"/>
  <c r="C37" i="133"/>
  <c r="E37" i="133" s="1"/>
  <c r="F37" i="133" s="1"/>
  <c r="C36" i="133"/>
  <c r="E36" i="133" s="1"/>
  <c r="F36" i="133" s="1"/>
  <c r="C35" i="133"/>
  <c r="E35" i="133" s="1"/>
  <c r="F35" i="133" s="1"/>
  <c r="C34" i="133"/>
  <c r="G34" i="133" s="1"/>
  <c r="C33" i="133"/>
  <c r="G53" i="133" s="1"/>
  <c r="C32" i="133"/>
  <c r="G52" i="133" s="1"/>
  <c r="C31" i="133"/>
  <c r="E31" i="133" s="1"/>
  <c r="F31" i="133" s="1"/>
  <c r="C30" i="133"/>
  <c r="G50" i="133" s="1"/>
  <c r="C29" i="133"/>
  <c r="E29" i="133" s="1"/>
  <c r="F29" i="133" s="1"/>
  <c r="E28" i="133"/>
  <c r="F28" i="133" s="1"/>
  <c r="C28" i="133"/>
  <c r="G48" i="133" s="1"/>
  <c r="C27" i="133"/>
  <c r="D19" i="133"/>
  <c r="T16" i="133" s="1"/>
  <c r="C19" i="133"/>
  <c r="E18" i="133"/>
  <c r="F18" i="133" s="1"/>
  <c r="E17" i="133"/>
  <c r="F17" i="133" s="1"/>
  <c r="E16" i="133"/>
  <c r="F16" i="133" s="1"/>
  <c r="E15" i="133"/>
  <c r="F15" i="133" s="1"/>
  <c r="E14" i="133"/>
  <c r="F14" i="133" s="1"/>
  <c r="E13" i="133"/>
  <c r="F13" i="133" s="1"/>
  <c r="E12" i="133"/>
  <c r="F12" i="133" s="1"/>
  <c r="E11" i="133"/>
  <c r="F11" i="133" s="1"/>
  <c r="E10" i="133"/>
  <c r="F10" i="133" s="1"/>
  <c r="E9" i="133"/>
  <c r="F9" i="133" s="1"/>
  <c r="E8" i="133"/>
  <c r="F8" i="133" s="1"/>
  <c r="C59" i="132"/>
  <c r="K199" i="132"/>
  <c r="J199" i="132"/>
  <c r="L198" i="132"/>
  <c r="M198" i="132" s="1"/>
  <c r="L197" i="132"/>
  <c r="M197" i="132" s="1"/>
  <c r="M196" i="132"/>
  <c r="L196" i="132"/>
  <c r="L195" i="132"/>
  <c r="M195" i="132" s="1"/>
  <c r="L194" i="132"/>
  <c r="M194" i="132" s="1"/>
  <c r="L193" i="132"/>
  <c r="M193" i="132" s="1"/>
  <c r="M192" i="132"/>
  <c r="L192" i="132"/>
  <c r="L191" i="132"/>
  <c r="M191" i="132" s="1"/>
  <c r="L190" i="132"/>
  <c r="M190" i="132" s="1"/>
  <c r="L189" i="132"/>
  <c r="L199" i="132" s="1"/>
  <c r="M199" i="132" s="1"/>
  <c r="M182" i="132"/>
  <c r="L182" i="132"/>
  <c r="K182" i="132"/>
  <c r="J182" i="132"/>
  <c r="M181" i="132"/>
  <c r="M180" i="132"/>
  <c r="M179" i="132"/>
  <c r="M178" i="132"/>
  <c r="M177" i="132"/>
  <c r="M176" i="132"/>
  <c r="M175" i="132"/>
  <c r="M174" i="132"/>
  <c r="M173" i="132"/>
  <c r="Q172" i="132"/>
  <c r="M172" i="132"/>
  <c r="Q171" i="132"/>
  <c r="N165" i="132"/>
  <c r="M165" i="132"/>
  <c r="L165" i="132"/>
  <c r="K165" i="132"/>
  <c r="J165" i="132"/>
  <c r="N164" i="132"/>
  <c r="N163" i="132"/>
  <c r="N162" i="132"/>
  <c r="N161" i="132"/>
  <c r="N160" i="132"/>
  <c r="N159" i="132"/>
  <c r="N158" i="132"/>
  <c r="N157" i="132"/>
  <c r="N156" i="132"/>
  <c r="N155" i="132"/>
  <c r="M146" i="132"/>
  <c r="L146" i="132"/>
  <c r="M145" i="132"/>
  <c r="L145" i="132"/>
  <c r="L144" i="132"/>
  <c r="M144" i="132" s="1"/>
  <c r="L143" i="132"/>
  <c r="M143" i="132" s="1"/>
  <c r="M125" i="132"/>
  <c r="L125" i="132"/>
  <c r="N121" i="132"/>
  <c r="L121" i="132"/>
  <c r="M121" i="132" s="1"/>
  <c r="K96" i="132"/>
  <c r="K95" i="132"/>
  <c r="K94" i="132"/>
  <c r="K93" i="132"/>
  <c r="K92" i="132"/>
  <c r="K91" i="132"/>
  <c r="K90" i="132"/>
  <c r="K89" i="132"/>
  <c r="K88" i="132"/>
  <c r="K87" i="132"/>
  <c r="K86" i="132"/>
  <c r="D84" i="132"/>
  <c r="D80" i="132"/>
  <c r="C79" i="132"/>
  <c r="G79" i="132" s="1"/>
  <c r="C78" i="132"/>
  <c r="E78" i="132" s="1"/>
  <c r="F78" i="132" s="1"/>
  <c r="G77" i="132"/>
  <c r="C76" i="132"/>
  <c r="E76" i="132" s="1"/>
  <c r="F76" i="132" s="1"/>
  <c r="C75" i="132"/>
  <c r="G75" i="132" s="1"/>
  <c r="C74" i="132"/>
  <c r="E74" i="132" s="1"/>
  <c r="F74" i="132" s="1"/>
  <c r="C73" i="132"/>
  <c r="E73" i="132" s="1"/>
  <c r="F73" i="132" s="1"/>
  <c r="C72" i="132"/>
  <c r="E72" i="132" s="1"/>
  <c r="F72" i="132" s="1"/>
  <c r="C71" i="132"/>
  <c r="C70" i="132"/>
  <c r="E70" i="132" s="1"/>
  <c r="F70" i="132" s="1"/>
  <c r="C69" i="132"/>
  <c r="E61" i="132"/>
  <c r="D59" i="132"/>
  <c r="D58" i="132"/>
  <c r="T17" i="132" s="1"/>
  <c r="B89" i="85" s="1"/>
  <c r="C58" i="132"/>
  <c r="T13" i="132" s="1"/>
  <c r="B90" i="85" s="1"/>
  <c r="E57" i="132"/>
  <c r="F57" i="132" s="1"/>
  <c r="E56" i="132"/>
  <c r="F56" i="132" s="1"/>
  <c r="E55" i="132"/>
  <c r="F55" i="132" s="1"/>
  <c r="E54" i="132"/>
  <c r="F54" i="132" s="1"/>
  <c r="G53" i="132"/>
  <c r="F53" i="132"/>
  <c r="E53" i="132"/>
  <c r="E52" i="132"/>
  <c r="F52" i="132" s="1"/>
  <c r="E51" i="132"/>
  <c r="F51" i="132" s="1"/>
  <c r="E50" i="132"/>
  <c r="F50" i="132" s="1"/>
  <c r="E49" i="132"/>
  <c r="F49" i="132" s="1"/>
  <c r="E48" i="132"/>
  <c r="F48" i="132" s="1"/>
  <c r="E47" i="132"/>
  <c r="F47" i="132" s="1"/>
  <c r="D40" i="132"/>
  <c r="D38" i="132"/>
  <c r="C37" i="132"/>
  <c r="G37" i="132" s="1"/>
  <c r="C36" i="132"/>
  <c r="G36" i="132" s="1"/>
  <c r="C35" i="132"/>
  <c r="G55" i="132" s="1"/>
  <c r="C34" i="132"/>
  <c r="G54" i="132" s="1"/>
  <c r="E33" i="132"/>
  <c r="F33" i="132" s="1"/>
  <c r="C33" i="132"/>
  <c r="G33" i="132" s="1"/>
  <c r="C32" i="132"/>
  <c r="G52" i="132" s="1"/>
  <c r="C31" i="132"/>
  <c r="G51" i="132" s="1"/>
  <c r="C30" i="132"/>
  <c r="G50" i="132" s="1"/>
  <c r="C29" i="132"/>
  <c r="G29" i="132" s="1"/>
  <c r="C28" i="132"/>
  <c r="G48" i="132" s="1"/>
  <c r="C27" i="132"/>
  <c r="G47" i="132" s="1"/>
  <c r="D19" i="132"/>
  <c r="T16" i="132" s="1"/>
  <c r="C19" i="132"/>
  <c r="E18" i="132"/>
  <c r="F18" i="132" s="1"/>
  <c r="E17" i="132"/>
  <c r="F17" i="132" s="1"/>
  <c r="E16" i="132"/>
  <c r="F16" i="132" s="1"/>
  <c r="E15" i="132"/>
  <c r="F15" i="132" s="1"/>
  <c r="E14" i="132"/>
  <c r="F14" i="132" s="1"/>
  <c r="E13" i="132"/>
  <c r="F13" i="132" s="1"/>
  <c r="E12" i="132"/>
  <c r="F12" i="132" s="1"/>
  <c r="E11" i="132"/>
  <c r="F11" i="132" s="1"/>
  <c r="E10" i="132"/>
  <c r="F10" i="132" s="1"/>
  <c r="E9" i="132"/>
  <c r="F9" i="132" s="1"/>
  <c r="E8" i="132"/>
  <c r="F8" i="132" s="1"/>
  <c r="D82" i="132" l="1"/>
  <c r="G35" i="132"/>
  <c r="E35" i="132"/>
  <c r="F35" i="132" s="1"/>
  <c r="G79" i="133"/>
  <c r="C89" i="133"/>
  <c r="F61" i="133"/>
  <c r="G61" i="133" s="1"/>
  <c r="G56" i="133"/>
  <c r="J86" i="133"/>
  <c r="L86" i="133" s="1"/>
  <c r="M86" i="133" s="1"/>
  <c r="E32" i="133"/>
  <c r="F32" i="133" s="1"/>
  <c r="G32" i="133"/>
  <c r="J91" i="133"/>
  <c r="L91" i="133" s="1"/>
  <c r="M91" i="133" s="1"/>
  <c r="G28" i="133"/>
  <c r="E58" i="133"/>
  <c r="F58" i="133" s="1"/>
  <c r="T13" i="133"/>
  <c r="B92" i="85" s="1"/>
  <c r="E70" i="133"/>
  <c r="F70" i="133" s="1"/>
  <c r="E74" i="133"/>
  <c r="F74" i="133" s="1"/>
  <c r="G70" i="133"/>
  <c r="G74" i="133"/>
  <c r="E59" i="133"/>
  <c r="F59" i="133" s="1"/>
  <c r="E72" i="133"/>
  <c r="F72" i="133" s="1"/>
  <c r="E76" i="133"/>
  <c r="F76" i="133" s="1"/>
  <c r="F47" i="133"/>
  <c r="J95" i="133"/>
  <c r="L95" i="133" s="1"/>
  <c r="M95" i="133" s="1"/>
  <c r="G36" i="133"/>
  <c r="E19" i="133"/>
  <c r="F19" i="133" s="1"/>
  <c r="T12" i="133"/>
  <c r="G54" i="133"/>
  <c r="E30" i="133"/>
  <c r="F30" i="133" s="1"/>
  <c r="E34" i="133"/>
  <c r="F34" i="133" s="1"/>
  <c r="J88" i="133"/>
  <c r="L88" i="133" s="1"/>
  <c r="M88" i="133" s="1"/>
  <c r="G30" i="133"/>
  <c r="J89" i="133"/>
  <c r="L89" i="133" s="1"/>
  <c r="M89" i="133" s="1"/>
  <c r="J93" i="133"/>
  <c r="L93" i="133" s="1"/>
  <c r="M93" i="133" s="1"/>
  <c r="G29" i="133"/>
  <c r="G31" i="133"/>
  <c r="G37" i="133"/>
  <c r="J90" i="133"/>
  <c r="L90" i="133" s="1"/>
  <c r="M90" i="133" s="1"/>
  <c r="J92" i="133"/>
  <c r="L92" i="133" s="1"/>
  <c r="M92" i="133" s="1"/>
  <c r="J94" i="133"/>
  <c r="L94" i="133" s="1"/>
  <c r="M94" i="133" s="1"/>
  <c r="J96" i="133"/>
  <c r="L96" i="133" s="1"/>
  <c r="M96" i="133" s="1"/>
  <c r="C38" i="133"/>
  <c r="G51" i="133"/>
  <c r="E69" i="133"/>
  <c r="E71" i="133"/>
  <c r="F71" i="133" s="1"/>
  <c r="E73" i="133"/>
  <c r="F73" i="133" s="1"/>
  <c r="E75" i="133"/>
  <c r="F75" i="133" s="1"/>
  <c r="E77" i="133"/>
  <c r="F77" i="133" s="1"/>
  <c r="E79" i="133"/>
  <c r="F79" i="133" s="1"/>
  <c r="M189" i="133"/>
  <c r="G33" i="133"/>
  <c r="G49" i="133"/>
  <c r="G57" i="133"/>
  <c r="G69" i="133"/>
  <c r="G71" i="133"/>
  <c r="G27" i="133"/>
  <c r="G35" i="133"/>
  <c r="C80" i="133"/>
  <c r="C84" i="133"/>
  <c r="E84" i="133" s="1"/>
  <c r="G47" i="133"/>
  <c r="G55" i="133"/>
  <c r="E27" i="133"/>
  <c r="F27" i="133" s="1"/>
  <c r="E33" i="133"/>
  <c r="F33" i="133" s="1"/>
  <c r="C40" i="133"/>
  <c r="G40" i="133" s="1"/>
  <c r="E37" i="132"/>
  <c r="F37" i="132" s="1"/>
  <c r="G57" i="132"/>
  <c r="C89" i="132"/>
  <c r="G27" i="132"/>
  <c r="G49" i="132"/>
  <c r="E31" i="132"/>
  <c r="F31" i="132" s="1"/>
  <c r="G31" i="132"/>
  <c r="E19" i="132"/>
  <c r="F19" i="132" s="1"/>
  <c r="G78" i="132"/>
  <c r="G72" i="132"/>
  <c r="G74" i="132"/>
  <c r="G70" i="132"/>
  <c r="E58" i="132"/>
  <c r="F58" i="132" s="1"/>
  <c r="G76" i="132"/>
  <c r="E29" i="132"/>
  <c r="F29" i="132" s="1"/>
  <c r="J86" i="132"/>
  <c r="L86" i="132" s="1"/>
  <c r="M86" i="132" s="1"/>
  <c r="E27" i="132"/>
  <c r="F27" i="132" s="1"/>
  <c r="J88" i="132"/>
  <c r="L88" i="132" s="1"/>
  <c r="M88" i="132" s="1"/>
  <c r="G56" i="132"/>
  <c r="T12" i="132"/>
  <c r="F61" i="132"/>
  <c r="G61" i="132" s="1"/>
  <c r="J90" i="132"/>
  <c r="L90" i="132" s="1"/>
  <c r="M90" i="132" s="1"/>
  <c r="C38" i="132"/>
  <c r="E71" i="132"/>
  <c r="F71" i="132" s="1"/>
  <c r="E28" i="132"/>
  <c r="F28" i="132" s="1"/>
  <c r="E32" i="132"/>
  <c r="F32" i="132" s="1"/>
  <c r="E34" i="132"/>
  <c r="F34" i="132" s="1"/>
  <c r="E59" i="132"/>
  <c r="F59" i="132" s="1"/>
  <c r="G73" i="132"/>
  <c r="G28" i="132"/>
  <c r="G34" i="132"/>
  <c r="C84" i="132"/>
  <c r="E84" i="132" s="1"/>
  <c r="J89" i="132"/>
  <c r="L89" i="132" s="1"/>
  <c r="M89" i="132" s="1"/>
  <c r="J91" i="132"/>
  <c r="L91" i="132" s="1"/>
  <c r="M91" i="132" s="1"/>
  <c r="J93" i="132"/>
  <c r="L93" i="132" s="1"/>
  <c r="M93" i="132" s="1"/>
  <c r="J95" i="132"/>
  <c r="L95" i="132" s="1"/>
  <c r="M95" i="132" s="1"/>
  <c r="J92" i="132"/>
  <c r="L92" i="132" s="1"/>
  <c r="M92" i="132" s="1"/>
  <c r="J94" i="132"/>
  <c r="L94" i="132" s="1"/>
  <c r="M94" i="132" s="1"/>
  <c r="J96" i="132"/>
  <c r="L96" i="132" s="1"/>
  <c r="M96" i="132" s="1"/>
  <c r="E69" i="132"/>
  <c r="E75" i="132"/>
  <c r="F75" i="132" s="1"/>
  <c r="E77" i="132"/>
  <c r="F77" i="132" s="1"/>
  <c r="E79" i="132"/>
  <c r="F79" i="132" s="1"/>
  <c r="M189" i="132"/>
  <c r="E30" i="132"/>
  <c r="F30" i="132" s="1"/>
  <c r="E36" i="132"/>
  <c r="F36" i="132" s="1"/>
  <c r="G69" i="132"/>
  <c r="G71" i="132"/>
  <c r="J87" i="132"/>
  <c r="L87" i="132" s="1"/>
  <c r="M87" i="132" s="1"/>
  <c r="G30" i="132"/>
  <c r="G32" i="132"/>
  <c r="C80" i="132"/>
  <c r="C40" i="132"/>
  <c r="D82" i="131"/>
  <c r="C89" i="130"/>
  <c r="C59" i="131"/>
  <c r="K199" i="131"/>
  <c r="J199" i="131"/>
  <c r="L198" i="131"/>
  <c r="M198" i="131" s="1"/>
  <c r="L197" i="131"/>
  <c r="M197" i="131" s="1"/>
  <c r="L196" i="131"/>
  <c r="M196" i="131" s="1"/>
  <c r="M195" i="131"/>
  <c r="L195" i="131"/>
  <c r="L194" i="131"/>
  <c r="M194" i="131" s="1"/>
  <c r="M193" i="131"/>
  <c r="L193" i="131"/>
  <c r="L192" i="131"/>
  <c r="M192" i="131" s="1"/>
  <c r="M191" i="131"/>
  <c r="L191" i="131"/>
  <c r="L190" i="131"/>
  <c r="M190" i="131" s="1"/>
  <c r="M189" i="131"/>
  <c r="L189" i="131"/>
  <c r="L199" i="131" s="1"/>
  <c r="M199" i="131" s="1"/>
  <c r="L182" i="131"/>
  <c r="M182" i="131" s="1"/>
  <c r="K182" i="131"/>
  <c r="J182" i="131"/>
  <c r="M181" i="131"/>
  <c r="M180" i="131"/>
  <c r="M179" i="131"/>
  <c r="M178" i="131"/>
  <c r="M177" i="131"/>
  <c r="M176" i="131"/>
  <c r="M175" i="131"/>
  <c r="M174" i="131"/>
  <c r="M173" i="131"/>
  <c r="Q172" i="131"/>
  <c r="M172" i="131"/>
  <c r="Q171" i="131"/>
  <c r="M165" i="131"/>
  <c r="N165" i="131" s="1"/>
  <c r="L165" i="131"/>
  <c r="K165" i="131"/>
  <c r="J165" i="131"/>
  <c r="N164" i="131"/>
  <c r="N163" i="131"/>
  <c r="N162" i="131"/>
  <c r="N161" i="131"/>
  <c r="N160" i="131"/>
  <c r="N159" i="131"/>
  <c r="N158" i="131"/>
  <c r="N157" i="131"/>
  <c r="N156" i="131"/>
  <c r="N155" i="131"/>
  <c r="L146" i="131"/>
  <c r="M146" i="131" s="1"/>
  <c r="M145" i="131"/>
  <c r="L145" i="131"/>
  <c r="L144" i="131"/>
  <c r="M144" i="131" s="1"/>
  <c r="L143" i="131"/>
  <c r="M143" i="131" s="1"/>
  <c r="L125" i="131"/>
  <c r="M125" i="131" s="1"/>
  <c r="N121" i="131"/>
  <c r="M121" i="131"/>
  <c r="L121" i="131"/>
  <c r="K96" i="131"/>
  <c r="K95" i="131"/>
  <c r="K94" i="131"/>
  <c r="K93" i="131"/>
  <c r="K92" i="131"/>
  <c r="K91" i="131"/>
  <c r="K90" i="131"/>
  <c r="K89" i="131"/>
  <c r="K88" i="131"/>
  <c r="K87" i="131"/>
  <c r="K86" i="131"/>
  <c r="D84" i="131"/>
  <c r="D80" i="131"/>
  <c r="C79" i="131"/>
  <c r="G79" i="131" s="1"/>
  <c r="C78" i="131"/>
  <c r="G78" i="131" s="1"/>
  <c r="C77" i="131"/>
  <c r="G77" i="131" s="1"/>
  <c r="C76" i="131"/>
  <c r="G76" i="131" s="1"/>
  <c r="C75" i="131"/>
  <c r="G75" i="131" s="1"/>
  <c r="C74" i="131"/>
  <c r="G74" i="131" s="1"/>
  <c r="C73" i="131"/>
  <c r="G73" i="131" s="1"/>
  <c r="C72" i="131"/>
  <c r="G72" i="131" s="1"/>
  <c r="C71" i="131"/>
  <c r="E71" i="131" s="1"/>
  <c r="F71" i="131" s="1"/>
  <c r="C70" i="131"/>
  <c r="G70" i="131" s="1"/>
  <c r="C69" i="131"/>
  <c r="E69" i="131" s="1"/>
  <c r="E61" i="131"/>
  <c r="D59" i="131"/>
  <c r="D58" i="131"/>
  <c r="T17" i="131" s="1"/>
  <c r="B87" i="85" s="1"/>
  <c r="C58" i="131"/>
  <c r="T13" i="131" s="1"/>
  <c r="B88" i="85" s="1"/>
  <c r="E57" i="131"/>
  <c r="F57" i="131" s="1"/>
  <c r="E56" i="131"/>
  <c r="F56" i="131" s="1"/>
  <c r="E55" i="131"/>
  <c r="F55" i="131" s="1"/>
  <c r="E54" i="131"/>
  <c r="F54" i="131" s="1"/>
  <c r="E53" i="131"/>
  <c r="F53" i="131" s="1"/>
  <c r="E52" i="131"/>
  <c r="F52" i="131" s="1"/>
  <c r="E51" i="131"/>
  <c r="F51" i="131" s="1"/>
  <c r="E50" i="131"/>
  <c r="F50" i="131" s="1"/>
  <c r="E49" i="131"/>
  <c r="F49" i="131" s="1"/>
  <c r="E48" i="131"/>
  <c r="F48" i="131" s="1"/>
  <c r="E47" i="131"/>
  <c r="F47" i="131" s="1"/>
  <c r="D40" i="131"/>
  <c r="D38" i="131"/>
  <c r="C37" i="131"/>
  <c r="E37" i="131" s="1"/>
  <c r="F37" i="131" s="1"/>
  <c r="C36" i="131"/>
  <c r="G36" i="131" s="1"/>
  <c r="C35" i="131"/>
  <c r="E35" i="131" s="1"/>
  <c r="F35" i="131" s="1"/>
  <c r="C34" i="131"/>
  <c r="G34" i="131" s="1"/>
  <c r="C33" i="131"/>
  <c r="G53" i="131" s="1"/>
  <c r="C32" i="131"/>
  <c r="G52" i="131" s="1"/>
  <c r="C31" i="131"/>
  <c r="E31" i="131" s="1"/>
  <c r="F31" i="131" s="1"/>
  <c r="C30" i="131"/>
  <c r="G50" i="131" s="1"/>
  <c r="C29" i="131"/>
  <c r="E29" i="131" s="1"/>
  <c r="F29" i="131" s="1"/>
  <c r="C28" i="131"/>
  <c r="G28" i="131" s="1"/>
  <c r="C27" i="131"/>
  <c r="D19" i="131"/>
  <c r="T16" i="131" s="1"/>
  <c r="C19" i="131"/>
  <c r="E18" i="131"/>
  <c r="F18" i="131" s="1"/>
  <c r="E17" i="131"/>
  <c r="F17" i="131" s="1"/>
  <c r="E16" i="131"/>
  <c r="F16" i="131" s="1"/>
  <c r="E15" i="131"/>
  <c r="F15" i="131" s="1"/>
  <c r="E14" i="131"/>
  <c r="F14" i="131" s="1"/>
  <c r="E13" i="131"/>
  <c r="F13" i="131" s="1"/>
  <c r="E12" i="131"/>
  <c r="F12" i="131" s="1"/>
  <c r="E11" i="131"/>
  <c r="F11" i="131" s="1"/>
  <c r="E10" i="131"/>
  <c r="F10" i="131" s="1"/>
  <c r="E9" i="131"/>
  <c r="F9" i="131" s="1"/>
  <c r="E8" i="131"/>
  <c r="F8" i="131" s="1"/>
  <c r="K199" i="130"/>
  <c r="J199" i="130"/>
  <c r="L198" i="130"/>
  <c r="M198" i="130" s="1"/>
  <c r="L197" i="130"/>
  <c r="M197" i="130" s="1"/>
  <c r="L196" i="130"/>
  <c r="M196" i="130" s="1"/>
  <c r="M195" i="130"/>
  <c r="L195" i="130"/>
  <c r="L194" i="130"/>
  <c r="M194" i="130" s="1"/>
  <c r="L193" i="130"/>
  <c r="M193" i="130" s="1"/>
  <c r="L192" i="130"/>
  <c r="M192" i="130" s="1"/>
  <c r="M191" i="130"/>
  <c r="L191" i="130"/>
  <c r="L190" i="130"/>
  <c r="M190" i="130" s="1"/>
  <c r="L189" i="130"/>
  <c r="L199" i="130" s="1"/>
  <c r="M199" i="130" s="1"/>
  <c r="L182" i="130"/>
  <c r="M182" i="130" s="1"/>
  <c r="K182" i="130"/>
  <c r="J182" i="130"/>
  <c r="M181" i="130"/>
  <c r="M180" i="130"/>
  <c r="M179" i="130"/>
  <c r="M178" i="130"/>
  <c r="M177" i="130"/>
  <c r="M176" i="130"/>
  <c r="M175" i="130"/>
  <c r="M174" i="130"/>
  <c r="M173" i="130"/>
  <c r="Q172" i="130"/>
  <c r="M172" i="130"/>
  <c r="Q171" i="130"/>
  <c r="M165" i="130"/>
  <c r="N165" i="130" s="1"/>
  <c r="L165" i="130"/>
  <c r="K165" i="130"/>
  <c r="J165" i="130"/>
  <c r="N164" i="130"/>
  <c r="N163" i="130"/>
  <c r="N162" i="130"/>
  <c r="N161" i="130"/>
  <c r="N160" i="130"/>
  <c r="N159" i="130"/>
  <c r="N158" i="130"/>
  <c r="N157" i="130"/>
  <c r="N156" i="130"/>
  <c r="N155" i="130"/>
  <c r="M146" i="130"/>
  <c r="L146" i="130"/>
  <c r="M145" i="130"/>
  <c r="L145" i="130"/>
  <c r="L144" i="130"/>
  <c r="M144" i="130" s="1"/>
  <c r="M143" i="130"/>
  <c r="L143" i="130"/>
  <c r="M125" i="130"/>
  <c r="L125" i="130"/>
  <c r="N121" i="130"/>
  <c r="M121" i="130"/>
  <c r="L121" i="130"/>
  <c r="K96" i="130"/>
  <c r="K95" i="130"/>
  <c r="K94" i="130"/>
  <c r="K93" i="130"/>
  <c r="K92" i="130"/>
  <c r="K91" i="130"/>
  <c r="K90" i="130"/>
  <c r="K89" i="130"/>
  <c r="K88" i="130"/>
  <c r="K87" i="130"/>
  <c r="K86" i="130"/>
  <c r="D84" i="130"/>
  <c r="D80" i="130"/>
  <c r="D82" i="130" s="1"/>
  <c r="C79" i="130"/>
  <c r="C78" i="130"/>
  <c r="C77" i="130"/>
  <c r="G77" i="130" s="1"/>
  <c r="C76" i="130"/>
  <c r="G76" i="130" s="1"/>
  <c r="C75" i="130"/>
  <c r="C74" i="130"/>
  <c r="C73" i="130"/>
  <c r="G73" i="130" s="1"/>
  <c r="G72" i="130"/>
  <c r="E72" i="130"/>
  <c r="F72" i="130" s="1"/>
  <c r="C72" i="130"/>
  <c r="C71" i="130"/>
  <c r="C70" i="130"/>
  <c r="C69" i="130"/>
  <c r="E61" i="130"/>
  <c r="D59" i="130"/>
  <c r="C59" i="130"/>
  <c r="D58" i="130"/>
  <c r="T17" i="130" s="1"/>
  <c r="B85" i="85" s="1"/>
  <c r="C58" i="130"/>
  <c r="E57" i="130"/>
  <c r="F57" i="130" s="1"/>
  <c r="E56" i="130"/>
  <c r="F56" i="130" s="1"/>
  <c r="E55" i="130"/>
  <c r="F55" i="130" s="1"/>
  <c r="E54" i="130"/>
  <c r="F54" i="130" s="1"/>
  <c r="E53" i="130"/>
  <c r="F53" i="130" s="1"/>
  <c r="E52" i="130"/>
  <c r="F52" i="130" s="1"/>
  <c r="E51" i="130"/>
  <c r="F51" i="130" s="1"/>
  <c r="E50" i="130"/>
  <c r="F50" i="130" s="1"/>
  <c r="E49" i="130"/>
  <c r="F49" i="130" s="1"/>
  <c r="E48" i="130"/>
  <c r="F48" i="130" s="1"/>
  <c r="E47" i="130"/>
  <c r="F47" i="130" s="1"/>
  <c r="D40" i="130"/>
  <c r="D38" i="130"/>
  <c r="C37" i="130"/>
  <c r="E37" i="130" s="1"/>
  <c r="F37" i="130" s="1"/>
  <c r="C36" i="130"/>
  <c r="G36" i="130" s="1"/>
  <c r="C35" i="130"/>
  <c r="E35" i="130" s="1"/>
  <c r="F35" i="130" s="1"/>
  <c r="C34" i="130"/>
  <c r="G34" i="130" s="1"/>
  <c r="C33" i="130"/>
  <c r="G53" i="130" s="1"/>
  <c r="C32" i="130"/>
  <c r="G52" i="130" s="1"/>
  <c r="C31" i="130"/>
  <c r="E31" i="130" s="1"/>
  <c r="F31" i="130" s="1"/>
  <c r="C30" i="130"/>
  <c r="G30" i="130" s="1"/>
  <c r="C29" i="130"/>
  <c r="E29" i="130" s="1"/>
  <c r="F29" i="130" s="1"/>
  <c r="C28" i="130"/>
  <c r="G28" i="130" s="1"/>
  <c r="C27" i="130"/>
  <c r="D19" i="130"/>
  <c r="T16" i="130" s="1"/>
  <c r="C19" i="130"/>
  <c r="T12" i="130" s="1"/>
  <c r="E18" i="130"/>
  <c r="F18" i="130" s="1"/>
  <c r="E17" i="130"/>
  <c r="F17" i="130" s="1"/>
  <c r="E16" i="130"/>
  <c r="F16" i="130" s="1"/>
  <c r="E15" i="130"/>
  <c r="F15" i="130" s="1"/>
  <c r="E14" i="130"/>
  <c r="F14" i="130" s="1"/>
  <c r="E13" i="130"/>
  <c r="F13" i="130" s="1"/>
  <c r="E12" i="130"/>
  <c r="F12" i="130" s="1"/>
  <c r="E11" i="130"/>
  <c r="F11" i="130" s="1"/>
  <c r="E10" i="130"/>
  <c r="F10" i="130" s="1"/>
  <c r="E9" i="130"/>
  <c r="F9" i="130" s="1"/>
  <c r="E8" i="130"/>
  <c r="F8" i="130" s="1"/>
  <c r="K199" i="128"/>
  <c r="J199" i="128"/>
  <c r="L198" i="128"/>
  <c r="M198" i="128" s="1"/>
  <c r="L197" i="128"/>
  <c r="M197" i="128" s="1"/>
  <c r="L196" i="128"/>
  <c r="M196" i="128" s="1"/>
  <c r="L195" i="128"/>
  <c r="M195" i="128" s="1"/>
  <c r="L194" i="128"/>
  <c r="M194" i="128" s="1"/>
  <c r="L193" i="128"/>
  <c r="M193" i="128" s="1"/>
  <c r="L192" i="128"/>
  <c r="M192" i="128" s="1"/>
  <c r="L191" i="128"/>
  <c r="M191" i="128" s="1"/>
  <c r="L190" i="128"/>
  <c r="M190" i="128" s="1"/>
  <c r="L189" i="128"/>
  <c r="L199" i="128" s="1"/>
  <c r="M199" i="128" s="1"/>
  <c r="L182" i="128"/>
  <c r="K182" i="128"/>
  <c r="J182" i="128"/>
  <c r="M182" i="128" s="1"/>
  <c r="M181" i="128"/>
  <c r="M180" i="128"/>
  <c r="M179" i="128"/>
  <c r="M178" i="128"/>
  <c r="M177" i="128"/>
  <c r="M176" i="128"/>
  <c r="M175" i="128"/>
  <c r="M174" i="128"/>
  <c r="M173" i="128"/>
  <c r="Q172" i="128"/>
  <c r="M172" i="128"/>
  <c r="Q171" i="128"/>
  <c r="M165" i="128"/>
  <c r="L165" i="128"/>
  <c r="K165" i="128"/>
  <c r="J165" i="128"/>
  <c r="N165" i="128" s="1"/>
  <c r="N164" i="128"/>
  <c r="N163" i="128"/>
  <c r="N162" i="128"/>
  <c r="N161" i="128"/>
  <c r="N160" i="128"/>
  <c r="N159" i="128"/>
  <c r="N158" i="128"/>
  <c r="N157" i="128"/>
  <c r="N156" i="128"/>
  <c r="N155" i="128"/>
  <c r="M146" i="128"/>
  <c r="L146" i="128"/>
  <c r="L145" i="128"/>
  <c r="M145" i="128" s="1"/>
  <c r="M144" i="128"/>
  <c r="L144" i="128"/>
  <c r="L143" i="128"/>
  <c r="M143" i="128" s="1"/>
  <c r="M125" i="128"/>
  <c r="L125" i="128"/>
  <c r="N121" i="128"/>
  <c r="L121" i="128"/>
  <c r="M121" i="128" s="1"/>
  <c r="K96" i="128"/>
  <c r="K95" i="128"/>
  <c r="K94" i="128"/>
  <c r="K93" i="128"/>
  <c r="K92" i="128"/>
  <c r="K91" i="128"/>
  <c r="K90" i="128"/>
  <c r="K89" i="128"/>
  <c r="K88" i="128"/>
  <c r="K87" i="128"/>
  <c r="K86" i="128"/>
  <c r="D84" i="128"/>
  <c r="D80" i="128"/>
  <c r="D82" i="128" s="1"/>
  <c r="C79" i="128"/>
  <c r="G79" i="128" s="1"/>
  <c r="C78" i="128"/>
  <c r="G78" i="128" s="1"/>
  <c r="C77" i="128"/>
  <c r="G77" i="128" s="1"/>
  <c r="C76" i="128"/>
  <c r="G76" i="128" s="1"/>
  <c r="C75" i="128"/>
  <c r="G75" i="128" s="1"/>
  <c r="C74" i="128"/>
  <c r="G74" i="128" s="1"/>
  <c r="C73" i="128"/>
  <c r="G73" i="128" s="1"/>
  <c r="C72" i="128"/>
  <c r="G72" i="128" s="1"/>
  <c r="C71" i="128"/>
  <c r="C70" i="128"/>
  <c r="G70" i="128" s="1"/>
  <c r="C69" i="128"/>
  <c r="E61" i="128"/>
  <c r="D59" i="128"/>
  <c r="C59" i="128"/>
  <c r="D58" i="128"/>
  <c r="T17" i="128" s="1"/>
  <c r="B83" i="85" s="1"/>
  <c r="C58" i="128"/>
  <c r="E57" i="128"/>
  <c r="F57" i="128" s="1"/>
  <c r="E56" i="128"/>
  <c r="F56" i="128" s="1"/>
  <c r="E55" i="128"/>
  <c r="F55" i="128" s="1"/>
  <c r="E54" i="128"/>
  <c r="F54" i="128" s="1"/>
  <c r="E53" i="128"/>
  <c r="F53" i="128" s="1"/>
  <c r="E52" i="128"/>
  <c r="F52" i="128" s="1"/>
  <c r="F51" i="128"/>
  <c r="E51" i="128"/>
  <c r="E50" i="128"/>
  <c r="F50" i="128" s="1"/>
  <c r="E49" i="128"/>
  <c r="F49" i="128" s="1"/>
  <c r="E48" i="128"/>
  <c r="F48" i="128" s="1"/>
  <c r="E47" i="128"/>
  <c r="D40" i="128"/>
  <c r="D38" i="128"/>
  <c r="C37" i="128"/>
  <c r="E37" i="128" s="1"/>
  <c r="F37" i="128" s="1"/>
  <c r="C36" i="128"/>
  <c r="E36" i="128" s="1"/>
  <c r="F36" i="128" s="1"/>
  <c r="C35" i="128"/>
  <c r="E35" i="128" s="1"/>
  <c r="F35" i="128" s="1"/>
  <c r="C34" i="128"/>
  <c r="G54" i="128" s="1"/>
  <c r="C33" i="128"/>
  <c r="G53" i="128" s="1"/>
  <c r="C32" i="128"/>
  <c r="E32" i="128" s="1"/>
  <c r="F32" i="128" s="1"/>
  <c r="C31" i="128"/>
  <c r="E31" i="128" s="1"/>
  <c r="F31" i="128" s="1"/>
  <c r="C30" i="128"/>
  <c r="G50" i="128" s="1"/>
  <c r="C29" i="128"/>
  <c r="E29" i="128" s="1"/>
  <c r="F29" i="128" s="1"/>
  <c r="C28" i="128"/>
  <c r="E28" i="128" s="1"/>
  <c r="F28" i="128" s="1"/>
  <c r="C27" i="128"/>
  <c r="D19" i="128"/>
  <c r="T16" i="128" s="1"/>
  <c r="C19" i="128"/>
  <c r="E18" i="128"/>
  <c r="F18" i="128" s="1"/>
  <c r="E17" i="128"/>
  <c r="F17" i="128" s="1"/>
  <c r="E16" i="128"/>
  <c r="F16" i="128" s="1"/>
  <c r="E15" i="128"/>
  <c r="F15" i="128" s="1"/>
  <c r="E14" i="128"/>
  <c r="F14" i="128" s="1"/>
  <c r="E13" i="128"/>
  <c r="F13" i="128" s="1"/>
  <c r="E12" i="128"/>
  <c r="F12" i="128" s="1"/>
  <c r="E11" i="128"/>
  <c r="F11" i="128" s="1"/>
  <c r="E10" i="128"/>
  <c r="F10" i="128" s="1"/>
  <c r="E9" i="128"/>
  <c r="F9" i="128" s="1"/>
  <c r="E8" i="128"/>
  <c r="F8" i="128" s="1"/>
  <c r="C59" i="126"/>
  <c r="C82" i="133" l="1"/>
  <c r="F69" i="133"/>
  <c r="E81" i="133"/>
  <c r="E80" i="133"/>
  <c r="F80" i="133" s="1"/>
  <c r="G80" i="133"/>
  <c r="E40" i="133"/>
  <c r="F40" i="133" s="1"/>
  <c r="G38" i="133"/>
  <c r="E38" i="133"/>
  <c r="F38" i="133" s="1"/>
  <c r="G58" i="133"/>
  <c r="C82" i="132"/>
  <c r="F69" i="132"/>
  <c r="E81" i="132"/>
  <c r="E80" i="132"/>
  <c r="F80" i="132" s="1"/>
  <c r="G80" i="132"/>
  <c r="E38" i="132"/>
  <c r="F38" i="132" s="1"/>
  <c r="G38" i="132"/>
  <c r="G58" i="132"/>
  <c r="G40" i="132"/>
  <c r="E40" i="132"/>
  <c r="F40" i="132" s="1"/>
  <c r="E74" i="131"/>
  <c r="F74" i="131" s="1"/>
  <c r="C89" i="131"/>
  <c r="E78" i="131"/>
  <c r="F78" i="131" s="1"/>
  <c r="E73" i="131"/>
  <c r="F73" i="131" s="1"/>
  <c r="E77" i="131"/>
  <c r="F77" i="131" s="1"/>
  <c r="G35" i="130"/>
  <c r="E70" i="131"/>
  <c r="F70" i="131" s="1"/>
  <c r="E19" i="131"/>
  <c r="F19" i="131" s="1"/>
  <c r="E79" i="131"/>
  <c r="F79" i="131" s="1"/>
  <c r="E58" i="131"/>
  <c r="F58" i="131" s="1"/>
  <c r="E75" i="131"/>
  <c r="F75" i="131" s="1"/>
  <c r="E72" i="131"/>
  <c r="F72" i="131" s="1"/>
  <c r="E76" i="131"/>
  <c r="F76" i="131" s="1"/>
  <c r="T12" i="131"/>
  <c r="G51" i="131"/>
  <c r="J88" i="131"/>
  <c r="L88" i="131" s="1"/>
  <c r="M88" i="131" s="1"/>
  <c r="F61" i="131"/>
  <c r="G61" i="131" s="1"/>
  <c r="J86" i="131"/>
  <c r="L86" i="131" s="1"/>
  <c r="M86" i="131" s="1"/>
  <c r="C38" i="131"/>
  <c r="G27" i="131"/>
  <c r="G29" i="131"/>
  <c r="G31" i="131"/>
  <c r="G33" i="131"/>
  <c r="G35" i="131"/>
  <c r="G37" i="131"/>
  <c r="G48" i="131"/>
  <c r="G56" i="131"/>
  <c r="J90" i="131"/>
  <c r="L90" i="131" s="1"/>
  <c r="M90" i="131" s="1"/>
  <c r="J92" i="131"/>
  <c r="L92" i="131" s="1"/>
  <c r="M92" i="131" s="1"/>
  <c r="J94" i="131"/>
  <c r="L94" i="131" s="1"/>
  <c r="M94" i="131" s="1"/>
  <c r="J96" i="131"/>
  <c r="L96" i="131" s="1"/>
  <c r="M96" i="131" s="1"/>
  <c r="E28" i="131"/>
  <c r="F28" i="131" s="1"/>
  <c r="E30" i="131"/>
  <c r="F30" i="131" s="1"/>
  <c r="E32" i="131"/>
  <c r="F32" i="131" s="1"/>
  <c r="E34" i="131"/>
  <c r="F34" i="131" s="1"/>
  <c r="E36" i="131"/>
  <c r="F36" i="131" s="1"/>
  <c r="G54" i="131"/>
  <c r="F69" i="131"/>
  <c r="G49" i="131"/>
  <c r="G57" i="131"/>
  <c r="E59" i="131"/>
  <c r="F59" i="131" s="1"/>
  <c r="G69" i="131"/>
  <c r="G71" i="131"/>
  <c r="J87" i="131"/>
  <c r="L87" i="131" s="1"/>
  <c r="M87" i="131" s="1"/>
  <c r="G30" i="131"/>
  <c r="G32" i="131"/>
  <c r="C80" i="131"/>
  <c r="C84" i="131"/>
  <c r="E84" i="131" s="1"/>
  <c r="J89" i="131"/>
  <c r="L89" i="131" s="1"/>
  <c r="M89" i="131" s="1"/>
  <c r="J91" i="131"/>
  <c r="L91" i="131" s="1"/>
  <c r="M91" i="131" s="1"/>
  <c r="J93" i="131"/>
  <c r="L93" i="131" s="1"/>
  <c r="M93" i="131" s="1"/>
  <c r="J95" i="131"/>
  <c r="L95" i="131" s="1"/>
  <c r="M95" i="131" s="1"/>
  <c r="G47" i="131"/>
  <c r="G55" i="131"/>
  <c r="E27" i="131"/>
  <c r="F27" i="131" s="1"/>
  <c r="E33" i="131"/>
  <c r="F33" i="131" s="1"/>
  <c r="C40" i="131"/>
  <c r="T13" i="130"/>
  <c r="B86" i="85" s="1"/>
  <c r="G56" i="130"/>
  <c r="J95" i="130"/>
  <c r="L95" i="130" s="1"/>
  <c r="M95" i="130" s="1"/>
  <c r="E36" i="130"/>
  <c r="F36" i="130" s="1"/>
  <c r="G31" i="130"/>
  <c r="F61" i="130"/>
  <c r="G61" i="130" s="1"/>
  <c r="E76" i="130"/>
  <c r="F76" i="130" s="1"/>
  <c r="G27" i="130"/>
  <c r="E28" i="130"/>
  <c r="F28" i="130" s="1"/>
  <c r="J87" i="130"/>
  <c r="L87" i="130" s="1"/>
  <c r="M87" i="130" s="1"/>
  <c r="E32" i="130"/>
  <c r="F32" i="130" s="1"/>
  <c r="J91" i="130"/>
  <c r="L91" i="130" s="1"/>
  <c r="M91" i="130" s="1"/>
  <c r="E19" i="130"/>
  <c r="F19" i="130" s="1"/>
  <c r="E70" i="130"/>
  <c r="F70" i="130" s="1"/>
  <c r="E74" i="130"/>
  <c r="F74" i="130" s="1"/>
  <c r="E78" i="130"/>
  <c r="F78" i="130" s="1"/>
  <c r="G78" i="130"/>
  <c r="E58" i="130"/>
  <c r="F58" i="130" s="1"/>
  <c r="G70" i="130"/>
  <c r="G74" i="130"/>
  <c r="G48" i="130"/>
  <c r="J88" i="130"/>
  <c r="L88" i="130" s="1"/>
  <c r="M88" i="130" s="1"/>
  <c r="J92" i="130"/>
  <c r="L92" i="130" s="1"/>
  <c r="M92" i="130" s="1"/>
  <c r="J96" i="130"/>
  <c r="L96" i="130" s="1"/>
  <c r="M96" i="130" s="1"/>
  <c r="G29" i="130"/>
  <c r="G33" i="130"/>
  <c r="G37" i="130"/>
  <c r="G54" i="130"/>
  <c r="J89" i="130"/>
  <c r="L89" i="130" s="1"/>
  <c r="M89" i="130" s="1"/>
  <c r="J93" i="130"/>
  <c r="L93" i="130" s="1"/>
  <c r="M93" i="130" s="1"/>
  <c r="E30" i="130"/>
  <c r="F30" i="130" s="1"/>
  <c r="E34" i="130"/>
  <c r="F34" i="130" s="1"/>
  <c r="G50" i="130"/>
  <c r="J86" i="130"/>
  <c r="L86" i="130" s="1"/>
  <c r="M86" i="130" s="1"/>
  <c r="C38" i="130"/>
  <c r="G51" i="130"/>
  <c r="E69" i="130"/>
  <c r="E71" i="130"/>
  <c r="F71" i="130" s="1"/>
  <c r="E73" i="130"/>
  <c r="F73" i="130" s="1"/>
  <c r="E75" i="130"/>
  <c r="F75" i="130" s="1"/>
  <c r="E77" i="130"/>
  <c r="F77" i="130" s="1"/>
  <c r="E79" i="130"/>
  <c r="F79" i="130" s="1"/>
  <c r="M189" i="130"/>
  <c r="J90" i="130"/>
  <c r="L90" i="130" s="1"/>
  <c r="M90" i="130" s="1"/>
  <c r="J94" i="130"/>
  <c r="L94" i="130" s="1"/>
  <c r="M94" i="130" s="1"/>
  <c r="G49" i="130"/>
  <c r="G57" i="130"/>
  <c r="E59" i="130"/>
  <c r="F59" i="130" s="1"/>
  <c r="G69" i="130"/>
  <c r="G71" i="130"/>
  <c r="G75" i="130"/>
  <c r="G79" i="130"/>
  <c r="G32" i="130"/>
  <c r="C80" i="130"/>
  <c r="C84" i="130"/>
  <c r="E84" i="130" s="1"/>
  <c r="G47" i="130"/>
  <c r="G55" i="130"/>
  <c r="E27" i="130"/>
  <c r="F27" i="130" s="1"/>
  <c r="E33" i="130"/>
  <c r="F33" i="130" s="1"/>
  <c r="C40" i="130"/>
  <c r="G33" i="128"/>
  <c r="J88" i="128"/>
  <c r="L88" i="128" s="1"/>
  <c r="M88" i="128" s="1"/>
  <c r="G37" i="128"/>
  <c r="F61" i="128"/>
  <c r="G61" i="128" s="1"/>
  <c r="E58" i="128"/>
  <c r="F58" i="128" s="1"/>
  <c r="E19" i="128"/>
  <c r="F19" i="128" s="1"/>
  <c r="E59" i="128"/>
  <c r="F59" i="128" s="1"/>
  <c r="F47" i="128"/>
  <c r="G28" i="128"/>
  <c r="G36" i="128"/>
  <c r="G52" i="128"/>
  <c r="G32" i="128"/>
  <c r="G48" i="128"/>
  <c r="G29" i="128"/>
  <c r="G30" i="128"/>
  <c r="G34" i="128"/>
  <c r="G51" i="128"/>
  <c r="J86" i="128"/>
  <c r="L86" i="128" s="1"/>
  <c r="M86" i="128" s="1"/>
  <c r="G27" i="128"/>
  <c r="G31" i="128"/>
  <c r="G35" i="128"/>
  <c r="G56" i="128"/>
  <c r="J90" i="128"/>
  <c r="L90" i="128" s="1"/>
  <c r="M90" i="128" s="1"/>
  <c r="J94" i="128"/>
  <c r="L94" i="128" s="1"/>
  <c r="M94" i="128" s="1"/>
  <c r="J96" i="128"/>
  <c r="L96" i="128" s="1"/>
  <c r="M96" i="128" s="1"/>
  <c r="C38" i="128"/>
  <c r="E71" i="128"/>
  <c r="F71" i="128" s="1"/>
  <c r="E75" i="128"/>
  <c r="F75" i="128" s="1"/>
  <c r="T12" i="128"/>
  <c r="E30" i="128"/>
  <c r="F30" i="128" s="1"/>
  <c r="E34" i="128"/>
  <c r="F34" i="128" s="1"/>
  <c r="J92" i="128"/>
  <c r="L92" i="128" s="1"/>
  <c r="M92" i="128" s="1"/>
  <c r="E69" i="128"/>
  <c r="E73" i="128"/>
  <c r="F73" i="128" s="1"/>
  <c r="E77" i="128"/>
  <c r="F77" i="128" s="1"/>
  <c r="E79" i="128"/>
  <c r="F79" i="128" s="1"/>
  <c r="M189" i="128"/>
  <c r="G49" i="128"/>
  <c r="G57" i="128"/>
  <c r="G69" i="128"/>
  <c r="G71" i="128"/>
  <c r="J87" i="128"/>
  <c r="L87" i="128" s="1"/>
  <c r="M87" i="128" s="1"/>
  <c r="C89" i="128"/>
  <c r="C80" i="128"/>
  <c r="J89" i="128"/>
  <c r="L89" i="128" s="1"/>
  <c r="M89" i="128" s="1"/>
  <c r="J95" i="128"/>
  <c r="L95" i="128" s="1"/>
  <c r="M95" i="128" s="1"/>
  <c r="T13" i="128"/>
  <c r="B84" i="85" s="1"/>
  <c r="G47" i="128"/>
  <c r="G55" i="128"/>
  <c r="E70" i="128"/>
  <c r="F70" i="128" s="1"/>
  <c r="E72" i="128"/>
  <c r="F72" i="128" s="1"/>
  <c r="E74" i="128"/>
  <c r="F74" i="128" s="1"/>
  <c r="E76" i="128"/>
  <c r="F76" i="128" s="1"/>
  <c r="E78" i="128"/>
  <c r="F78" i="128" s="1"/>
  <c r="J93" i="128"/>
  <c r="L93" i="128" s="1"/>
  <c r="M93" i="128" s="1"/>
  <c r="E27" i="128"/>
  <c r="F27" i="128" s="1"/>
  <c r="E33" i="128"/>
  <c r="F33" i="128" s="1"/>
  <c r="C40" i="128"/>
  <c r="G40" i="128" s="1"/>
  <c r="C84" i="128"/>
  <c r="E84" i="128" s="1"/>
  <c r="J91" i="128"/>
  <c r="L91" i="128" s="1"/>
  <c r="M91" i="128" s="1"/>
  <c r="K199" i="126"/>
  <c r="J199" i="126"/>
  <c r="L198" i="126"/>
  <c r="M198" i="126" s="1"/>
  <c r="L197" i="126"/>
  <c r="M197" i="126" s="1"/>
  <c r="L196" i="126"/>
  <c r="M196" i="126" s="1"/>
  <c r="M195" i="126"/>
  <c r="L195" i="126"/>
  <c r="L194" i="126"/>
  <c r="M194" i="126" s="1"/>
  <c r="L193" i="126"/>
  <c r="M193" i="126" s="1"/>
  <c r="L192" i="126"/>
  <c r="M192" i="126" s="1"/>
  <c r="M191" i="126"/>
  <c r="L191" i="126"/>
  <c r="L190" i="126"/>
  <c r="M190" i="126" s="1"/>
  <c r="L189" i="126"/>
  <c r="L199" i="126" s="1"/>
  <c r="M199" i="126" s="1"/>
  <c r="L182" i="126"/>
  <c r="K182" i="126"/>
  <c r="J182" i="126"/>
  <c r="M182" i="126" s="1"/>
  <c r="M181" i="126"/>
  <c r="M180" i="126"/>
  <c r="M179" i="126"/>
  <c r="M178" i="126"/>
  <c r="M177" i="126"/>
  <c r="M176" i="126"/>
  <c r="M175" i="126"/>
  <c r="M174" i="126"/>
  <c r="M173" i="126"/>
  <c r="Q172" i="126"/>
  <c r="M172" i="126"/>
  <c r="Q171" i="126"/>
  <c r="M165" i="126"/>
  <c r="L165" i="126"/>
  <c r="K165" i="126"/>
  <c r="J165" i="126"/>
  <c r="N165" i="126" s="1"/>
  <c r="N164" i="126"/>
  <c r="N163" i="126"/>
  <c r="N162" i="126"/>
  <c r="N161" i="126"/>
  <c r="N160" i="126"/>
  <c r="N159" i="126"/>
  <c r="N158" i="126"/>
  <c r="N157" i="126"/>
  <c r="N156" i="126"/>
  <c r="N155" i="126"/>
  <c r="M146" i="126"/>
  <c r="L146" i="126"/>
  <c r="L145" i="126"/>
  <c r="M145" i="126" s="1"/>
  <c r="M144" i="126"/>
  <c r="L144" i="126"/>
  <c r="M143" i="126"/>
  <c r="L143" i="126"/>
  <c r="M125" i="126"/>
  <c r="L125" i="126"/>
  <c r="N121" i="126"/>
  <c r="M121" i="126"/>
  <c r="L121" i="126"/>
  <c r="K96" i="126"/>
  <c r="K95" i="126"/>
  <c r="K94" i="126"/>
  <c r="K93" i="126"/>
  <c r="K92" i="126"/>
  <c r="K91" i="126"/>
  <c r="K90" i="126"/>
  <c r="K89" i="126"/>
  <c r="K88" i="126"/>
  <c r="K87" i="126"/>
  <c r="K86" i="126"/>
  <c r="D84" i="126"/>
  <c r="D80" i="126"/>
  <c r="D82" i="126" s="1"/>
  <c r="C79" i="126"/>
  <c r="G79" i="126" s="1"/>
  <c r="C78" i="126"/>
  <c r="G78" i="126" s="1"/>
  <c r="C77" i="126"/>
  <c r="J94" i="126" s="1"/>
  <c r="L94" i="126" s="1"/>
  <c r="M94" i="126" s="1"/>
  <c r="C76" i="126"/>
  <c r="G76" i="126" s="1"/>
  <c r="C75" i="126"/>
  <c r="G75" i="126" s="1"/>
  <c r="C74" i="126"/>
  <c r="G74" i="126" s="1"/>
  <c r="C73" i="126"/>
  <c r="C72" i="126"/>
  <c r="G72" i="126" s="1"/>
  <c r="C71" i="126"/>
  <c r="C70" i="126"/>
  <c r="G70" i="126" s="1"/>
  <c r="C69" i="126"/>
  <c r="E61" i="126"/>
  <c r="D59" i="126"/>
  <c r="D58" i="126"/>
  <c r="T16" i="126" s="1"/>
  <c r="B81" i="85" s="1"/>
  <c r="C58" i="126"/>
  <c r="T13" i="126" s="1"/>
  <c r="B82" i="85" s="1"/>
  <c r="E57" i="126"/>
  <c r="F57" i="126" s="1"/>
  <c r="E56" i="126"/>
  <c r="F56" i="126" s="1"/>
  <c r="E55" i="126"/>
  <c r="F55" i="126" s="1"/>
  <c r="E54" i="126"/>
  <c r="F54" i="126" s="1"/>
  <c r="E53" i="126"/>
  <c r="F53" i="126" s="1"/>
  <c r="E52" i="126"/>
  <c r="F52" i="126" s="1"/>
  <c r="E51" i="126"/>
  <c r="F51" i="126" s="1"/>
  <c r="E50" i="126"/>
  <c r="F50" i="126" s="1"/>
  <c r="E49" i="126"/>
  <c r="F49" i="126" s="1"/>
  <c r="E48" i="126"/>
  <c r="F48" i="126" s="1"/>
  <c r="E47" i="126"/>
  <c r="F47" i="126" s="1"/>
  <c r="D40" i="126"/>
  <c r="D38" i="126"/>
  <c r="C37" i="126"/>
  <c r="C36" i="126"/>
  <c r="G36" i="126" s="1"/>
  <c r="C35" i="126"/>
  <c r="E35" i="126" s="1"/>
  <c r="F35" i="126" s="1"/>
  <c r="C34" i="126"/>
  <c r="G34" i="126" s="1"/>
  <c r="C33" i="126"/>
  <c r="G53" i="126" s="1"/>
  <c r="C32" i="126"/>
  <c r="G52" i="126" s="1"/>
  <c r="C31" i="126"/>
  <c r="E31" i="126" s="1"/>
  <c r="F31" i="126" s="1"/>
  <c r="C30" i="126"/>
  <c r="G30" i="126" s="1"/>
  <c r="C29" i="126"/>
  <c r="E29" i="126" s="1"/>
  <c r="F29" i="126" s="1"/>
  <c r="C28" i="126"/>
  <c r="G28" i="126" s="1"/>
  <c r="C27" i="126"/>
  <c r="D19" i="126"/>
  <c r="C19" i="126"/>
  <c r="E18" i="126"/>
  <c r="F18" i="126" s="1"/>
  <c r="E17" i="126"/>
  <c r="F17" i="126" s="1"/>
  <c r="E16" i="126"/>
  <c r="F16" i="126" s="1"/>
  <c r="E15" i="126"/>
  <c r="F15" i="126" s="1"/>
  <c r="E14" i="126"/>
  <c r="F14" i="126" s="1"/>
  <c r="E13" i="126"/>
  <c r="F13" i="126" s="1"/>
  <c r="E12" i="126"/>
  <c r="F12" i="126" s="1"/>
  <c r="E11" i="126"/>
  <c r="F11" i="126" s="1"/>
  <c r="E10" i="126"/>
  <c r="F10" i="126" s="1"/>
  <c r="E9" i="126"/>
  <c r="F9" i="126" s="1"/>
  <c r="E8" i="126"/>
  <c r="F8" i="126" s="1"/>
  <c r="C59" i="124"/>
  <c r="C82" i="131" l="1"/>
  <c r="C82" i="130"/>
  <c r="C82" i="128"/>
  <c r="E81" i="131"/>
  <c r="G38" i="131"/>
  <c r="E38" i="131"/>
  <c r="F38" i="131" s="1"/>
  <c r="G40" i="131"/>
  <c r="E40" i="131"/>
  <c r="F40" i="131" s="1"/>
  <c r="E80" i="131"/>
  <c r="F80" i="131" s="1"/>
  <c r="G80" i="131"/>
  <c r="G58" i="131"/>
  <c r="G38" i="130"/>
  <c r="G58" i="130"/>
  <c r="E38" i="130"/>
  <c r="F38" i="130" s="1"/>
  <c r="G40" i="130"/>
  <c r="E40" i="130"/>
  <c r="F40" i="130" s="1"/>
  <c r="F69" i="130"/>
  <c r="E81" i="130"/>
  <c r="E80" i="130"/>
  <c r="F80" i="130" s="1"/>
  <c r="G80" i="130"/>
  <c r="E37" i="126"/>
  <c r="F37" i="126" s="1"/>
  <c r="C89" i="126"/>
  <c r="E80" i="128"/>
  <c r="F80" i="128" s="1"/>
  <c r="G80" i="128"/>
  <c r="F69" i="128"/>
  <c r="E81" i="128"/>
  <c r="E40" i="128"/>
  <c r="F40" i="128" s="1"/>
  <c r="G58" i="128"/>
  <c r="G38" i="128"/>
  <c r="E38" i="128"/>
  <c r="F38" i="128" s="1"/>
  <c r="E28" i="126"/>
  <c r="F28" i="126" s="1"/>
  <c r="E78" i="126"/>
  <c r="F78" i="126" s="1"/>
  <c r="E36" i="126"/>
  <c r="F36" i="126" s="1"/>
  <c r="E32" i="126"/>
  <c r="F32" i="126" s="1"/>
  <c r="E58" i="126"/>
  <c r="F58" i="126" s="1"/>
  <c r="E19" i="126"/>
  <c r="F19" i="126" s="1"/>
  <c r="E72" i="126"/>
  <c r="F72" i="126" s="1"/>
  <c r="E74" i="126"/>
  <c r="F74" i="126" s="1"/>
  <c r="E59" i="126"/>
  <c r="F59" i="126" s="1"/>
  <c r="E70" i="126"/>
  <c r="F70" i="126" s="1"/>
  <c r="E76" i="126"/>
  <c r="F76" i="126" s="1"/>
  <c r="E30" i="126"/>
  <c r="F30" i="126" s="1"/>
  <c r="E34" i="126"/>
  <c r="F34" i="126" s="1"/>
  <c r="G54" i="126"/>
  <c r="C40" i="126"/>
  <c r="G40" i="126" s="1"/>
  <c r="G50" i="126"/>
  <c r="J90" i="126"/>
  <c r="L90" i="126" s="1"/>
  <c r="M90" i="126" s="1"/>
  <c r="G27" i="126"/>
  <c r="G31" i="126"/>
  <c r="G35" i="126"/>
  <c r="G56" i="126"/>
  <c r="J86" i="126"/>
  <c r="L86" i="126" s="1"/>
  <c r="M86" i="126" s="1"/>
  <c r="G48" i="126"/>
  <c r="G29" i="126"/>
  <c r="G33" i="126"/>
  <c r="G37" i="126"/>
  <c r="J88" i="126"/>
  <c r="L88" i="126" s="1"/>
  <c r="M88" i="126" s="1"/>
  <c r="J92" i="126"/>
  <c r="L92" i="126" s="1"/>
  <c r="M92" i="126" s="1"/>
  <c r="J96" i="126"/>
  <c r="L96" i="126" s="1"/>
  <c r="M96" i="126" s="1"/>
  <c r="C38" i="126"/>
  <c r="G51" i="126"/>
  <c r="E69" i="126"/>
  <c r="E71" i="126"/>
  <c r="F71" i="126" s="1"/>
  <c r="E73" i="126"/>
  <c r="F73" i="126" s="1"/>
  <c r="E75" i="126"/>
  <c r="F75" i="126" s="1"/>
  <c r="E77" i="126"/>
  <c r="F77" i="126" s="1"/>
  <c r="E79" i="126"/>
  <c r="F79" i="126" s="1"/>
  <c r="M189" i="126"/>
  <c r="G49" i="126"/>
  <c r="G57" i="126"/>
  <c r="G69" i="126"/>
  <c r="G71" i="126"/>
  <c r="G73" i="126"/>
  <c r="G77" i="126"/>
  <c r="J87" i="126"/>
  <c r="L87" i="126" s="1"/>
  <c r="M87" i="126" s="1"/>
  <c r="G32" i="126"/>
  <c r="C80" i="126"/>
  <c r="C84" i="126"/>
  <c r="E84" i="126" s="1"/>
  <c r="J89" i="126"/>
  <c r="L89" i="126" s="1"/>
  <c r="M89" i="126" s="1"/>
  <c r="J91" i="126"/>
  <c r="L91" i="126" s="1"/>
  <c r="M91" i="126" s="1"/>
  <c r="J93" i="126"/>
  <c r="L93" i="126" s="1"/>
  <c r="M93" i="126" s="1"/>
  <c r="J95" i="126"/>
  <c r="L95" i="126" s="1"/>
  <c r="M95" i="126" s="1"/>
  <c r="G47" i="126"/>
  <c r="G55" i="126"/>
  <c r="E27" i="126"/>
  <c r="F27" i="126" s="1"/>
  <c r="E33" i="126"/>
  <c r="F33" i="126" s="1"/>
  <c r="F61" i="126"/>
  <c r="G61" i="126" s="1"/>
  <c r="K199" i="124"/>
  <c r="J199" i="124"/>
  <c r="L198" i="124"/>
  <c r="M198" i="124" s="1"/>
  <c r="M197" i="124"/>
  <c r="L197" i="124"/>
  <c r="L196" i="124"/>
  <c r="M196" i="124" s="1"/>
  <c r="L195" i="124"/>
  <c r="M195" i="124" s="1"/>
  <c r="L194" i="124"/>
  <c r="M194" i="124" s="1"/>
  <c r="M193" i="124"/>
  <c r="L193" i="124"/>
  <c r="L192" i="124"/>
  <c r="M192" i="124" s="1"/>
  <c r="L191" i="124"/>
  <c r="M191" i="124" s="1"/>
  <c r="L190" i="124"/>
  <c r="M190" i="124" s="1"/>
  <c r="M189" i="124"/>
  <c r="L189" i="124"/>
  <c r="L199" i="124" s="1"/>
  <c r="M199" i="124" s="1"/>
  <c r="L182" i="124"/>
  <c r="K182" i="124"/>
  <c r="J182" i="124"/>
  <c r="M182" i="124" s="1"/>
  <c r="M181" i="124"/>
  <c r="M180" i="124"/>
  <c r="M179" i="124"/>
  <c r="M178" i="124"/>
  <c r="M177" i="124"/>
  <c r="M176" i="124"/>
  <c r="M175" i="124"/>
  <c r="M174" i="124"/>
  <c r="M173" i="124"/>
  <c r="Q172" i="124"/>
  <c r="M172" i="124"/>
  <c r="Q171" i="124"/>
  <c r="M165" i="124"/>
  <c r="L165" i="124"/>
  <c r="K165" i="124"/>
  <c r="N165" i="124" s="1"/>
  <c r="J165" i="124"/>
  <c r="N164" i="124"/>
  <c r="N163" i="124"/>
  <c r="N162" i="124"/>
  <c r="N161" i="124"/>
  <c r="N160" i="124"/>
  <c r="N159" i="124"/>
  <c r="N158" i="124"/>
  <c r="N157" i="124"/>
  <c r="N156" i="124"/>
  <c r="N155" i="124"/>
  <c r="M146" i="124"/>
  <c r="L146" i="124"/>
  <c r="L145" i="124"/>
  <c r="M145" i="124" s="1"/>
  <c r="M144" i="124"/>
  <c r="L144" i="124"/>
  <c r="L143" i="124"/>
  <c r="M143" i="124" s="1"/>
  <c r="M125" i="124"/>
  <c r="L125" i="124"/>
  <c r="N121" i="124"/>
  <c r="L121" i="124"/>
  <c r="M121" i="124" s="1"/>
  <c r="K96" i="124"/>
  <c r="K95" i="124"/>
  <c r="K94" i="124"/>
  <c r="K93" i="124"/>
  <c r="K92" i="124"/>
  <c r="K91" i="124"/>
  <c r="K90" i="124"/>
  <c r="K89" i="124"/>
  <c r="K88" i="124"/>
  <c r="K87" i="124"/>
  <c r="K86" i="124"/>
  <c r="D84" i="124"/>
  <c r="D80" i="124"/>
  <c r="D82" i="124" s="1"/>
  <c r="C79" i="124"/>
  <c r="G79" i="124" s="1"/>
  <c r="C78" i="124"/>
  <c r="G78" i="124" s="1"/>
  <c r="C77" i="124"/>
  <c r="G77" i="124" s="1"/>
  <c r="C76" i="124"/>
  <c r="G76" i="124" s="1"/>
  <c r="C75" i="124"/>
  <c r="G75" i="124" s="1"/>
  <c r="C74" i="124"/>
  <c r="G74" i="124" s="1"/>
  <c r="C73" i="124"/>
  <c r="G73" i="124" s="1"/>
  <c r="C72" i="124"/>
  <c r="G72" i="124" s="1"/>
  <c r="E71" i="124"/>
  <c r="F71" i="124" s="1"/>
  <c r="C71" i="124"/>
  <c r="C70" i="124"/>
  <c r="G70" i="124" s="1"/>
  <c r="C69" i="124"/>
  <c r="E61" i="124"/>
  <c r="D59" i="124"/>
  <c r="D58" i="124"/>
  <c r="C58" i="124"/>
  <c r="T13" i="124" s="1"/>
  <c r="B80" i="85" s="1"/>
  <c r="E57" i="124"/>
  <c r="F57" i="124" s="1"/>
  <c r="E56" i="124"/>
  <c r="F56" i="124" s="1"/>
  <c r="E55" i="124"/>
  <c r="F55" i="124" s="1"/>
  <c r="E54" i="124"/>
  <c r="F54" i="124" s="1"/>
  <c r="E53" i="124"/>
  <c r="F53" i="124" s="1"/>
  <c r="E52" i="124"/>
  <c r="F52" i="124" s="1"/>
  <c r="E51" i="124"/>
  <c r="F51" i="124" s="1"/>
  <c r="E50" i="124"/>
  <c r="F50" i="124" s="1"/>
  <c r="E49" i="124"/>
  <c r="F49" i="124" s="1"/>
  <c r="E48" i="124"/>
  <c r="F48" i="124" s="1"/>
  <c r="E47" i="124"/>
  <c r="D40" i="124"/>
  <c r="D38" i="124"/>
  <c r="C37" i="124"/>
  <c r="E37" i="124" s="1"/>
  <c r="F37" i="124" s="1"/>
  <c r="C36" i="124"/>
  <c r="G36" i="124" s="1"/>
  <c r="C35" i="124"/>
  <c r="E35" i="124" s="1"/>
  <c r="F35" i="124" s="1"/>
  <c r="C34" i="124"/>
  <c r="G54" i="124" s="1"/>
  <c r="C33" i="124"/>
  <c r="G53" i="124" s="1"/>
  <c r="C32" i="124"/>
  <c r="E32" i="124" s="1"/>
  <c r="F32" i="124" s="1"/>
  <c r="C31" i="124"/>
  <c r="E31" i="124" s="1"/>
  <c r="F31" i="124" s="1"/>
  <c r="C30" i="124"/>
  <c r="G50" i="124" s="1"/>
  <c r="C29" i="124"/>
  <c r="E29" i="124" s="1"/>
  <c r="F29" i="124" s="1"/>
  <c r="C28" i="124"/>
  <c r="C27" i="124"/>
  <c r="D19" i="124"/>
  <c r="C19" i="124"/>
  <c r="E19" i="124" s="1"/>
  <c r="F19" i="124" s="1"/>
  <c r="E18" i="124"/>
  <c r="F18" i="124" s="1"/>
  <c r="E17" i="124"/>
  <c r="F17" i="124" s="1"/>
  <c r="E16" i="124"/>
  <c r="F16" i="124" s="1"/>
  <c r="E15" i="124"/>
  <c r="F15" i="124" s="1"/>
  <c r="E14" i="124"/>
  <c r="F14" i="124" s="1"/>
  <c r="E13" i="124"/>
  <c r="F13" i="124" s="1"/>
  <c r="E12" i="124"/>
  <c r="F12" i="124" s="1"/>
  <c r="E11" i="124"/>
  <c r="F11" i="124" s="1"/>
  <c r="E10" i="124"/>
  <c r="F10" i="124" s="1"/>
  <c r="E9" i="124"/>
  <c r="F9" i="124" s="1"/>
  <c r="E8" i="124"/>
  <c r="F8" i="124" s="1"/>
  <c r="B79" i="85"/>
  <c r="F61" i="124" l="1"/>
  <c r="C82" i="126"/>
  <c r="E40" i="126"/>
  <c r="F40" i="126" s="1"/>
  <c r="G38" i="126"/>
  <c r="E38" i="126"/>
  <c r="F38" i="126" s="1"/>
  <c r="G58" i="126"/>
  <c r="F69" i="126"/>
  <c r="E81" i="126"/>
  <c r="E80" i="126"/>
  <c r="F80" i="126" s="1"/>
  <c r="G80" i="126"/>
  <c r="E69" i="124"/>
  <c r="F69" i="124" s="1"/>
  <c r="C89" i="124"/>
  <c r="E77" i="124"/>
  <c r="F77" i="124" s="1"/>
  <c r="E73" i="124"/>
  <c r="F73" i="124" s="1"/>
  <c r="E59" i="124"/>
  <c r="F59" i="124" s="1"/>
  <c r="E79" i="124"/>
  <c r="F79" i="124" s="1"/>
  <c r="E75" i="124"/>
  <c r="F75" i="124" s="1"/>
  <c r="F47" i="124"/>
  <c r="E58" i="124"/>
  <c r="F58" i="124" s="1"/>
  <c r="C38" i="124"/>
  <c r="G38" i="124" s="1"/>
  <c r="J86" i="124"/>
  <c r="L86" i="124" s="1"/>
  <c r="M86" i="124" s="1"/>
  <c r="G51" i="124"/>
  <c r="J88" i="124"/>
  <c r="L88" i="124" s="1"/>
  <c r="M88" i="124" s="1"/>
  <c r="G61" i="124"/>
  <c r="G27" i="124"/>
  <c r="G29" i="124"/>
  <c r="G31" i="124"/>
  <c r="G33" i="124"/>
  <c r="G35" i="124"/>
  <c r="G37" i="124"/>
  <c r="G48" i="124"/>
  <c r="G56" i="124"/>
  <c r="J90" i="124"/>
  <c r="L90" i="124" s="1"/>
  <c r="M90" i="124" s="1"/>
  <c r="J92" i="124"/>
  <c r="L92" i="124" s="1"/>
  <c r="M92" i="124" s="1"/>
  <c r="J94" i="124"/>
  <c r="L94" i="124" s="1"/>
  <c r="M94" i="124" s="1"/>
  <c r="J96" i="124"/>
  <c r="L96" i="124" s="1"/>
  <c r="M96" i="124" s="1"/>
  <c r="E30" i="124"/>
  <c r="F30" i="124" s="1"/>
  <c r="E36" i="124"/>
  <c r="F36" i="124" s="1"/>
  <c r="T12" i="124"/>
  <c r="G49" i="124"/>
  <c r="G57" i="124"/>
  <c r="G69" i="124"/>
  <c r="G71" i="124"/>
  <c r="J87" i="124"/>
  <c r="L87" i="124" s="1"/>
  <c r="M87" i="124" s="1"/>
  <c r="E28" i="124"/>
  <c r="F28" i="124" s="1"/>
  <c r="G28" i="124"/>
  <c r="G30" i="124"/>
  <c r="G32" i="124"/>
  <c r="G34" i="124"/>
  <c r="G52" i="124"/>
  <c r="C80" i="124"/>
  <c r="C84" i="124"/>
  <c r="E84" i="124" s="1"/>
  <c r="J89" i="124"/>
  <c r="L89" i="124" s="1"/>
  <c r="M89" i="124" s="1"/>
  <c r="J91" i="124"/>
  <c r="L91" i="124" s="1"/>
  <c r="M91" i="124" s="1"/>
  <c r="J93" i="124"/>
  <c r="L93" i="124" s="1"/>
  <c r="M93" i="124" s="1"/>
  <c r="J95" i="124"/>
  <c r="L95" i="124" s="1"/>
  <c r="M95" i="124" s="1"/>
  <c r="G47" i="124"/>
  <c r="G55" i="124"/>
  <c r="E70" i="124"/>
  <c r="F70" i="124" s="1"/>
  <c r="E72" i="124"/>
  <c r="F72" i="124" s="1"/>
  <c r="E74" i="124"/>
  <c r="F74" i="124" s="1"/>
  <c r="E76" i="124"/>
  <c r="F76" i="124" s="1"/>
  <c r="E78" i="124"/>
  <c r="F78" i="124" s="1"/>
  <c r="E34" i="124"/>
  <c r="F34" i="124" s="1"/>
  <c r="E27" i="124"/>
  <c r="F27" i="124" s="1"/>
  <c r="E33" i="124"/>
  <c r="F33" i="124" s="1"/>
  <c r="C40" i="124"/>
  <c r="K199" i="123"/>
  <c r="J199" i="123"/>
  <c r="L198" i="123"/>
  <c r="M198" i="123" s="1"/>
  <c r="L197" i="123"/>
  <c r="M197" i="123" s="1"/>
  <c r="L196" i="123"/>
  <c r="M196" i="123" s="1"/>
  <c r="L195" i="123"/>
  <c r="M195" i="123" s="1"/>
  <c r="L194" i="123"/>
  <c r="M194" i="123" s="1"/>
  <c r="L193" i="123"/>
  <c r="M193" i="123" s="1"/>
  <c r="L192" i="123"/>
  <c r="M192" i="123" s="1"/>
  <c r="L191" i="123"/>
  <c r="M191" i="123" s="1"/>
  <c r="L190" i="123"/>
  <c r="M190" i="123" s="1"/>
  <c r="L189" i="123"/>
  <c r="L199" i="123" s="1"/>
  <c r="M199" i="123" s="1"/>
  <c r="M182" i="123"/>
  <c r="L182" i="123"/>
  <c r="K182" i="123"/>
  <c r="J182" i="123"/>
  <c r="M181" i="123"/>
  <c r="M180" i="123"/>
  <c r="M179" i="123"/>
  <c r="M178" i="123"/>
  <c r="M177" i="123"/>
  <c r="M176" i="123"/>
  <c r="M175" i="123"/>
  <c r="M174" i="123"/>
  <c r="M173" i="123"/>
  <c r="Q172" i="123"/>
  <c r="M172" i="123"/>
  <c r="Q171" i="123"/>
  <c r="M165" i="123"/>
  <c r="L165" i="123"/>
  <c r="K165" i="123"/>
  <c r="J165" i="123"/>
  <c r="N165" i="123" s="1"/>
  <c r="N164" i="123"/>
  <c r="N163" i="123"/>
  <c r="N162" i="123"/>
  <c r="N161" i="123"/>
  <c r="N160" i="123"/>
  <c r="N159" i="123"/>
  <c r="N158" i="123"/>
  <c r="N157" i="123"/>
  <c r="N156" i="123"/>
  <c r="N155" i="123"/>
  <c r="M146" i="123"/>
  <c r="L146" i="123"/>
  <c r="L145" i="123"/>
  <c r="M145" i="123" s="1"/>
  <c r="L144" i="123"/>
  <c r="M144" i="123" s="1"/>
  <c r="L143" i="123"/>
  <c r="M143" i="123" s="1"/>
  <c r="M125" i="123"/>
  <c r="L125" i="123"/>
  <c r="N121" i="123"/>
  <c r="L121" i="123"/>
  <c r="M121" i="123" s="1"/>
  <c r="K96" i="123"/>
  <c r="K95" i="123"/>
  <c r="K94" i="123"/>
  <c r="K93" i="123"/>
  <c r="K92" i="123"/>
  <c r="K91" i="123"/>
  <c r="K90" i="123"/>
  <c r="K89" i="123"/>
  <c r="K88" i="123"/>
  <c r="K87" i="123"/>
  <c r="K86" i="123"/>
  <c r="D84" i="123"/>
  <c r="D80" i="123"/>
  <c r="D82" i="123" s="1"/>
  <c r="C79" i="123"/>
  <c r="E79" i="123" s="1"/>
  <c r="F79" i="123" s="1"/>
  <c r="C78" i="123"/>
  <c r="G78" i="123" s="1"/>
  <c r="C77" i="123"/>
  <c r="C76" i="123"/>
  <c r="G76" i="123" s="1"/>
  <c r="C75" i="123"/>
  <c r="E74" i="123"/>
  <c r="F74" i="123" s="1"/>
  <c r="C74" i="123"/>
  <c r="G74" i="123" s="1"/>
  <c r="C73" i="123"/>
  <c r="C72" i="123"/>
  <c r="G72" i="123" s="1"/>
  <c r="C71" i="123"/>
  <c r="C70" i="123"/>
  <c r="G70" i="123" s="1"/>
  <c r="C69" i="123"/>
  <c r="E61" i="123"/>
  <c r="D59" i="123"/>
  <c r="C59" i="123"/>
  <c r="D58" i="123"/>
  <c r="C58" i="123"/>
  <c r="T13" i="123" s="1"/>
  <c r="E57" i="123"/>
  <c r="F57" i="123" s="1"/>
  <c r="E56" i="123"/>
  <c r="F56" i="123" s="1"/>
  <c r="E55" i="123"/>
  <c r="F55" i="123" s="1"/>
  <c r="E54" i="123"/>
  <c r="F54" i="123" s="1"/>
  <c r="E53" i="123"/>
  <c r="F53" i="123" s="1"/>
  <c r="E52" i="123"/>
  <c r="F52" i="123" s="1"/>
  <c r="G51" i="123"/>
  <c r="E51" i="123"/>
  <c r="F51" i="123" s="1"/>
  <c r="E50" i="123"/>
  <c r="F50" i="123" s="1"/>
  <c r="E49" i="123"/>
  <c r="F49" i="123" s="1"/>
  <c r="E48" i="123"/>
  <c r="F48" i="123" s="1"/>
  <c r="E47" i="123"/>
  <c r="D40" i="123"/>
  <c r="D38" i="123"/>
  <c r="C37" i="123"/>
  <c r="E37" i="123" s="1"/>
  <c r="F37" i="123" s="1"/>
  <c r="C36" i="123"/>
  <c r="G36" i="123" s="1"/>
  <c r="C35" i="123"/>
  <c r="E35" i="123" s="1"/>
  <c r="F35" i="123" s="1"/>
  <c r="C34" i="123"/>
  <c r="G34" i="123" s="1"/>
  <c r="C33" i="123"/>
  <c r="G53" i="123" s="1"/>
  <c r="C32" i="123"/>
  <c r="G52" i="123" s="1"/>
  <c r="C31" i="123"/>
  <c r="E31" i="123" s="1"/>
  <c r="F31" i="123" s="1"/>
  <c r="C30" i="123"/>
  <c r="G50" i="123" s="1"/>
  <c r="C29" i="123"/>
  <c r="E29" i="123" s="1"/>
  <c r="F29" i="123" s="1"/>
  <c r="C28" i="123"/>
  <c r="G28" i="123" s="1"/>
  <c r="C27" i="123"/>
  <c r="G47" i="123" s="1"/>
  <c r="D19" i="123"/>
  <c r="C19" i="123"/>
  <c r="E19" i="123" s="1"/>
  <c r="F19" i="123" s="1"/>
  <c r="E18" i="123"/>
  <c r="F18" i="123" s="1"/>
  <c r="E17" i="123"/>
  <c r="F17" i="123" s="1"/>
  <c r="E16" i="123"/>
  <c r="F16" i="123" s="1"/>
  <c r="E15" i="123"/>
  <c r="F15" i="123" s="1"/>
  <c r="E14" i="123"/>
  <c r="F14" i="123" s="1"/>
  <c r="E13" i="123"/>
  <c r="F13" i="123" s="1"/>
  <c r="E12" i="123"/>
  <c r="F12" i="123" s="1"/>
  <c r="E11" i="123"/>
  <c r="F11" i="123" s="1"/>
  <c r="E10" i="123"/>
  <c r="F10" i="123" s="1"/>
  <c r="E9" i="123"/>
  <c r="F9" i="123" s="1"/>
  <c r="E8" i="123"/>
  <c r="F8" i="123" s="1"/>
  <c r="C82" i="124" l="1"/>
  <c r="G58" i="124"/>
  <c r="E38" i="124"/>
  <c r="F38" i="124" s="1"/>
  <c r="E81" i="124"/>
  <c r="E40" i="124"/>
  <c r="F40" i="124" s="1"/>
  <c r="G40" i="124"/>
  <c r="E80" i="124"/>
  <c r="F80" i="124" s="1"/>
  <c r="G80" i="124"/>
  <c r="J92" i="123"/>
  <c r="L92" i="123" s="1"/>
  <c r="M92" i="123" s="1"/>
  <c r="J86" i="123"/>
  <c r="L86" i="123" s="1"/>
  <c r="M86" i="123" s="1"/>
  <c r="G56" i="123"/>
  <c r="G29" i="123"/>
  <c r="E72" i="123"/>
  <c r="F72" i="123" s="1"/>
  <c r="G37" i="123"/>
  <c r="E70" i="123"/>
  <c r="F70" i="123" s="1"/>
  <c r="E76" i="123"/>
  <c r="F76" i="123" s="1"/>
  <c r="E59" i="123"/>
  <c r="F59" i="123" s="1"/>
  <c r="E78" i="123"/>
  <c r="F78" i="123" s="1"/>
  <c r="E58" i="123"/>
  <c r="F58" i="123" s="1"/>
  <c r="F47" i="123"/>
  <c r="G35" i="123"/>
  <c r="G31" i="123"/>
  <c r="G48" i="123"/>
  <c r="J88" i="123"/>
  <c r="L88" i="123" s="1"/>
  <c r="M88" i="123" s="1"/>
  <c r="J94" i="123"/>
  <c r="L94" i="123" s="1"/>
  <c r="M94" i="123" s="1"/>
  <c r="G27" i="123"/>
  <c r="G33" i="123"/>
  <c r="J90" i="123"/>
  <c r="L90" i="123" s="1"/>
  <c r="M90" i="123" s="1"/>
  <c r="E71" i="123"/>
  <c r="F71" i="123" s="1"/>
  <c r="E73" i="123"/>
  <c r="F73" i="123" s="1"/>
  <c r="E77" i="123"/>
  <c r="F77" i="123" s="1"/>
  <c r="E28" i="123"/>
  <c r="F28" i="123" s="1"/>
  <c r="E30" i="123"/>
  <c r="F30" i="123" s="1"/>
  <c r="E32" i="123"/>
  <c r="F32" i="123" s="1"/>
  <c r="E34" i="123"/>
  <c r="F34" i="123" s="1"/>
  <c r="E36" i="123"/>
  <c r="F36" i="123" s="1"/>
  <c r="G54" i="123"/>
  <c r="J96" i="123"/>
  <c r="L96" i="123" s="1"/>
  <c r="M96" i="123" s="1"/>
  <c r="C38" i="123"/>
  <c r="E69" i="123"/>
  <c r="E75" i="123"/>
  <c r="F75" i="123" s="1"/>
  <c r="T12" i="123"/>
  <c r="G49" i="123"/>
  <c r="G57" i="123"/>
  <c r="G69" i="123"/>
  <c r="G71" i="123"/>
  <c r="G73" i="123"/>
  <c r="G75" i="123"/>
  <c r="G77" i="123"/>
  <c r="G79" i="123"/>
  <c r="J87" i="123"/>
  <c r="L87" i="123" s="1"/>
  <c r="M87" i="123" s="1"/>
  <c r="C89" i="123"/>
  <c r="M189" i="123"/>
  <c r="G30" i="123"/>
  <c r="G32" i="123"/>
  <c r="C80" i="123"/>
  <c r="C84" i="123"/>
  <c r="E84" i="123" s="1"/>
  <c r="J89" i="123"/>
  <c r="L89" i="123" s="1"/>
  <c r="M89" i="123" s="1"/>
  <c r="J91" i="123"/>
  <c r="L91" i="123" s="1"/>
  <c r="M91" i="123" s="1"/>
  <c r="J93" i="123"/>
  <c r="L93" i="123" s="1"/>
  <c r="M93" i="123" s="1"/>
  <c r="J95" i="123"/>
  <c r="L95" i="123" s="1"/>
  <c r="M95" i="123" s="1"/>
  <c r="G55" i="123"/>
  <c r="E27" i="123"/>
  <c r="F27" i="123" s="1"/>
  <c r="E33" i="123"/>
  <c r="F33" i="123" s="1"/>
  <c r="C40" i="123"/>
  <c r="F61" i="123"/>
  <c r="G61" i="123" s="1"/>
  <c r="E80" i="123" l="1"/>
  <c r="F80" i="123" s="1"/>
  <c r="G80" i="123"/>
  <c r="C82" i="123"/>
  <c r="E81" i="123"/>
  <c r="F69" i="123"/>
  <c r="G40" i="123"/>
  <c r="E40" i="123"/>
  <c r="F40" i="123" s="1"/>
  <c r="G58" i="123"/>
  <c r="G38" i="123"/>
  <c r="E38" i="123"/>
  <c r="F38" i="123" s="1"/>
  <c r="C59" i="122"/>
  <c r="B78" i="85" l="1"/>
  <c r="K199" i="122"/>
  <c r="J199" i="122"/>
  <c r="L198" i="122"/>
  <c r="M198" i="122" s="1"/>
  <c r="L197" i="122"/>
  <c r="M197" i="122" s="1"/>
  <c r="L196" i="122"/>
  <c r="M196" i="122" s="1"/>
  <c r="M195" i="122"/>
  <c r="L195" i="122"/>
  <c r="L194" i="122"/>
  <c r="M194" i="122" s="1"/>
  <c r="L193" i="122"/>
  <c r="M193" i="122" s="1"/>
  <c r="L192" i="122"/>
  <c r="M192" i="122" s="1"/>
  <c r="M191" i="122"/>
  <c r="L191" i="122"/>
  <c r="L190" i="122"/>
  <c r="M190" i="122" s="1"/>
  <c r="L189" i="122"/>
  <c r="L199" i="122" s="1"/>
  <c r="M199" i="122" s="1"/>
  <c r="L182" i="122"/>
  <c r="K182" i="122"/>
  <c r="M182" i="122" s="1"/>
  <c r="J182" i="122"/>
  <c r="M181" i="122"/>
  <c r="M180" i="122"/>
  <c r="M179" i="122"/>
  <c r="M178" i="122"/>
  <c r="M177" i="122"/>
  <c r="M176" i="122"/>
  <c r="M175" i="122"/>
  <c r="M174" i="122"/>
  <c r="M173" i="122"/>
  <c r="Q172" i="122"/>
  <c r="M172" i="122"/>
  <c r="Q171" i="122"/>
  <c r="M165" i="122"/>
  <c r="L165" i="122"/>
  <c r="K165" i="122"/>
  <c r="J165" i="122"/>
  <c r="N165" i="122" s="1"/>
  <c r="N164" i="122"/>
  <c r="N163" i="122"/>
  <c r="N162" i="122"/>
  <c r="N161" i="122"/>
  <c r="N160" i="122"/>
  <c r="N159" i="122"/>
  <c r="N158" i="122"/>
  <c r="N157" i="122"/>
  <c r="N156" i="122"/>
  <c r="N155" i="122"/>
  <c r="M146" i="122"/>
  <c r="L146" i="122"/>
  <c r="L145" i="122"/>
  <c r="M145" i="122" s="1"/>
  <c r="L144" i="122"/>
  <c r="M144" i="122" s="1"/>
  <c r="M143" i="122"/>
  <c r="L143" i="122"/>
  <c r="M125" i="122"/>
  <c r="L125" i="122"/>
  <c r="N121" i="122"/>
  <c r="M121" i="122"/>
  <c r="L121" i="122"/>
  <c r="K96" i="122"/>
  <c r="K95" i="122"/>
  <c r="K94" i="122"/>
  <c r="K93" i="122"/>
  <c r="K92" i="122"/>
  <c r="K91" i="122"/>
  <c r="K90" i="122"/>
  <c r="K89" i="122"/>
  <c r="K88" i="122"/>
  <c r="K87" i="122"/>
  <c r="K86" i="122"/>
  <c r="D84" i="122"/>
  <c r="D80" i="122"/>
  <c r="D82" i="122" s="1"/>
  <c r="C79" i="122"/>
  <c r="G79" i="122" s="1"/>
  <c r="C78" i="122"/>
  <c r="G78" i="122" s="1"/>
  <c r="C77" i="122"/>
  <c r="G77" i="122" s="1"/>
  <c r="C76" i="122"/>
  <c r="G76" i="122" s="1"/>
  <c r="C75" i="122"/>
  <c r="G75" i="122" s="1"/>
  <c r="C74" i="122"/>
  <c r="G74" i="122" s="1"/>
  <c r="C73" i="122"/>
  <c r="G73" i="122" s="1"/>
  <c r="C72" i="122"/>
  <c r="G72" i="122" s="1"/>
  <c r="C71" i="122"/>
  <c r="E71" i="122" s="1"/>
  <c r="F71" i="122" s="1"/>
  <c r="C70" i="122"/>
  <c r="G70" i="122" s="1"/>
  <c r="C69" i="122"/>
  <c r="E69" i="122" s="1"/>
  <c r="E61" i="122"/>
  <c r="D59" i="122"/>
  <c r="D58" i="122"/>
  <c r="C58" i="122"/>
  <c r="T13" i="122" s="1"/>
  <c r="E57" i="122"/>
  <c r="F57" i="122" s="1"/>
  <c r="E56" i="122"/>
  <c r="F56" i="122" s="1"/>
  <c r="E55" i="122"/>
  <c r="F55" i="122" s="1"/>
  <c r="E54" i="122"/>
  <c r="F54" i="122" s="1"/>
  <c r="E53" i="122"/>
  <c r="F53" i="122" s="1"/>
  <c r="E52" i="122"/>
  <c r="F52" i="122" s="1"/>
  <c r="E51" i="122"/>
  <c r="F51" i="122" s="1"/>
  <c r="E50" i="122"/>
  <c r="F50" i="122" s="1"/>
  <c r="E49" i="122"/>
  <c r="F49" i="122" s="1"/>
  <c r="E48" i="122"/>
  <c r="F48" i="122" s="1"/>
  <c r="E47" i="122"/>
  <c r="D40" i="122"/>
  <c r="D38" i="122"/>
  <c r="C37" i="122"/>
  <c r="C36" i="122"/>
  <c r="G36" i="122" s="1"/>
  <c r="C35" i="122"/>
  <c r="E35" i="122" s="1"/>
  <c r="F35" i="122" s="1"/>
  <c r="C34" i="122"/>
  <c r="G34" i="122" s="1"/>
  <c r="C33" i="122"/>
  <c r="G53" i="122" s="1"/>
  <c r="C32" i="122"/>
  <c r="G52" i="122" s="1"/>
  <c r="C31" i="122"/>
  <c r="E31" i="122" s="1"/>
  <c r="F31" i="122" s="1"/>
  <c r="C30" i="122"/>
  <c r="G50" i="122" s="1"/>
  <c r="C29" i="122"/>
  <c r="E29" i="122" s="1"/>
  <c r="F29" i="122" s="1"/>
  <c r="C28" i="122"/>
  <c r="G28" i="122" s="1"/>
  <c r="C27" i="122"/>
  <c r="D19" i="122"/>
  <c r="C19" i="122"/>
  <c r="E18" i="122"/>
  <c r="F18" i="122" s="1"/>
  <c r="E17" i="122"/>
  <c r="F17" i="122" s="1"/>
  <c r="E16" i="122"/>
  <c r="F16" i="122" s="1"/>
  <c r="E15" i="122"/>
  <c r="F15" i="122" s="1"/>
  <c r="E14" i="122"/>
  <c r="F14" i="122" s="1"/>
  <c r="E13" i="122"/>
  <c r="F13" i="122" s="1"/>
  <c r="E12" i="122"/>
  <c r="F12" i="122" s="1"/>
  <c r="E11" i="122"/>
  <c r="F11" i="122" s="1"/>
  <c r="E10" i="122"/>
  <c r="F10" i="122" s="1"/>
  <c r="E9" i="122"/>
  <c r="F9" i="122" s="1"/>
  <c r="E8" i="122"/>
  <c r="F8" i="122" s="1"/>
  <c r="E37" i="122" l="1"/>
  <c r="F37" i="122" s="1"/>
  <c r="C89" i="122"/>
  <c r="E72" i="122"/>
  <c r="F72" i="122" s="1"/>
  <c r="E36" i="122"/>
  <c r="F36" i="122" s="1"/>
  <c r="E32" i="122"/>
  <c r="F32" i="122" s="1"/>
  <c r="E73" i="122"/>
  <c r="F73" i="122" s="1"/>
  <c r="F61" i="122"/>
  <c r="G61" i="122" s="1"/>
  <c r="E76" i="122"/>
  <c r="F76" i="122" s="1"/>
  <c r="E75" i="122"/>
  <c r="F75" i="122" s="1"/>
  <c r="E78" i="122"/>
  <c r="F78" i="122" s="1"/>
  <c r="F69" i="122"/>
  <c r="E79" i="122"/>
  <c r="F79" i="122" s="1"/>
  <c r="E70" i="122"/>
  <c r="F70" i="122" s="1"/>
  <c r="E77" i="122"/>
  <c r="F77" i="122" s="1"/>
  <c r="E59" i="122"/>
  <c r="F59" i="122" s="1"/>
  <c r="E74" i="122"/>
  <c r="F74" i="122" s="1"/>
  <c r="F47" i="122"/>
  <c r="E58" i="122"/>
  <c r="F58" i="122" s="1"/>
  <c r="E34" i="122"/>
  <c r="F34" i="122" s="1"/>
  <c r="E30" i="122"/>
  <c r="F30" i="122" s="1"/>
  <c r="J86" i="122"/>
  <c r="L86" i="122" s="1"/>
  <c r="M86" i="122" s="1"/>
  <c r="E28" i="122"/>
  <c r="F28" i="122" s="1"/>
  <c r="J88" i="122"/>
  <c r="L88" i="122" s="1"/>
  <c r="M88" i="122" s="1"/>
  <c r="G54" i="122"/>
  <c r="E19" i="122"/>
  <c r="F19" i="122" s="1"/>
  <c r="G47" i="122"/>
  <c r="G27" i="122"/>
  <c r="G29" i="122"/>
  <c r="G31" i="122"/>
  <c r="G33" i="122"/>
  <c r="G35" i="122"/>
  <c r="G37" i="122"/>
  <c r="G48" i="122"/>
  <c r="G56" i="122"/>
  <c r="J90" i="122"/>
  <c r="L90" i="122" s="1"/>
  <c r="M90" i="122" s="1"/>
  <c r="J92" i="122"/>
  <c r="L92" i="122" s="1"/>
  <c r="M92" i="122" s="1"/>
  <c r="J94" i="122"/>
  <c r="L94" i="122" s="1"/>
  <c r="M94" i="122" s="1"/>
  <c r="J96" i="122"/>
  <c r="L96" i="122" s="1"/>
  <c r="M96" i="122" s="1"/>
  <c r="G55" i="122"/>
  <c r="C38" i="122"/>
  <c r="C82" i="122" s="1"/>
  <c r="G51" i="122"/>
  <c r="M189" i="122"/>
  <c r="T12" i="122"/>
  <c r="G49" i="122"/>
  <c r="G57" i="122"/>
  <c r="G69" i="122"/>
  <c r="G71" i="122"/>
  <c r="J87" i="122"/>
  <c r="L87" i="122" s="1"/>
  <c r="M87" i="122" s="1"/>
  <c r="G30" i="122"/>
  <c r="G32" i="122"/>
  <c r="C80" i="122"/>
  <c r="C84" i="122"/>
  <c r="E84" i="122" s="1"/>
  <c r="J89" i="122"/>
  <c r="L89" i="122" s="1"/>
  <c r="M89" i="122" s="1"/>
  <c r="J91" i="122"/>
  <c r="L91" i="122" s="1"/>
  <c r="M91" i="122" s="1"/>
  <c r="J93" i="122"/>
  <c r="L93" i="122" s="1"/>
  <c r="M93" i="122" s="1"/>
  <c r="J95" i="122"/>
  <c r="L95" i="122" s="1"/>
  <c r="M95" i="122" s="1"/>
  <c r="E27" i="122"/>
  <c r="F27" i="122" s="1"/>
  <c r="E33" i="122"/>
  <c r="F33" i="122" s="1"/>
  <c r="C40" i="122"/>
  <c r="K199" i="121"/>
  <c r="J199" i="121"/>
  <c r="L198" i="121"/>
  <c r="M198" i="121" s="1"/>
  <c r="L197" i="121"/>
  <c r="M197" i="121" s="1"/>
  <c r="L196" i="121"/>
  <c r="M196" i="121" s="1"/>
  <c r="L195" i="121"/>
  <c r="M195" i="121" s="1"/>
  <c r="M194" i="121"/>
  <c r="L194" i="121"/>
  <c r="M193" i="121"/>
  <c r="L193" i="121"/>
  <c r="L192" i="121"/>
  <c r="M192" i="121" s="1"/>
  <c r="M191" i="121"/>
  <c r="L191" i="121"/>
  <c r="M190" i="121"/>
  <c r="L190" i="121"/>
  <c r="L199" i="121" s="1"/>
  <c r="M199" i="121" s="1"/>
  <c r="M189" i="121"/>
  <c r="L189" i="121"/>
  <c r="L182" i="121"/>
  <c r="M182" i="121" s="1"/>
  <c r="K182" i="121"/>
  <c r="J182" i="121"/>
  <c r="M181" i="121"/>
  <c r="M180" i="121"/>
  <c r="M179" i="121"/>
  <c r="M178" i="121"/>
  <c r="M177" i="121"/>
  <c r="M176" i="121"/>
  <c r="M175" i="121"/>
  <c r="M174" i="121"/>
  <c r="M173" i="121"/>
  <c r="Q172" i="121"/>
  <c r="M172" i="121"/>
  <c r="Q171" i="121"/>
  <c r="M165" i="121"/>
  <c r="N165" i="121" s="1"/>
  <c r="L165" i="121"/>
  <c r="K165" i="121"/>
  <c r="J165" i="121"/>
  <c r="N164" i="121"/>
  <c r="N163" i="121"/>
  <c r="N162" i="121"/>
  <c r="N161" i="121"/>
  <c r="N160" i="121"/>
  <c r="N159" i="121"/>
  <c r="N158" i="121"/>
  <c r="N157" i="121"/>
  <c r="N156" i="121"/>
  <c r="N155" i="121"/>
  <c r="L146" i="121"/>
  <c r="M146" i="121" s="1"/>
  <c r="M145" i="121"/>
  <c r="L145" i="121"/>
  <c r="L144" i="121"/>
  <c r="M144" i="121" s="1"/>
  <c r="L143" i="121"/>
  <c r="M143" i="121" s="1"/>
  <c r="L125" i="121"/>
  <c r="M125" i="121" s="1"/>
  <c r="N121" i="121"/>
  <c r="M121" i="121"/>
  <c r="L121" i="121"/>
  <c r="K96" i="121"/>
  <c r="K95" i="121"/>
  <c r="K94" i="121"/>
  <c r="K93" i="121"/>
  <c r="K92" i="121"/>
  <c r="K91" i="121"/>
  <c r="K90" i="121"/>
  <c r="K89" i="121"/>
  <c r="K88" i="121"/>
  <c r="K87" i="121"/>
  <c r="K86" i="121"/>
  <c r="D84" i="121"/>
  <c r="D82" i="121"/>
  <c r="D80" i="121"/>
  <c r="C79" i="121"/>
  <c r="G79" i="121" s="1"/>
  <c r="C78" i="121"/>
  <c r="E78" i="121" s="1"/>
  <c r="F78" i="121" s="1"/>
  <c r="C77" i="121"/>
  <c r="G77" i="121" s="1"/>
  <c r="C76" i="121"/>
  <c r="E76" i="121" s="1"/>
  <c r="F76" i="121" s="1"/>
  <c r="C75" i="121"/>
  <c r="J92" i="121" s="1"/>
  <c r="L92" i="121" s="1"/>
  <c r="M92" i="121" s="1"/>
  <c r="C74" i="121"/>
  <c r="E74" i="121" s="1"/>
  <c r="F74" i="121" s="1"/>
  <c r="C73" i="121"/>
  <c r="G73" i="121" s="1"/>
  <c r="G72" i="121"/>
  <c r="C72" i="121"/>
  <c r="E72" i="121" s="1"/>
  <c r="F72" i="121" s="1"/>
  <c r="C71" i="121"/>
  <c r="G71" i="121" s="1"/>
  <c r="C70" i="121"/>
  <c r="E70" i="121" s="1"/>
  <c r="F70" i="121" s="1"/>
  <c r="G69" i="121"/>
  <c r="C69" i="121"/>
  <c r="E69" i="121" s="1"/>
  <c r="F69" i="121" s="1"/>
  <c r="E61" i="121"/>
  <c r="D59" i="121"/>
  <c r="C59" i="121"/>
  <c r="D58" i="121"/>
  <c r="C58" i="121"/>
  <c r="T13" i="121" s="1"/>
  <c r="B77" i="85" s="1"/>
  <c r="E57" i="121"/>
  <c r="F57" i="121" s="1"/>
  <c r="E56" i="121"/>
  <c r="F56" i="121" s="1"/>
  <c r="E55" i="121"/>
  <c r="F55" i="121" s="1"/>
  <c r="E54" i="121"/>
  <c r="F54" i="121" s="1"/>
  <c r="E53" i="121"/>
  <c r="F53" i="121" s="1"/>
  <c r="E52" i="121"/>
  <c r="F52" i="121" s="1"/>
  <c r="E51" i="121"/>
  <c r="F51" i="121" s="1"/>
  <c r="E50" i="121"/>
  <c r="F50" i="121" s="1"/>
  <c r="E49" i="121"/>
  <c r="F49" i="121" s="1"/>
  <c r="E48" i="121"/>
  <c r="F48" i="121" s="1"/>
  <c r="E47" i="121"/>
  <c r="F47" i="121" s="1"/>
  <c r="D40" i="121"/>
  <c r="D38" i="121"/>
  <c r="C37" i="121"/>
  <c r="G37" i="121" s="1"/>
  <c r="C36" i="121"/>
  <c r="E36" i="121" s="1"/>
  <c r="F36" i="121" s="1"/>
  <c r="C35" i="121"/>
  <c r="G55" i="121" s="1"/>
  <c r="C34" i="121"/>
  <c r="G54" i="121" s="1"/>
  <c r="C33" i="121"/>
  <c r="G33" i="121" s="1"/>
  <c r="C32" i="121"/>
  <c r="E32" i="121" s="1"/>
  <c r="F32" i="121" s="1"/>
  <c r="C31" i="121"/>
  <c r="G31" i="121" s="1"/>
  <c r="C30" i="121"/>
  <c r="E30" i="121" s="1"/>
  <c r="F30" i="121" s="1"/>
  <c r="C29" i="121"/>
  <c r="G29" i="121" s="1"/>
  <c r="C28" i="121"/>
  <c r="E28" i="121" s="1"/>
  <c r="F28" i="121" s="1"/>
  <c r="C27" i="121"/>
  <c r="G47" i="121" s="1"/>
  <c r="D19" i="121"/>
  <c r="C19" i="121"/>
  <c r="T12" i="121" s="1"/>
  <c r="E18" i="121"/>
  <c r="F18" i="121" s="1"/>
  <c r="E17" i="121"/>
  <c r="F17" i="121" s="1"/>
  <c r="E16" i="121"/>
  <c r="F16" i="121" s="1"/>
  <c r="E15" i="121"/>
  <c r="F15" i="121" s="1"/>
  <c r="E14" i="121"/>
  <c r="F14" i="121" s="1"/>
  <c r="E13" i="121"/>
  <c r="F13" i="121" s="1"/>
  <c r="E12" i="121"/>
  <c r="F12" i="121" s="1"/>
  <c r="E11" i="121"/>
  <c r="F11" i="121" s="1"/>
  <c r="E10" i="121"/>
  <c r="F10" i="121" s="1"/>
  <c r="E9" i="121"/>
  <c r="F9" i="121" s="1"/>
  <c r="E8" i="121"/>
  <c r="F8" i="121" s="1"/>
  <c r="K199" i="120"/>
  <c r="J199" i="120"/>
  <c r="L198" i="120"/>
  <c r="M198" i="120" s="1"/>
  <c r="L197" i="120"/>
  <c r="M197" i="120" s="1"/>
  <c r="L196" i="120"/>
  <c r="M196" i="120" s="1"/>
  <c r="L195" i="120"/>
  <c r="M195" i="120" s="1"/>
  <c r="L194" i="120"/>
  <c r="M194" i="120" s="1"/>
  <c r="L193" i="120"/>
  <c r="M193" i="120" s="1"/>
  <c r="L192" i="120"/>
  <c r="M192" i="120" s="1"/>
  <c r="M191" i="120"/>
  <c r="L191" i="120"/>
  <c r="L190" i="120"/>
  <c r="M190" i="120" s="1"/>
  <c r="L189" i="120"/>
  <c r="L199" i="120" s="1"/>
  <c r="M199" i="120" s="1"/>
  <c r="M182" i="120"/>
  <c r="L182" i="120"/>
  <c r="K182" i="120"/>
  <c r="J182" i="120"/>
  <c r="M181" i="120"/>
  <c r="M180" i="120"/>
  <c r="M179" i="120"/>
  <c r="M178" i="120"/>
  <c r="M177" i="120"/>
  <c r="M176" i="120"/>
  <c r="M175" i="120"/>
  <c r="M174" i="120"/>
  <c r="M173" i="120"/>
  <c r="Q172" i="120"/>
  <c r="M172" i="120"/>
  <c r="Q171" i="120"/>
  <c r="M165" i="120"/>
  <c r="L165" i="120"/>
  <c r="K165" i="120"/>
  <c r="J165" i="120"/>
  <c r="N165" i="120" s="1"/>
  <c r="N164" i="120"/>
  <c r="N163" i="120"/>
  <c r="N162" i="120"/>
  <c r="N161" i="120"/>
  <c r="N160" i="120"/>
  <c r="N159" i="120"/>
  <c r="N158" i="120"/>
  <c r="N157" i="120"/>
  <c r="N156" i="120"/>
  <c r="N155" i="120"/>
  <c r="M146" i="120"/>
  <c r="L146" i="120"/>
  <c r="M145" i="120"/>
  <c r="L145" i="120"/>
  <c r="L144" i="120"/>
  <c r="M144" i="120" s="1"/>
  <c r="M143" i="120"/>
  <c r="L143" i="120"/>
  <c r="M125" i="120"/>
  <c r="L125" i="120"/>
  <c r="N121" i="120"/>
  <c r="M121" i="120"/>
  <c r="L121" i="120"/>
  <c r="K96" i="120"/>
  <c r="K95" i="120"/>
  <c r="K94" i="120"/>
  <c r="K93" i="120"/>
  <c r="K92" i="120"/>
  <c r="K91" i="120"/>
  <c r="K90" i="120"/>
  <c r="K89" i="120"/>
  <c r="K88" i="120"/>
  <c r="K87" i="120"/>
  <c r="K86" i="120"/>
  <c r="D84" i="120"/>
  <c r="D80" i="120"/>
  <c r="D82" i="120" s="1"/>
  <c r="C79" i="120"/>
  <c r="G79" i="120" s="1"/>
  <c r="C78" i="120"/>
  <c r="E78" i="120" s="1"/>
  <c r="F78" i="120" s="1"/>
  <c r="C77" i="120"/>
  <c r="G77" i="120" s="1"/>
  <c r="C76" i="120"/>
  <c r="G76" i="120" s="1"/>
  <c r="C75" i="120"/>
  <c r="G75" i="120" s="1"/>
  <c r="C74" i="120"/>
  <c r="G74" i="120" s="1"/>
  <c r="C73" i="120"/>
  <c r="G73" i="120" s="1"/>
  <c r="C72" i="120"/>
  <c r="G72" i="120" s="1"/>
  <c r="C71" i="120"/>
  <c r="C70" i="120"/>
  <c r="E70" i="120" s="1"/>
  <c r="F70" i="120" s="1"/>
  <c r="C69" i="120"/>
  <c r="E61" i="120"/>
  <c r="D59" i="120"/>
  <c r="C59" i="120"/>
  <c r="D58" i="120"/>
  <c r="C58" i="120"/>
  <c r="T13" i="120" s="1"/>
  <c r="B76" i="85" s="1"/>
  <c r="E57" i="120"/>
  <c r="F57" i="120" s="1"/>
  <c r="E56" i="120"/>
  <c r="F56" i="120" s="1"/>
  <c r="E55" i="120"/>
  <c r="F55" i="120" s="1"/>
  <c r="G54" i="120"/>
  <c r="E54" i="120"/>
  <c r="F54" i="120" s="1"/>
  <c r="E53" i="120"/>
  <c r="F53" i="120" s="1"/>
  <c r="E52" i="120"/>
  <c r="F52" i="120" s="1"/>
  <c r="E51" i="120"/>
  <c r="F51" i="120" s="1"/>
  <c r="E50" i="120"/>
  <c r="F50" i="120" s="1"/>
  <c r="E49" i="120"/>
  <c r="F49" i="120" s="1"/>
  <c r="E48" i="120"/>
  <c r="F48" i="120" s="1"/>
  <c r="E47" i="120"/>
  <c r="F47" i="120" s="1"/>
  <c r="D40" i="120"/>
  <c r="D38" i="120"/>
  <c r="C37" i="120"/>
  <c r="E37" i="120" s="1"/>
  <c r="F37" i="120" s="1"/>
  <c r="C36" i="120"/>
  <c r="G36" i="120" s="1"/>
  <c r="C35" i="120"/>
  <c r="E35" i="120" s="1"/>
  <c r="F35" i="120" s="1"/>
  <c r="C34" i="120"/>
  <c r="G34" i="120" s="1"/>
  <c r="C33" i="120"/>
  <c r="E33" i="120" s="1"/>
  <c r="F33" i="120" s="1"/>
  <c r="C32" i="120"/>
  <c r="G52" i="120" s="1"/>
  <c r="C31" i="120"/>
  <c r="E31" i="120" s="1"/>
  <c r="F31" i="120" s="1"/>
  <c r="C30" i="120"/>
  <c r="G50" i="120" s="1"/>
  <c r="C29" i="120"/>
  <c r="E29" i="120" s="1"/>
  <c r="F29" i="120" s="1"/>
  <c r="C28" i="120"/>
  <c r="G28" i="120" s="1"/>
  <c r="C27" i="120"/>
  <c r="G27" i="120" s="1"/>
  <c r="D19" i="120"/>
  <c r="C19" i="120"/>
  <c r="E18" i="120"/>
  <c r="F18" i="120" s="1"/>
  <c r="E17" i="120"/>
  <c r="F17" i="120" s="1"/>
  <c r="E16" i="120"/>
  <c r="F16" i="120" s="1"/>
  <c r="E15" i="120"/>
  <c r="F15" i="120" s="1"/>
  <c r="E14" i="120"/>
  <c r="F14" i="120" s="1"/>
  <c r="E13" i="120"/>
  <c r="F13" i="120" s="1"/>
  <c r="F12" i="120"/>
  <c r="E12" i="120"/>
  <c r="E11" i="120"/>
  <c r="F11" i="120" s="1"/>
  <c r="E10" i="120"/>
  <c r="F10" i="120" s="1"/>
  <c r="E9" i="120"/>
  <c r="F9" i="120" s="1"/>
  <c r="E8" i="120"/>
  <c r="F8" i="120" s="1"/>
  <c r="K199" i="119"/>
  <c r="J199" i="119"/>
  <c r="L198" i="119"/>
  <c r="M198" i="119" s="1"/>
  <c r="L197" i="119"/>
  <c r="M197" i="119" s="1"/>
  <c r="L196" i="119"/>
  <c r="M196" i="119" s="1"/>
  <c r="M195" i="119"/>
  <c r="L195" i="119"/>
  <c r="M194" i="119"/>
  <c r="L194" i="119"/>
  <c r="M193" i="119"/>
  <c r="L193" i="119"/>
  <c r="L192" i="119"/>
  <c r="M192" i="119" s="1"/>
  <c r="M191" i="119"/>
  <c r="L191" i="119"/>
  <c r="M190" i="119"/>
  <c r="L190" i="119"/>
  <c r="M189" i="119"/>
  <c r="L189" i="119"/>
  <c r="L182" i="119"/>
  <c r="M182" i="119" s="1"/>
  <c r="K182" i="119"/>
  <c r="J182" i="119"/>
  <c r="M181" i="119"/>
  <c r="M180" i="119"/>
  <c r="M179" i="119"/>
  <c r="M178" i="119"/>
  <c r="M177" i="119"/>
  <c r="M176" i="119"/>
  <c r="M175" i="119"/>
  <c r="M174" i="119"/>
  <c r="M173" i="119"/>
  <c r="Q172" i="119"/>
  <c r="M172" i="119"/>
  <c r="Q171" i="119"/>
  <c r="M165" i="119"/>
  <c r="N165" i="119" s="1"/>
  <c r="L165" i="119"/>
  <c r="K165" i="119"/>
  <c r="J165" i="119"/>
  <c r="N164" i="119"/>
  <c r="N163" i="119"/>
  <c r="N162" i="119"/>
  <c r="N161" i="119"/>
  <c r="N160" i="119"/>
  <c r="N159" i="119"/>
  <c r="N158" i="119"/>
  <c r="N157" i="119"/>
  <c r="N156" i="119"/>
  <c r="N155" i="119"/>
  <c r="L146" i="119"/>
  <c r="M146" i="119" s="1"/>
  <c r="M145" i="119"/>
  <c r="L145" i="119"/>
  <c r="L144" i="119"/>
  <c r="M144" i="119" s="1"/>
  <c r="L143" i="119"/>
  <c r="M143" i="119" s="1"/>
  <c r="L125" i="119"/>
  <c r="M125" i="119" s="1"/>
  <c r="N121" i="119"/>
  <c r="L121" i="119"/>
  <c r="M121" i="119" s="1"/>
  <c r="K96" i="119"/>
  <c r="K95" i="119"/>
  <c r="K94" i="119"/>
  <c r="K93" i="119"/>
  <c r="K92" i="119"/>
  <c r="K91" i="119"/>
  <c r="K90" i="119"/>
  <c r="K89" i="119"/>
  <c r="K88" i="119"/>
  <c r="K87" i="119"/>
  <c r="K86" i="119"/>
  <c r="D84" i="119"/>
  <c r="D82" i="119"/>
  <c r="D80" i="119"/>
  <c r="C79" i="119"/>
  <c r="G79" i="119" s="1"/>
  <c r="C78" i="119"/>
  <c r="E78" i="119" s="1"/>
  <c r="F78" i="119" s="1"/>
  <c r="C77" i="119"/>
  <c r="C76" i="119"/>
  <c r="E76" i="119" s="1"/>
  <c r="F76" i="119" s="1"/>
  <c r="C75" i="119"/>
  <c r="E75" i="119" s="1"/>
  <c r="F75" i="119" s="1"/>
  <c r="C74" i="119"/>
  <c r="E74" i="119" s="1"/>
  <c r="F74" i="119" s="1"/>
  <c r="C73" i="119"/>
  <c r="G73" i="119" s="1"/>
  <c r="G72" i="119"/>
  <c r="C72" i="119"/>
  <c r="E72" i="119" s="1"/>
  <c r="F72" i="119" s="1"/>
  <c r="G71" i="119"/>
  <c r="C71" i="119"/>
  <c r="E71" i="119" s="1"/>
  <c r="F71" i="119" s="1"/>
  <c r="C70" i="119"/>
  <c r="E70" i="119" s="1"/>
  <c r="F70" i="119" s="1"/>
  <c r="G69" i="119"/>
  <c r="E69" i="119"/>
  <c r="F69" i="119" s="1"/>
  <c r="C69" i="119"/>
  <c r="E61" i="119"/>
  <c r="D59" i="119"/>
  <c r="C59" i="119"/>
  <c r="D58" i="119"/>
  <c r="C58" i="119"/>
  <c r="T13" i="119" s="1"/>
  <c r="B75" i="85" s="1"/>
  <c r="E57" i="119"/>
  <c r="F57" i="119" s="1"/>
  <c r="E56" i="119"/>
  <c r="F56" i="119" s="1"/>
  <c r="E55" i="119"/>
  <c r="F55" i="119" s="1"/>
  <c r="E54" i="119"/>
  <c r="F54" i="119" s="1"/>
  <c r="E53" i="119"/>
  <c r="F53" i="119" s="1"/>
  <c r="E52" i="119"/>
  <c r="F52" i="119" s="1"/>
  <c r="E51" i="119"/>
  <c r="F51" i="119" s="1"/>
  <c r="E50" i="119"/>
  <c r="F50" i="119" s="1"/>
  <c r="E49" i="119"/>
  <c r="F49" i="119" s="1"/>
  <c r="E48" i="119"/>
  <c r="F48" i="119" s="1"/>
  <c r="E47" i="119"/>
  <c r="D40" i="119"/>
  <c r="D38" i="119"/>
  <c r="C37" i="119"/>
  <c r="G37" i="119" s="1"/>
  <c r="C36" i="119"/>
  <c r="G36" i="119" s="1"/>
  <c r="C35" i="119"/>
  <c r="G55" i="119" s="1"/>
  <c r="C34" i="119"/>
  <c r="G34" i="119" s="1"/>
  <c r="E33" i="119"/>
  <c r="F33" i="119" s="1"/>
  <c r="C33" i="119"/>
  <c r="G33" i="119" s="1"/>
  <c r="C32" i="119"/>
  <c r="G52" i="119" s="1"/>
  <c r="C31" i="119"/>
  <c r="G51" i="119" s="1"/>
  <c r="C30" i="119"/>
  <c r="G30" i="119" s="1"/>
  <c r="E29" i="119"/>
  <c r="F29" i="119" s="1"/>
  <c r="C29" i="119"/>
  <c r="G29" i="119" s="1"/>
  <c r="C28" i="119"/>
  <c r="G28" i="119" s="1"/>
  <c r="C27" i="119"/>
  <c r="G47" i="119" s="1"/>
  <c r="D19" i="119"/>
  <c r="C19" i="119"/>
  <c r="T12" i="119" s="1"/>
  <c r="E18" i="119"/>
  <c r="F18" i="119" s="1"/>
  <c r="E17" i="119"/>
  <c r="F17" i="119" s="1"/>
  <c r="E16" i="119"/>
  <c r="F16" i="119" s="1"/>
  <c r="E15" i="119"/>
  <c r="F15" i="119" s="1"/>
  <c r="E14" i="119"/>
  <c r="F14" i="119" s="1"/>
  <c r="E13" i="119"/>
  <c r="F13" i="119" s="1"/>
  <c r="E12" i="119"/>
  <c r="F12" i="119" s="1"/>
  <c r="E11" i="119"/>
  <c r="F11" i="119" s="1"/>
  <c r="E10" i="119"/>
  <c r="F10" i="119" s="1"/>
  <c r="E9" i="119"/>
  <c r="F9" i="119" s="1"/>
  <c r="E8" i="119"/>
  <c r="F8" i="119" s="1"/>
  <c r="C59" i="118"/>
  <c r="K199" i="118"/>
  <c r="J199" i="118"/>
  <c r="M198" i="118"/>
  <c r="L198" i="118"/>
  <c r="M197" i="118"/>
  <c r="L197" i="118"/>
  <c r="L196" i="118"/>
  <c r="M196" i="118" s="1"/>
  <c r="M195" i="118"/>
  <c r="L195" i="118"/>
  <c r="M194" i="118"/>
  <c r="L194" i="118"/>
  <c r="M193" i="118"/>
  <c r="L193" i="118"/>
  <c r="L192" i="118"/>
  <c r="M192" i="118" s="1"/>
  <c r="M191" i="118"/>
  <c r="L191" i="118"/>
  <c r="M190" i="118"/>
  <c r="L190" i="118"/>
  <c r="M189" i="118"/>
  <c r="L189" i="118"/>
  <c r="L182" i="118"/>
  <c r="M182" i="118" s="1"/>
  <c r="K182" i="118"/>
  <c r="J182" i="118"/>
  <c r="M181" i="118"/>
  <c r="M180" i="118"/>
  <c r="M179" i="118"/>
  <c r="M178" i="118"/>
  <c r="M177" i="118"/>
  <c r="M176" i="118"/>
  <c r="M175" i="118"/>
  <c r="M174" i="118"/>
  <c r="M173" i="118"/>
  <c r="Q172" i="118"/>
  <c r="M172" i="118"/>
  <c r="Q171" i="118"/>
  <c r="M165" i="118"/>
  <c r="L165" i="118"/>
  <c r="K165" i="118"/>
  <c r="J165" i="118"/>
  <c r="N165" i="118" s="1"/>
  <c r="N164" i="118"/>
  <c r="N163" i="118"/>
  <c r="N162" i="118"/>
  <c r="N161" i="118"/>
  <c r="N160" i="118"/>
  <c r="N159" i="118"/>
  <c r="N158" i="118"/>
  <c r="N157" i="118"/>
  <c r="N156" i="118"/>
  <c r="N155" i="118"/>
  <c r="L146" i="118"/>
  <c r="M146" i="118" s="1"/>
  <c r="M145" i="118"/>
  <c r="L145" i="118"/>
  <c r="L144" i="118"/>
  <c r="M144" i="118" s="1"/>
  <c r="L143" i="118"/>
  <c r="M143" i="118" s="1"/>
  <c r="L125" i="118"/>
  <c r="M125" i="118" s="1"/>
  <c r="N121" i="118"/>
  <c r="L121" i="118"/>
  <c r="M121" i="118" s="1"/>
  <c r="K96" i="118"/>
  <c r="K95" i="118"/>
  <c r="K94" i="118"/>
  <c r="K93" i="118"/>
  <c r="K92" i="118"/>
  <c r="K91" i="118"/>
  <c r="K90" i="118"/>
  <c r="K89" i="118"/>
  <c r="K88" i="118"/>
  <c r="K87" i="118"/>
  <c r="K86" i="118"/>
  <c r="D84" i="118"/>
  <c r="D82" i="118"/>
  <c r="D80" i="118"/>
  <c r="C79" i="118"/>
  <c r="C78" i="118"/>
  <c r="E78" i="118" s="1"/>
  <c r="F78" i="118" s="1"/>
  <c r="C77" i="118"/>
  <c r="G77" i="118" s="1"/>
  <c r="C76" i="118"/>
  <c r="E76" i="118" s="1"/>
  <c r="F76" i="118" s="1"/>
  <c r="C75" i="118"/>
  <c r="G75" i="118" s="1"/>
  <c r="C74" i="118"/>
  <c r="E74" i="118" s="1"/>
  <c r="F74" i="118" s="1"/>
  <c r="C73" i="118"/>
  <c r="E73" i="118" s="1"/>
  <c r="F73" i="118" s="1"/>
  <c r="C72" i="118"/>
  <c r="E72" i="118" s="1"/>
  <c r="F72" i="118" s="1"/>
  <c r="G71" i="118"/>
  <c r="C71" i="118"/>
  <c r="E71" i="118" s="1"/>
  <c r="F71" i="118" s="1"/>
  <c r="C70" i="118"/>
  <c r="E70" i="118" s="1"/>
  <c r="F70" i="118" s="1"/>
  <c r="C69" i="118"/>
  <c r="G69" i="118" s="1"/>
  <c r="E61" i="118"/>
  <c r="D59" i="118"/>
  <c r="D58" i="118"/>
  <c r="C58" i="118"/>
  <c r="T13" i="118" s="1"/>
  <c r="B74" i="85" s="1"/>
  <c r="E57" i="118"/>
  <c r="F57" i="118" s="1"/>
  <c r="E56" i="118"/>
  <c r="F56" i="118" s="1"/>
  <c r="E55" i="118"/>
  <c r="F55" i="118" s="1"/>
  <c r="E54" i="118"/>
  <c r="F54" i="118" s="1"/>
  <c r="E53" i="118"/>
  <c r="F53" i="118" s="1"/>
  <c r="E52" i="118"/>
  <c r="F52" i="118" s="1"/>
  <c r="E51" i="118"/>
  <c r="F51" i="118" s="1"/>
  <c r="E50" i="118"/>
  <c r="F50" i="118" s="1"/>
  <c r="E49" i="118"/>
  <c r="F49" i="118" s="1"/>
  <c r="E48" i="118"/>
  <c r="F48" i="118" s="1"/>
  <c r="E47" i="118"/>
  <c r="F47" i="118" s="1"/>
  <c r="D40" i="118"/>
  <c r="D38" i="118"/>
  <c r="C37" i="118"/>
  <c r="G37" i="118" s="1"/>
  <c r="C36" i="118"/>
  <c r="E36" i="118" s="1"/>
  <c r="F36" i="118" s="1"/>
  <c r="C35" i="118"/>
  <c r="G55" i="118" s="1"/>
  <c r="C34" i="118"/>
  <c r="G54" i="118" s="1"/>
  <c r="C33" i="118"/>
  <c r="G33" i="118" s="1"/>
  <c r="C32" i="118"/>
  <c r="G52" i="118" s="1"/>
  <c r="C31" i="118"/>
  <c r="G31" i="118" s="1"/>
  <c r="C30" i="118"/>
  <c r="E30" i="118" s="1"/>
  <c r="F30" i="118" s="1"/>
  <c r="C29" i="118"/>
  <c r="G29" i="118" s="1"/>
  <c r="C28" i="118"/>
  <c r="E28" i="118" s="1"/>
  <c r="F28" i="118" s="1"/>
  <c r="C27" i="118"/>
  <c r="G47" i="118" s="1"/>
  <c r="D19" i="118"/>
  <c r="C19" i="118"/>
  <c r="T12" i="118" s="1"/>
  <c r="E18" i="118"/>
  <c r="F18" i="118" s="1"/>
  <c r="E17" i="118"/>
  <c r="F17" i="118" s="1"/>
  <c r="E16" i="118"/>
  <c r="F16" i="118" s="1"/>
  <c r="E15" i="118"/>
  <c r="F15" i="118" s="1"/>
  <c r="E14" i="118"/>
  <c r="F14" i="118" s="1"/>
  <c r="E13" i="118"/>
  <c r="F13" i="118" s="1"/>
  <c r="E12" i="118"/>
  <c r="F12" i="118" s="1"/>
  <c r="E11" i="118"/>
  <c r="F11" i="118" s="1"/>
  <c r="E10" i="118"/>
  <c r="F10" i="118" s="1"/>
  <c r="E9" i="118"/>
  <c r="F9" i="118" s="1"/>
  <c r="E8" i="118"/>
  <c r="F8" i="118" s="1"/>
  <c r="K199" i="117"/>
  <c r="J199" i="117"/>
  <c r="L198" i="117"/>
  <c r="M198" i="117" s="1"/>
  <c r="M197" i="117"/>
  <c r="L197" i="117"/>
  <c r="L196" i="117"/>
  <c r="M196" i="117" s="1"/>
  <c r="M195" i="117"/>
  <c r="L195" i="117"/>
  <c r="L194" i="117"/>
  <c r="M194" i="117" s="1"/>
  <c r="M193" i="117"/>
  <c r="L193" i="117"/>
  <c r="L192" i="117"/>
  <c r="M192" i="117" s="1"/>
  <c r="M191" i="117"/>
  <c r="L191" i="117"/>
  <c r="L190" i="117"/>
  <c r="M190" i="117" s="1"/>
  <c r="M189" i="117"/>
  <c r="L189" i="117"/>
  <c r="L199" i="117" s="1"/>
  <c r="M199" i="117" s="1"/>
  <c r="L182" i="117"/>
  <c r="M182" i="117" s="1"/>
  <c r="K182" i="117"/>
  <c r="J182" i="117"/>
  <c r="M181" i="117"/>
  <c r="M180" i="117"/>
  <c r="M179" i="117"/>
  <c r="M178" i="117"/>
  <c r="M177" i="117"/>
  <c r="M176" i="117"/>
  <c r="M175" i="117"/>
  <c r="M174" i="117"/>
  <c r="M173" i="117"/>
  <c r="Q172" i="117"/>
  <c r="M172" i="117"/>
  <c r="Q171" i="117"/>
  <c r="M165" i="117"/>
  <c r="L165" i="117"/>
  <c r="K165" i="117"/>
  <c r="J165" i="117"/>
  <c r="N165" i="117" s="1"/>
  <c r="N164" i="117"/>
  <c r="N163" i="117"/>
  <c r="N162" i="117"/>
  <c r="N161" i="117"/>
  <c r="N160" i="117"/>
  <c r="N159" i="117"/>
  <c r="N158" i="117"/>
  <c r="N157" i="117"/>
  <c r="N156" i="117"/>
  <c r="N155" i="117"/>
  <c r="L146" i="117"/>
  <c r="M146" i="117" s="1"/>
  <c r="M145" i="117"/>
  <c r="L145" i="117"/>
  <c r="L144" i="117"/>
  <c r="M144" i="117" s="1"/>
  <c r="M143" i="117"/>
  <c r="L143" i="117"/>
  <c r="L125" i="117"/>
  <c r="M125" i="117" s="1"/>
  <c r="N121" i="117"/>
  <c r="L121" i="117"/>
  <c r="M121" i="117" s="1"/>
  <c r="K96" i="117"/>
  <c r="K95" i="117"/>
  <c r="K94" i="117"/>
  <c r="K93" i="117"/>
  <c r="K92" i="117"/>
  <c r="K91" i="117"/>
  <c r="K90" i="117"/>
  <c r="K89" i="117"/>
  <c r="K88" i="117"/>
  <c r="K87" i="117"/>
  <c r="K86" i="117"/>
  <c r="D84" i="117"/>
  <c r="D80" i="117"/>
  <c r="C79" i="117"/>
  <c r="C78" i="117"/>
  <c r="G78" i="117" s="1"/>
  <c r="C77" i="117"/>
  <c r="G77" i="117" s="1"/>
  <c r="C76" i="117"/>
  <c r="G76" i="117" s="1"/>
  <c r="C75" i="117"/>
  <c r="E75" i="117" s="1"/>
  <c r="F75" i="117" s="1"/>
  <c r="C74" i="117"/>
  <c r="G74" i="117" s="1"/>
  <c r="C73" i="117"/>
  <c r="J90" i="117" s="1"/>
  <c r="L90" i="117" s="1"/>
  <c r="M90" i="117" s="1"/>
  <c r="C72" i="117"/>
  <c r="G72" i="117" s="1"/>
  <c r="C71" i="117"/>
  <c r="G71" i="117" s="1"/>
  <c r="C70" i="117"/>
  <c r="G70" i="117" s="1"/>
  <c r="C69" i="117"/>
  <c r="J86" i="117" s="1"/>
  <c r="L86" i="117" s="1"/>
  <c r="M86" i="117" s="1"/>
  <c r="E61" i="117"/>
  <c r="D59" i="117"/>
  <c r="C59" i="117"/>
  <c r="D58" i="117"/>
  <c r="C58" i="117"/>
  <c r="E57" i="117"/>
  <c r="F57" i="117" s="1"/>
  <c r="E56" i="117"/>
  <c r="F56" i="117" s="1"/>
  <c r="E55" i="117"/>
  <c r="F55" i="117" s="1"/>
  <c r="E54" i="117"/>
  <c r="F54" i="117" s="1"/>
  <c r="E53" i="117"/>
  <c r="F53" i="117" s="1"/>
  <c r="E52" i="117"/>
  <c r="F52" i="117" s="1"/>
  <c r="E51" i="117"/>
  <c r="F51" i="117" s="1"/>
  <c r="E50" i="117"/>
  <c r="F50" i="117" s="1"/>
  <c r="E49" i="117"/>
  <c r="F49" i="117" s="1"/>
  <c r="E48" i="117"/>
  <c r="F48" i="117" s="1"/>
  <c r="E47" i="117"/>
  <c r="F47" i="117" s="1"/>
  <c r="D40" i="117"/>
  <c r="D38" i="117"/>
  <c r="D82" i="117" s="1"/>
  <c r="C37" i="117"/>
  <c r="G37" i="117" s="1"/>
  <c r="C36" i="117"/>
  <c r="G56" i="117" s="1"/>
  <c r="C35" i="117"/>
  <c r="G55" i="117" s="1"/>
  <c r="G34" i="117"/>
  <c r="C34" i="117"/>
  <c r="E34" i="117" s="1"/>
  <c r="F34" i="117" s="1"/>
  <c r="C33" i="117"/>
  <c r="G33" i="117" s="1"/>
  <c r="G32" i="117"/>
  <c r="C32" i="117"/>
  <c r="G52" i="117" s="1"/>
  <c r="C31" i="117"/>
  <c r="G31" i="117" s="1"/>
  <c r="C30" i="117"/>
  <c r="E30" i="117" s="1"/>
  <c r="F30" i="117" s="1"/>
  <c r="C29" i="117"/>
  <c r="G29" i="117" s="1"/>
  <c r="C28" i="117"/>
  <c r="E28" i="117" s="1"/>
  <c r="F28" i="117" s="1"/>
  <c r="E27" i="117"/>
  <c r="F27" i="117" s="1"/>
  <c r="C27" i="117"/>
  <c r="G47" i="117" s="1"/>
  <c r="D19" i="117"/>
  <c r="C19" i="117"/>
  <c r="T12" i="117" s="1"/>
  <c r="E18" i="117"/>
  <c r="F18" i="117" s="1"/>
  <c r="E17" i="117"/>
  <c r="F17" i="117" s="1"/>
  <c r="E16" i="117"/>
  <c r="F16" i="117" s="1"/>
  <c r="E15" i="117"/>
  <c r="F15" i="117" s="1"/>
  <c r="E14" i="117"/>
  <c r="F14" i="117" s="1"/>
  <c r="E13" i="117"/>
  <c r="F13" i="117" s="1"/>
  <c r="E12" i="117"/>
  <c r="F12" i="117" s="1"/>
  <c r="E11" i="117"/>
  <c r="F11" i="117" s="1"/>
  <c r="E10" i="117"/>
  <c r="F10" i="117" s="1"/>
  <c r="E9" i="117"/>
  <c r="F9" i="117" s="1"/>
  <c r="E8" i="117"/>
  <c r="F8" i="117" s="1"/>
  <c r="K199" i="116"/>
  <c r="J199" i="116"/>
  <c r="L198" i="116"/>
  <c r="M198" i="116" s="1"/>
  <c r="L197" i="116"/>
  <c r="M197" i="116" s="1"/>
  <c r="L196" i="116"/>
  <c r="M196" i="116" s="1"/>
  <c r="L195" i="116"/>
  <c r="M195" i="116" s="1"/>
  <c r="L194" i="116"/>
  <c r="M194" i="116" s="1"/>
  <c r="L193" i="116"/>
  <c r="M193" i="116" s="1"/>
  <c r="L192" i="116"/>
  <c r="M192" i="116" s="1"/>
  <c r="L191" i="116"/>
  <c r="M191" i="116" s="1"/>
  <c r="L190" i="116"/>
  <c r="M190" i="116" s="1"/>
  <c r="L189" i="116"/>
  <c r="L199" i="116" s="1"/>
  <c r="M199" i="116" s="1"/>
  <c r="L182" i="116"/>
  <c r="K182" i="116"/>
  <c r="J182" i="116"/>
  <c r="M182" i="116" s="1"/>
  <c r="M181" i="116"/>
  <c r="M180" i="116"/>
  <c r="M179" i="116"/>
  <c r="M178" i="116"/>
  <c r="M177" i="116"/>
  <c r="M176" i="116"/>
  <c r="M175" i="116"/>
  <c r="M174" i="116"/>
  <c r="M173" i="116"/>
  <c r="Q172" i="116"/>
  <c r="M172" i="116"/>
  <c r="Q171" i="116"/>
  <c r="M165" i="116"/>
  <c r="L165" i="116"/>
  <c r="K165" i="116"/>
  <c r="N165" i="116" s="1"/>
  <c r="J165" i="116"/>
  <c r="N164" i="116"/>
  <c r="N163" i="116"/>
  <c r="N162" i="116"/>
  <c r="N161" i="116"/>
  <c r="N160" i="116"/>
  <c r="N159" i="116"/>
  <c r="N158" i="116"/>
  <c r="N157" i="116"/>
  <c r="N156" i="116"/>
  <c r="N155" i="116"/>
  <c r="L146" i="116"/>
  <c r="M146" i="116" s="1"/>
  <c r="L145" i="116"/>
  <c r="M145" i="116" s="1"/>
  <c r="M144" i="116"/>
  <c r="L144" i="116"/>
  <c r="M143" i="116"/>
  <c r="L143" i="116"/>
  <c r="L125" i="116"/>
  <c r="M125" i="116" s="1"/>
  <c r="N121" i="116"/>
  <c r="L121" i="116"/>
  <c r="M121" i="116" s="1"/>
  <c r="K96" i="116"/>
  <c r="K95" i="116"/>
  <c r="K94" i="116"/>
  <c r="K93" i="116"/>
  <c r="K92" i="116"/>
  <c r="K91" i="116"/>
  <c r="K90" i="116"/>
  <c r="K89" i="116"/>
  <c r="K88" i="116"/>
  <c r="K87" i="116"/>
  <c r="K86" i="116"/>
  <c r="D84" i="116"/>
  <c r="D80" i="116"/>
  <c r="D82" i="116" s="1"/>
  <c r="C79" i="116"/>
  <c r="E79" i="116" s="1"/>
  <c r="F79" i="116" s="1"/>
  <c r="C78" i="116"/>
  <c r="G78" i="116" s="1"/>
  <c r="C77" i="116"/>
  <c r="C76" i="116"/>
  <c r="G76" i="116" s="1"/>
  <c r="C75" i="116"/>
  <c r="G75" i="116" s="1"/>
  <c r="C74" i="116"/>
  <c r="G74" i="116" s="1"/>
  <c r="G73" i="116"/>
  <c r="C73" i="116"/>
  <c r="E73" i="116" s="1"/>
  <c r="F73" i="116" s="1"/>
  <c r="C72" i="116"/>
  <c r="G72" i="116" s="1"/>
  <c r="C71" i="116"/>
  <c r="G71" i="116" s="1"/>
  <c r="C70" i="116"/>
  <c r="G70" i="116" s="1"/>
  <c r="C69" i="116"/>
  <c r="G69" i="116" s="1"/>
  <c r="E61" i="116"/>
  <c r="D59" i="116"/>
  <c r="C59" i="116"/>
  <c r="D58" i="116"/>
  <c r="C58" i="116"/>
  <c r="E57" i="116"/>
  <c r="F57" i="116" s="1"/>
  <c r="E56" i="116"/>
  <c r="F56" i="116" s="1"/>
  <c r="E55" i="116"/>
  <c r="F55" i="116" s="1"/>
  <c r="E54" i="116"/>
  <c r="F54" i="116" s="1"/>
  <c r="E53" i="116"/>
  <c r="F53" i="116" s="1"/>
  <c r="E52" i="116"/>
  <c r="F52" i="116" s="1"/>
  <c r="E51" i="116"/>
  <c r="F51" i="116" s="1"/>
  <c r="E50" i="116"/>
  <c r="F50" i="116" s="1"/>
  <c r="E49" i="116"/>
  <c r="F49" i="116" s="1"/>
  <c r="E48" i="116"/>
  <c r="F48" i="116" s="1"/>
  <c r="E47" i="116"/>
  <c r="D40" i="116"/>
  <c r="D38" i="116"/>
  <c r="C37" i="116"/>
  <c r="G57" i="116" s="1"/>
  <c r="C36" i="116"/>
  <c r="G56" i="116" s="1"/>
  <c r="C35" i="116"/>
  <c r="G55" i="116" s="1"/>
  <c r="C34" i="116"/>
  <c r="G34" i="116" s="1"/>
  <c r="C33" i="116"/>
  <c r="G53" i="116" s="1"/>
  <c r="C32" i="116"/>
  <c r="G32" i="116" s="1"/>
  <c r="C31" i="116"/>
  <c r="G51" i="116" s="1"/>
  <c r="C30" i="116"/>
  <c r="G50" i="116" s="1"/>
  <c r="C29" i="116"/>
  <c r="G49" i="116" s="1"/>
  <c r="C28" i="116"/>
  <c r="G48" i="116" s="1"/>
  <c r="C27" i="116"/>
  <c r="D19" i="116"/>
  <c r="C19" i="116"/>
  <c r="E19" i="116" s="1"/>
  <c r="F19" i="116" s="1"/>
  <c r="E18" i="116"/>
  <c r="F18" i="116" s="1"/>
  <c r="E17" i="116"/>
  <c r="F17" i="116" s="1"/>
  <c r="E16" i="116"/>
  <c r="F16" i="116" s="1"/>
  <c r="E15" i="116"/>
  <c r="F15" i="116" s="1"/>
  <c r="E14" i="116"/>
  <c r="F14" i="116" s="1"/>
  <c r="E13" i="116"/>
  <c r="F13" i="116" s="1"/>
  <c r="E12" i="116"/>
  <c r="F12" i="116" s="1"/>
  <c r="E11" i="116"/>
  <c r="F11" i="116" s="1"/>
  <c r="E10" i="116"/>
  <c r="F10" i="116" s="1"/>
  <c r="E9" i="116"/>
  <c r="F9" i="116" s="1"/>
  <c r="E8" i="116"/>
  <c r="F8" i="116" s="1"/>
  <c r="E81" i="122" l="1"/>
  <c r="E38" i="122"/>
  <c r="F38" i="122" s="1"/>
  <c r="G38" i="122"/>
  <c r="G40" i="122"/>
  <c r="E40" i="122"/>
  <c r="F40" i="122" s="1"/>
  <c r="E80" i="122"/>
  <c r="F80" i="122" s="1"/>
  <c r="G80" i="122"/>
  <c r="G58" i="122"/>
  <c r="E73" i="121"/>
  <c r="F73" i="121" s="1"/>
  <c r="G75" i="121"/>
  <c r="G53" i="121"/>
  <c r="G76" i="121"/>
  <c r="E79" i="121"/>
  <c r="F79" i="121" s="1"/>
  <c r="E58" i="121"/>
  <c r="F58" i="121" s="1"/>
  <c r="G70" i="121"/>
  <c r="E77" i="121"/>
  <c r="F77" i="121" s="1"/>
  <c r="E71" i="121"/>
  <c r="F71" i="121" s="1"/>
  <c r="G74" i="121"/>
  <c r="E75" i="121"/>
  <c r="F75" i="121" s="1"/>
  <c r="G78" i="121"/>
  <c r="G51" i="121"/>
  <c r="J94" i="121"/>
  <c r="L94" i="121" s="1"/>
  <c r="M94" i="121" s="1"/>
  <c r="E27" i="121"/>
  <c r="F27" i="121" s="1"/>
  <c r="E31" i="121"/>
  <c r="F31" i="121" s="1"/>
  <c r="E35" i="121"/>
  <c r="F35" i="121" s="1"/>
  <c r="G28" i="121"/>
  <c r="G32" i="121"/>
  <c r="G36" i="121"/>
  <c r="G52" i="121"/>
  <c r="F61" i="121"/>
  <c r="G61" i="121" s="1"/>
  <c r="J86" i="121"/>
  <c r="L86" i="121" s="1"/>
  <c r="M86" i="121" s="1"/>
  <c r="G49" i="121"/>
  <c r="G57" i="121"/>
  <c r="E29" i="121"/>
  <c r="F29" i="121" s="1"/>
  <c r="E33" i="121"/>
  <c r="F33" i="121" s="1"/>
  <c r="E37" i="121"/>
  <c r="F37" i="121" s="1"/>
  <c r="J96" i="121"/>
  <c r="L96" i="121" s="1"/>
  <c r="M96" i="121" s="1"/>
  <c r="J87" i="121"/>
  <c r="L87" i="121" s="1"/>
  <c r="M87" i="121" s="1"/>
  <c r="G50" i="121"/>
  <c r="J90" i="121"/>
  <c r="L90" i="121" s="1"/>
  <c r="M90" i="121" s="1"/>
  <c r="E19" i="121"/>
  <c r="F19" i="121" s="1"/>
  <c r="G30" i="121"/>
  <c r="G34" i="121"/>
  <c r="C40" i="121"/>
  <c r="G40" i="121" s="1"/>
  <c r="J88" i="121"/>
  <c r="L88" i="121" s="1"/>
  <c r="M88" i="121" s="1"/>
  <c r="G27" i="121"/>
  <c r="G35" i="121"/>
  <c r="G48" i="121"/>
  <c r="G56" i="121"/>
  <c r="C38" i="121"/>
  <c r="G58" i="121" s="1"/>
  <c r="E34" i="121"/>
  <c r="F34" i="121" s="1"/>
  <c r="E59" i="121"/>
  <c r="F59" i="121" s="1"/>
  <c r="C89" i="121"/>
  <c r="C84" i="121"/>
  <c r="E84" i="121" s="1"/>
  <c r="J89" i="121"/>
  <c r="L89" i="121" s="1"/>
  <c r="M89" i="121" s="1"/>
  <c r="J91" i="121"/>
  <c r="L91" i="121" s="1"/>
  <c r="M91" i="121" s="1"/>
  <c r="J93" i="121"/>
  <c r="L93" i="121" s="1"/>
  <c r="M93" i="121" s="1"/>
  <c r="J95" i="121"/>
  <c r="L95" i="121" s="1"/>
  <c r="M95" i="121" s="1"/>
  <c r="C80" i="121"/>
  <c r="G57" i="119"/>
  <c r="C89" i="120"/>
  <c r="G35" i="120"/>
  <c r="G31" i="120"/>
  <c r="E58" i="120"/>
  <c r="F58" i="120" s="1"/>
  <c r="E74" i="120"/>
  <c r="F74" i="120" s="1"/>
  <c r="G70" i="120"/>
  <c r="G78" i="120"/>
  <c r="E72" i="120"/>
  <c r="F72" i="120" s="1"/>
  <c r="E76" i="120"/>
  <c r="F76" i="120" s="1"/>
  <c r="J87" i="120"/>
  <c r="L87" i="120" s="1"/>
  <c r="M87" i="120" s="1"/>
  <c r="J91" i="120"/>
  <c r="L91" i="120" s="1"/>
  <c r="M91" i="120" s="1"/>
  <c r="J95" i="120"/>
  <c r="L95" i="120" s="1"/>
  <c r="M95" i="120" s="1"/>
  <c r="E28" i="120"/>
  <c r="F28" i="120" s="1"/>
  <c r="E32" i="120"/>
  <c r="F32" i="120" s="1"/>
  <c r="E36" i="120"/>
  <c r="F36" i="120" s="1"/>
  <c r="G48" i="120"/>
  <c r="G53" i="120"/>
  <c r="G29" i="120"/>
  <c r="G33" i="120"/>
  <c r="G37" i="120"/>
  <c r="J88" i="120"/>
  <c r="L88" i="120" s="1"/>
  <c r="M88" i="120" s="1"/>
  <c r="J89" i="120"/>
  <c r="L89" i="120" s="1"/>
  <c r="M89" i="120" s="1"/>
  <c r="J93" i="120"/>
  <c r="L93" i="120" s="1"/>
  <c r="M93" i="120" s="1"/>
  <c r="E30" i="120"/>
  <c r="F30" i="120" s="1"/>
  <c r="E34" i="120"/>
  <c r="F34" i="120" s="1"/>
  <c r="F61" i="120"/>
  <c r="G61" i="120" s="1"/>
  <c r="G56" i="120"/>
  <c r="J86" i="120"/>
  <c r="L86" i="120" s="1"/>
  <c r="M86" i="120" s="1"/>
  <c r="E19" i="120"/>
  <c r="F19" i="120" s="1"/>
  <c r="J90" i="120"/>
  <c r="L90" i="120" s="1"/>
  <c r="M90" i="120" s="1"/>
  <c r="J92" i="120"/>
  <c r="L92" i="120" s="1"/>
  <c r="M92" i="120" s="1"/>
  <c r="J94" i="120"/>
  <c r="L94" i="120" s="1"/>
  <c r="M94" i="120" s="1"/>
  <c r="J96" i="120"/>
  <c r="L96" i="120" s="1"/>
  <c r="M96" i="120" s="1"/>
  <c r="C38" i="120"/>
  <c r="G51" i="120"/>
  <c r="E69" i="120"/>
  <c r="E71" i="120"/>
  <c r="F71" i="120" s="1"/>
  <c r="E73" i="120"/>
  <c r="F73" i="120" s="1"/>
  <c r="E75" i="120"/>
  <c r="F75" i="120" s="1"/>
  <c r="E77" i="120"/>
  <c r="F77" i="120" s="1"/>
  <c r="E79" i="120"/>
  <c r="F79" i="120" s="1"/>
  <c r="M189" i="120"/>
  <c r="T12" i="120"/>
  <c r="G49" i="120"/>
  <c r="G57" i="120"/>
  <c r="E59" i="120"/>
  <c r="F59" i="120" s="1"/>
  <c r="G69" i="120"/>
  <c r="G71" i="120"/>
  <c r="G30" i="120"/>
  <c r="G32" i="120"/>
  <c r="C80" i="120"/>
  <c r="C84" i="120"/>
  <c r="E84" i="120" s="1"/>
  <c r="G47" i="120"/>
  <c r="G55" i="120"/>
  <c r="E27" i="120"/>
  <c r="F27" i="120" s="1"/>
  <c r="C40" i="120"/>
  <c r="C89" i="118"/>
  <c r="E58" i="117"/>
  <c r="F58" i="117" s="1"/>
  <c r="E27" i="119"/>
  <c r="F27" i="119" s="1"/>
  <c r="G75" i="119"/>
  <c r="J94" i="119"/>
  <c r="L94" i="119" s="1"/>
  <c r="M94" i="119" s="1"/>
  <c r="E35" i="119"/>
  <c r="F35" i="119" s="1"/>
  <c r="J96" i="118"/>
  <c r="L96" i="118" s="1"/>
  <c r="M96" i="118" s="1"/>
  <c r="E79" i="119"/>
  <c r="F79" i="119" s="1"/>
  <c r="E73" i="119"/>
  <c r="F73" i="119" s="1"/>
  <c r="E58" i="119"/>
  <c r="F58" i="119" s="1"/>
  <c r="E77" i="119"/>
  <c r="F77" i="119" s="1"/>
  <c r="G74" i="119"/>
  <c r="G77" i="119"/>
  <c r="G76" i="119"/>
  <c r="G70" i="119"/>
  <c r="G78" i="119"/>
  <c r="E59" i="119"/>
  <c r="F59" i="119" s="1"/>
  <c r="G50" i="119"/>
  <c r="C40" i="119"/>
  <c r="G40" i="119" s="1"/>
  <c r="F61" i="119"/>
  <c r="G61" i="119" s="1"/>
  <c r="J92" i="119"/>
  <c r="L92" i="119" s="1"/>
  <c r="M92" i="119" s="1"/>
  <c r="J86" i="119"/>
  <c r="L86" i="119" s="1"/>
  <c r="M86" i="119" s="1"/>
  <c r="J96" i="119"/>
  <c r="L96" i="119" s="1"/>
  <c r="M96" i="119" s="1"/>
  <c r="J87" i="119"/>
  <c r="L87" i="119" s="1"/>
  <c r="M87" i="119" s="1"/>
  <c r="E19" i="119"/>
  <c r="F19" i="119" s="1"/>
  <c r="E31" i="119"/>
  <c r="F31" i="119" s="1"/>
  <c r="G49" i="119"/>
  <c r="G53" i="119"/>
  <c r="J90" i="119"/>
  <c r="L90" i="119" s="1"/>
  <c r="M90" i="119" s="1"/>
  <c r="E37" i="119"/>
  <c r="F37" i="119" s="1"/>
  <c r="J88" i="119"/>
  <c r="L88" i="119" s="1"/>
  <c r="M88" i="119" s="1"/>
  <c r="G27" i="119"/>
  <c r="G31" i="119"/>
  <c r="G35" i="119"/>
  <c r="G48" i="119"/>
  <c r="G56" i="119"/>
  <c r="C38" i="119"/>
  <c r="E28" i="119"/>
  <c r="F28" i="119" s="1"/>
  <c r="E30" i="119"/>
  <c r="F30" i="119" s="1"/>
  <c r="E32" i="119"/>
  <c r="F32" i="119" s="1"/>
  <c r="E34" i="119"/>
  <c r="F34" i="119" s="1"/>
  <c r="E36" i="119"/>
  <c r="F36" i="119" s="1"/>
  <c r="G54" i="119"/>
  <c r="C89" i="119"/>
  <c r="F47" i="119"/>
  <c r="C84" i="119"/>
  <c r="E84" i="119" s="1"/>
  <c r="J89" i="119"/>
  <c r="L89" i="119" s="1"/>
  <c r="M89" i="119" s="1"/>
  <c r="J91" i="119"/>
  <c r="L91" i="119" s="1"/>
  <c r="M91" i="119" s="1"/>
  <c r="J93" i="119"/>
  <c r="L93" i="119" s="1"/>
  <c r="M93" i="119" s="1"/>
  <c r="J95" i="119"/>
  <c r="L95" i="119" s="1"/>
  <c r="M95" i="119" s="1"/>
  <c r="G32" i="119"/>
  <c r="C80" i="119"/>
  <c r="L199" i="119"/>
  <c r="M199" i="119" s="1"/>
  <c r="G36" i="118"/>
  <c r="G73" i="118"/>
  <c r="E58" i="118"/>
  <c r="F58" i="118" s="1"/>
  <c r="G32" i="118"/>
  <c r="G70" i="118"/>
  <c r="J87" i="118"/>
  <c r="L87" i="118" s="1"/>
  <c r="M87" i="118" s="1"/>
  <c r="E77" i="118"/>
  <c r="F77" i="118" s="1"/>
  <c r="G74" i="118"/>
  <c r="E75" i="118"/>
  <c r="F75" i="118" s="1"/>
  <c r="G78" i="118"/>
  <c r="E69" i="118"/>
  <c r="F69" i="118" s="1"/>
  <c r="E79" i="118"/>
  <c r="F79" i="118" s="1"/>
  <c r="C84" i="118"/>
  <c r="E84" i="118" s="1"/>
  <c r="G72" i="118"/>
  <c r="G76" i="118"/>
  <c r="G79" i="118"/>
  <c r="G49" i="118"/>
  <c r="G51" i="118"/>
  <c r="F61" i="118"/>
  <c r="G61" i="118" s="1"/>
  <c r="J92" i="118"/>
  <c r="L92" i="118" s="1"/>
  <c r="M92" i="118" s="1"/>
  <c r="J86" i="118"/>
  <c r="L86" i="118" s="1"/>
  <c r="M86" i="118" s="1"/>
  <c r="G28" i="118"/>
  <c r="G57" i="118"/>
  <c r="E29" i="118"/>
  <c r="F29" i="118" s="1"/>
  <c r="E37" i="118"/>
  <c r="F37" i="118" s="1"/>
  <c r="J90" i="118"/>
  <c r="L90" i="118" s="1"/>
  <c r="M90" i="118" s="1"/>
  <c r="G50" i="118"/>
  <c r="J88" i="118"/>
  <c r="L88" i="118" s="1"/>
  <c r="M88" i="118" s="1"/>
  <c r="E33" i="118"/>
  <c r="F33" i="118" s="1"/>
  <c r="G53" i="118"/>
  <c r="E19" i="118"/>
  <c r="F19" i="118" s="1"/>
  <c r="G30" i="118"/>
  <c r="G34" i="118"/>
  <c r="C40" i="118"/>
  <c r="G40" i="118" s="1"/>
  <c r="J94" i="118"/>
  <c r="L94" i="118" s="1"/>
  <c r="M94" i="118" s="1"/>
  <c r="E27" i="118"/>
  <c r="F27" i="118" s="1"/>
  <c r="E31" i="118"/>
  <c r="F31" i="118" s="1"/>
  <c r="E35" i="118"/>
  <c r="F35" i="118" s="1"/>
  <c r="G27" i="118"/>
  <c r="G35" i="118"/>
  <c r="G48" i="118"/>
  <c r="G56" i="118"/>
  <c r="C38" i="118"/>
  <c r="E59" i="118"/>
  <c r="F59" i="118" s="1"/>
  <c r="E32" i="118"/>
  <c r="F32" i="118" s="1"/>
  <c r="E34" i="118"/>
  <c r="F34" i="118" s="1"/>
  <c r="J89" i="118"/>
  <c r="L89" i="118" s="1"/>
  <c r="M89" i="118" s="1"/>
  <c r="J91" i="118"/>
  <c r="L91" i="118" s="1"/>
  <c r="M91" i="118" s="1"/>
  <c r="J93" i="118"/>
  <c r="L93" i="118" s="1"/>
  <c r="M93" i="118" s="1"/>
  <c r="J95" i="118"/>
  <c r="L95" i="118" s="1"/>
  <c r="M95" i="118" s="1"/>
  <c r="C80" i="118"/>
  <c r="L199" i="118"/>
  <c r="M199" i="118" s="1"/>
  <c r="G30" i="117"/>
  <c r="G50" i="117"/>
  <c r="E35" i="117"/>
  <c r="F35" i="117" s="1"/>
  <c r="E77" i="117"/>
  <c r="F77" i="117" s="1"/>
  <c r="G69" i="117"/>
  <c r="E69" i="117"/>
  <c r="F69" i="117" s="1"/>
  <c r="G53" i="117"/>
  <c r="J92" i="117"/>
  <c r="L92" i="117" s="1"/>
  <c r="M92" i="117" s="1"/>
  <c r="G28" i="117"/>
  <c r="T13" i="117"/>
  <c r="B73" i="85" s="1"/>
  <c r="G49" i="117"/>
  <c r="J96" i="117"/>
  <c r="L96" i="117" s="1"/>
  <c r="M96" i="117" s="1"/>
  <c r="G79" i="117"/>
  <c r="E73" i="117"/>
  <c r="F73" i="117" s="1"/>
  <c r="G73" i="117"/>
  <c r="E31" i="117"/>
  <c r="F31" i="117" s="1"/>
  <c r="F61" i="117"/>
  <c r="G61" i="117" s="1"/>
  <c r="E32" i="117"/>
  <c r="F32" i="117" s="1"/>
  <c r="E71" i="117"/>
  <c r="F71" i="117" s="1"/>
  <c r="C84" i="117"/>
  <c r="E84" i="117" s="1"/>
  <c r="G75" i="117"/>
  <c r="E79" i="117"/>
  <c r="F79" i="117" s="1"/>
  <c r="C40" i="117"/>
  <c r="G57" i="117"/>
  <c r="E19" i="117"/>
  <c r="F19" i="117" s="1"/>
  <c r="E36" i="117"/>
  <c r="F36" i="117" s="1"/>
  <c r="G51" i="117"/>
  <c r="G54" i="117"/>
  <c r="E33" i="117"/>
  <c r="F33" i="117" s="1"/>
  <c r="G36" i="117"/>
  <c r="J94" i="117"/>
  <c r="L94" i="117" s="1"/>
  <c r="M94" i="117" s="1"/>
  <c r="J88" i="117"/>
  <c r="L88" i="117" s="1"/>
  <c r="M88" i="117" s="1"/>
  <c r="E29" i="117"/>
  <c r="F29" i="117" s="1"/>
  <c r="C38" i="117"/>
  <c r="G58" i="117" s="1"/>
  <c r="E37" i="117"/>
  <c r="F37" i="117" s="1"/>
  <c r="G27" i="117"/>
  <c r="G35" i="117"/>
  <c r="G48" i="117"/>
  <c r="E59" i="117"/>
  <c r="F59" i="117" s="1"/>
  <c r="J87" i="117"/>
  <c r="L87" i="117" s="1"/>
  <c r="M87" i="117" s="1"/>
  <c r="C89" i="117"/>
  <c r="J89" i="117"/>
  <c r="L89" i="117" s="1"/>
  <c r="M89" i="117" s="1"/>
  <c r="J91" i="117"/>
  <c r="L91" i="117" s="1"/>
  <c r="M91" i="117" s="1"/>
  <c r="J93" i="117"/>
  <c r="L93" i="117" s="1"/>
  <c r="M93" i="117" s="1"/>
  <c r="J95" i="117"/>
  <c r="L95" i="117" s="1"/>
  <c r="M95" i="117" s="1"/>
  <c r="C80" i="117"/>
  <c r="E70" i="117"/>
  <c r="F70" i="117" s="1"/>
  <c r="E72" i="117"/>
  <c r="F72" i="117" s="1"/>
  <c r="E74" i="117"/>
  <c r="F74" i="117" s="1"/>
  <c r="E76" i="117"/>
  <c r="F76" i="117" s="1"/>
  <c r="E78" i="117"/>
  <c r="F78" i="117" s="1"/>
  <c r="E27" i="116"/>
  <c r="F27" i="116" s="1"/>
  <c r="C89" i="116"/>
  <c r="G79" i="116"/>
  <c r="E58" i="116"/>
  <c r="F58" i="116" s="1"/>
  <c r="G30" i="116"/>
  <c r="E75" i="116"/>
  <c r="F75" i="116" s="1"/>
  <c r="J94" i="116"/>
  <c r="L94" i="116" s="1"/>
  <c r="M94" i="116" s="1"/>
  <c r="E35" i="116"/>
  <c r="F35" i="116" s="1"/>
  <c r="J88" i="116"/>
  <c r="L88" i="116" s="1"/>
  <c r="M88" i="116" s="1"/>
  <c r="E29" i="116"/>
  <c r="F29" i="116" s="1"/>
  <c r="G54" i="116"/>
  <c r="E77" i="116"/>
  <c r="F77" i="116" s="1"/>
  <c r="E71" i="116"/>
  <c r="F71" i="116" s="1"/>
  <c r="E59" i="116"/>
  <c r="F59" i="116" s="1"/>
  <c r="G77" i="116"/>
  <c r="E69" i="116"/>
  <c r="F69" i="116" s="1"/>
  <c r="F47" i="116"/>
  <c r="E34" i="116"/>
  <c r="F34" i="116" s="1"/>
  <c r="E37" i="116"/>
  <c r="F37" i="116" s="1"/>
  <c r="E28" i="116"/>
  <c r="F28" i="116" s="1"/>
  <c r="G28" i="116"/>
  <c r="J92" i="116"/>
  <c r="L92" i="116" s="1"/>
  <c r="M92" i="116" s="1"/>
  <c r="E32" i="116"/>
  <c r="F32" i="116" s="1"/>
  <c r="G52" i="116"/>
  <c r="J86" i="116"/>
  <c r="L86" i="116" s="1"/>
  <c r="M86" i="116" s="1"/>
  <c r="J96" i="116"/>
  <c r="L96" i="116" s="1"/>
  <c r="M96" i="116" s="1"/>
  <c r="E31" i="116"/>
  <c r="F31" i="116" s="1"/>
  <c r="E36" i="116"/>
  <c r="F36" i="116" s="1"/>
  <c r="J90" i="116"/>
  <c r="L90" i="116" s="1"/>
  <c r="M90" i="116" s="1"/>
  <c r="F61" i="116"/>
  <c r="G61" i="116" s="1"/>
  <c r="E30" i="116"/>
  <c r="F30" i="116" s="1"/>
  <c r="E33" i="116"/>
  <c r="F33" i="116" s="1"/>
  <c r="G36" i="116"/>
  <c r="J91" i="116"/>
  <c r="L91" i="116" s="1"/>
  <c r="M91" i="116" s="1"/>
  <c r="G27" i="116"/>
  <c r="G29" i="116"/>
  <c r="G31" i="116"/>
  <c r="G33" i="116"/>
  <c r="G35" i="116"/>
  <c r="G37" i="116"/>
  <c r="C38" i="116"/>
  <c r="M189" i="116"/>
  <c r="T12" i="116"/>
  <c r="J87" i="116"/>
  <c r="L87" i="116" s="1"/>
  <c r="M87" i="116" s="1"/>
  <c r="C80" i="116"/>
  <c r="J89" i="116"/>
  <c r="L89" i="116" s="1"/>
  <c r="M89" i="116" s="1"/>
  <c r="J93" i="116"/>
  <c r="L93" i="116" s="1"/>
  <c r="M93" i="116" s="1"/>
  <c r="G47" i="116"/>
  <c r="E70" i="116"/>
  <c r="F70" i="116" s="1"/>
  <c r="E72" i="116"/>
  <c r="F72" i="116" s="1"/>
  <c r="E74" i="116"/>
  <c r="F74" i="116" s="1"/>
  <c r="E76" i="116"/>
  <c r="F76" i="116" s="1"/>
  <c r="E78" i="116"/>
  <c r="F78" i="116" s="1"/>
  <c r="C84" i="116"/>
  <c r="E84" i="116" s="1"/>
  <c r="T13" i="116"/>
  <c r="B72" i="85" s="1"/>
  <c r="C40" i="116"/>
  <c r="J95" i="116"/>
  <c r="L95" i="116" s="1"/>
  <c r="M95" i="116" s="1"/>
  <c r="K199" i="115"/>
  <c r="J199" i="115"/>
  <c r="L198" i="115"/>
  <c r="M198" i="115" s="1"/>
  <c r="L197" i="115"/>
  <c r="M197" i="115" s="1"/>
  <c r="L196" i="115"/>
  <c r="M196" i="115" s="1"/>
  <c r="L195" i="115"/>
  <c r="M195" i="115" s="1"/>
  <c r="L194" i="115"/>
  <c r="M194" i="115" s="1"/>
  <c r="L193" i="115"/>
  <c r="M193" i="115" s="1"/>
  <c r="L192" i="115"/>
  <c r="M192" i="115" s="1"/>
  <c r="L191" i="115"/>
  <c r="M191" i="115" s="1"/>
  <c r="L190" i="115"/>
  <c r="M190" i="115" s="1"/>
  <c r="L189" i="115"/>
  <c r="L199" i="115" s="1"/>
  <c r="M199" i="115" s="1"/>
  <c r="L182" i="115"/>
  <c r="K182" i="115"/>
  <c r="J182" i="115"/>
  <c r="M182" i="115" s="1"/>
  <c r="M181" i="115"/>
  <c r="M180" i="115"/>
  <c r="M179" i="115"/>
  <c r="M178" i="115"/>
  <c r="M177" i="115"/>
  <c r="M176" i="115"/>
  <c r="M175" i="115"/>
  <c r="M174" i="115"/>
  <c r="M173" i="115"/>
  <c r="Q172" i="115"/>
  <c r="M172" i="115"/>
  <c r="Q171" i="115"/>
  <c r="M165" i="115"/>
  <c r="L165" i="115"/>
  <c r="K165" i="115"/>
  <c r="J165" i="115"/>
  <c r="N165" i="115" s="1"/>
  <c r="N164" i="115"/>
  <c r="N163" i="115"/>
  <c r="N162" i="115"/>
  <c r="N161" i="115"/>
  <c r="N160" i="115"/>
  <c r="N159" i="115"/>
  <c r="N158" i="115"/>
  <c r="N157" i="115"/>
  <c r="N156" i="115"/>
  <c r="N155" i="115"/>
  <c r="M146" i="115"/>
  <c r="L146" i="115"/>
  <c r="L145" i="115"/>
  <c r="M145" i="115" s="1"/>
  <c r="L144" i="115"/>
  <c r="M144" i="115" s="1"/>
  <c r="M143" i="115"/>
  <c r="L143" i="115"/>
  <c r="M125" i="115"/>
  <c r="L125" i="115"/>
  <c r="N121" i="115"/>
  <c r="L121" i="115"/>
  <c r="M121" i="115" s="1"/>
  <c r="K96" i="115"/>
  <c r="K95" i="115"/>
  <c r="K94" i="115"/>
  <c r="K93" i="115"/>
  <c r="K92" i="115"/>
  <c r="K91" i="115"/>
  <c r="K90" i="115"/>
  <c r="K89" i="115"/>
  <c r="K88" i="115"/>
  <c r="K87" i="115"/>
  <c r="K86" i="115"/>
  <c r="D84" i="115"/>
  <c r="D80" i="115"/>
  <c r="D82" i="115" s="1"/>
  <c r="C79" i="115"/>
  <c r="G79" i="115" s="1"/>
  <c r="C78" i="115"/>
  <c r="G78" i="115" s="1"/>
  <c r="C77" i="115"/>
  <c r="G77" i="115" s="1"/>
  <c r="C76" i="115"/>
  <c r="G76" i="115" s="1"/>
  <c r="C75" i="115"/>
  <c r="G75" i="115" s="1"/>
  <c r="C74" i="115"/>
  <c r="G74" i="115" s="1"/>
  <c r="C73" i="115"/>
  <c r="G73" i="115" s="1"/>
  <c r="C72" i="115"/>
  <c r="G72" i="115" s="1"/>
  <c r="C71" i="115"/>
  <c r="C70" i="115"/>
  <c r="G70" i="115" s="1"/>
  <c r="C69" i="115"/>
  <c r="E61" i="115"/>
  <c r="D59" i="115"/>
  <c r="C59" i="115"/>
  <c r="D58" i="115"/>
  <c r="C58" i="115"/>
  <c r="E58" i="115" s="1"/>
  <c r="F58" i="115" s="1"/>
  <c r="E57" i="115"/>
  <c r="F57" i="115" s="1"/>
  <c r="E56" i="115"/>
  <c r="F56" i="115" s="1"/>
  <c r="E55" i="115"/>
  <c r="F55" i="115" s="1"/>
  <c r="E54" i="115"/>
  <c r="F54" i="115" s="1"/>
  <c r="E53" i="115"/>
  <c r="F53" i="115" s="1"/>
  <c r="E52" i="115"/>
  <c r="F52" i="115" s="1"/>
  <c r="E51" i="115"/>
  <c r="F51" i="115" s="1"/>
  <c r="E50" i="115"/>
  <c r="F50" i="115" s="1"/>
  <c r="E49" i="115"/>
  <c r="F49" i="115" s="1"/>
  <c r="E48" i="115"/>
  <c r="F48" i="115" s="1"/>
  <c r="E47" i="115"/>
  <c r="D40" i="115"/>
  <c r="D38" i="115"/>
  <c r="C37" i="115"/>
  <c r="E37" i="115" s="1"/>
  <c r="F37" i="115" s="1"/>
  <c r="C36" i="115"/>
  <c r="G36" i="115" s="1"/>
  <c r="C35" i="115"/>
  <c r="E35" i="115" s="1"/>
  <c r="F35" i="115" s="1"/>
  <c r="C34" i="115"/>
  <c r="G34" i="115" s="1"/>
  <c r="C33" i="115"/>
  <c r="G53" i="115" s="1"/>
  <c r="C32" i="115"/>
  <c r="G52" i="115" s="1"/>
  <c r="C31" i="115"/>
  <c r="E31" i="115" s="1"/>
  <c r="F31" i="115" s="1"/>
  <c r="C30" i="115"/>
  <c r="G50" i="115" s="1"/>
  <c r="C29" i="115"/>
  <c r="E29" i="115" s="1"/>
  <c r="F29" i="115" s="1"/>
  <c r="C28" i="115"/>
  <c r="E28" i="115" s="1"/>
  <c r="F28" i="115" s="1"/>
  <c r="C27" i="115"/>
  <c r="G27" i="115" s="1"/>
  <c r="D19" i="115"/>
  <c r="C19" i="115"/>
  <c r="E18" i="115"/>
  <c r="F18" i="115" s="1"/>
  <c r="E17" i="115"/>
  <c r="F17" i="115" s="1"/>
  <c r="E16" i="115"/>
  <c r="F16" i="115" s="1"/>
  <c r="E15" i="115"/>
  <c r="F15" i="115" s="1"/>
  <c r="E14" i="115"/>
  <c r="F14" i="115" s="1"/>
  <c r="E13" i="115"/>
  <c r="F13" i="115" s="1"/>
  <c r="E12" i="115"/>
  <c r="F12" i="115" s="1"/>
  <c r="E11" i="115"/>
  <c r="F11" i="115" s="1"/>
  <c r="E10" i="115"/>
  <c r="F10" i="115" s="1"/>
  <c r="E9" i="115"/>
  <c r="F9" i="115" s="1"/>
  <c r="E8" i="115"/>
  <c r="F8" i="115" s="1"/>
  <c r="E81" i="121" l="1"/>
  <c r="E40" i="121"/>
  <c r="F40" i="121" s="1"/>
  <c r="C82" i="121"/>
  <c r="E80" i="121"/>
  <c r="F80" i="121" s="1"/>
  <c r="G80" i="121"/>
  <c r="G38" i="121"/>
  <c r="E38" i="121"/>
  <c r="F38" i="121" s="1"/>
  <c r="C82" i="120"/>
  <c r="F69" i="120"/>
  <c r="E81" i="120"/>
  <c r="E80" i="120"/>
  <c r="F80" i="120" s="1"/>
  <c r="G80" i="120"/>
  <c r="G38" i="120"/>
  <c r="E38" i="120"/>
  <c r="F38" i="120" s="1"/>
  <c r="G58" i="120"/>
  <c r="G40" i="120"/>
  <c r="E40" i="120"/>
  <c r="F40" i="120" s="1"/>
  <c r="E40" i="119"/>
  <c r="F40" i="119" s="1"/>
  <c r="E81" i="119"/>
  <c r="G58" i="118"/>
  <c r="C82" i="118"/>
  <c r="E80" i="119"/>
  <c r="F80" i="119" s="1"/>
  <c r="C82" i="119"/>
  <c r="G80" i="119"/>
  <c r="G38" i="119"/>
  <c r="E38" i="119"/>
  <c r="F38" i="119" s="1"/>
  <c r="G58" i="119"/>
  <c r="E40" i="118"/>
  <c r="F40" i="118" s="1"/>
  <c r="E81" i="118"/>
  <c r="E80" i="118"/>
  <c r="F80" i="118" s="1"/>
  <c r="G80" i="118"/>
  <c r="G38" i="118"/>
  <c r="E38" i="118"/>
  <c r="F38" i="118" s="1"/>
  <c r="E38" i="117"/>
  <c r="F38" i="117" s="1"/>
  <c r="G38" i="117"/>
  <c r="E40" i="117"/>
  <c r="F40" i="117" s="1"/>
  <c r="G40" i="117"/>
  <c r="C82" i="117"/>
  <c r="G80" i="117"/>
  <c r="E80" i="117"/>
  <c r="F80" i="117" s="1"/>
  <c r="E81" i="117"/>
  <c r="C82" i="116"/>
  <c r="G40" i="116"/>
  <c r="E40" i="116"/>
  <c r="F40" i="116" s="1"/>
  <c r="G38" i="116"/>
  <c r="E38" i="116"/>
  <c r="F38" i="116" s="1"/>
  <c r="G58" i="116"/>
  <c r="E81" i="116"/>
  <c r="E80" i="116"/>
  <c r="F80" i="116" s="1"/>
  <c r="G80" i="116"/>
  <c r="G28" i="115"/>
  <c r="E59" i="115"/>
  <c r="F59" i="115" s="1"/>
  <c r="T13" i="115"/>
  <c r="B71" i="85" s="1"/>
  <c r="F47" i="115"/>
  <c r="G35" i="115"/>
  <c r="G29" i="115"/>
  <c r="E36" i="115"/>
  <c r="F36" i="115" s="1"/>
  <c r="G56" i="115"/>
  <c r="J86" i="115"/>
  <c r="L86" i="115" s="1"/>
  <c r="M86" i="115" s="1"/>
  <c r="F61" i="115"/>
  <c r="G61" i="115" s="1"/>
  <c r="E30" i="115"/>
  <c r="F30" i="115" s="1"/>
  <c r="G33" i="115"/>
  <c r="J90" i="115"/>
  <c r="L90" i="115" s="1"/>
  <c r="M90" i="115" s="1"/>
  <c r="G30" i="115"/>
  <c r="G48" i="115"/>
  <c r="J88" i="115"/>
  <c r="L88" i="115" s="1"/>
  <c r="M88" i="115" s="1"/>
  <c r="E32" i="115"/>
  <c r="F32" i="115" s="1"/>
  <c r="G32" i="115"/>
  <c r="E34" i="115"/>
  <c r="F34" i="115" s="1"/>
  <c r="G37" i="115"/>
  <c r="G54" i="115"/>
  <c r="G31" i="115"/>
  <c r="J92" i="115"/>
  <c r="L92" i="115" s="1"/>
  <c r="M92" i="115" s="1"/>
  <c r="E19" i="115"/>
  <c r="F19" i="115" s="1"/>
  <c r="J94" i="115"/>
  <c r="L94" i="115" s="1"/>
  <c r="M94" i="115" s="1"/>
  <c r="J96" i="115"/>
  <c r="L96" i="115" s="1"/>
  <c r="M96" i="115" s="1"/>
  <c r="C38" i="115"/>
  <c r="G51" i="115"/>
  <c r="E69" i="115"/>
  <c r="E71" i="115"/>
  <c r="F71" i="115" s="1"/>
  <c r="E73" i="115"/>
  <c r="F73" i="115" s="1"/>
  <c r="E75" i="115"/>
  <c r="F75" i="115" s="1"/>
  <c r="E77" i="115"/>
  <c r="F77" i="115" s="1"/>
  <c r="E79" i="115"/>
  <c r="F79" i="115" s="1"/>
  <c r="M189" i="115"/>
  <c r="T12" i="115"/>
  <c r="G49" i="115"/>
  <c r="G57" i="115"/>
  <c r="G69" i="115"/>
  <c r="G71" i="115"/>
  <c r="J87" i="115"/>
  <c r="L87" i="115" s="1"/>
  <c r="M87" i="115" s="1"/>
  <c r="C89" i="115"/>
  <c r="C80" i="115"/>
  <c r="C84" i="115"/>
  <c r="E84" i="115" s="1"/>
  <c r="J89" i="115"/>
  <c r="L89" i="115" s="1"/>
  <c r="M89" i="115" s="1"/>
  <c r="J91" i="115"/>
  <c r="L91" i="115" s="1"/>
  <c r="M91" i="115" s="1"/>
  <c r="J93" i="115"/>
  <c r="L93" i="115" s="1"/>
  <c r="M93" i="115" s="1"/>
  <c r="J95" i="115"/>
  <c r="L95" i="115" s="1"/>
  <c r="M95" i="115" s="1"/>
  <c r="G47" i="115"/>
  <c r="G55" i="115"/>
  <c r="E70" i="115"/>
  <c r="F70" i="115" s="1"/>
  <c r="E72" i="115"/>
  <c r="F72" i="115" s="1"/>
  <c r="E74" i="115"/>
  <c r="F74" i="115" s="1"/>
  <c r="E76" i="115"/>
  <c r="F76" i="115" s="1"/>
  <c r="E78" i="115"/>
  <c r="F78" i="115" s="1"/>
  <c r="E27" i="115"/>
  <c r="F27" i="115" s="1"/>
  <c r="E33" i="115"/>
  <c r="F33" i="115" s="1"/>
  <c r="C40" i="115"/>
  <c r="D59" i="114"/>
  <c r="K199" i="114"/>
  <c r="J199" i="114"/>
  <c r="M198" i="114"/>
  <c r="L198" i="114"/>
  <c r="M197" i="114"/>
  <c r="L197" i="114"/>
  <c r="L196" i="114"/>
  <c r="M196" i="114" s="1"/>
  <c r="M195" i="114"/>
  <c r="L195" i="114"/>
  <c r="M194" i="114"/>
  <c r="L194" i="114"/>
  <c r="M193" i="114"/>
  <c r="L193" i="114"/>
  <c r="L192" i="114"/>
  <c r="M192" i="114" s="1"/>
  <c r="M191" i="114"/>
  <c r="L191" i="114"/>
  <c r="M190" i="114"/>
  <c r="L190" i="114"/>
  <c r="M189" i="114"/>
  <c r="L189" i="114"/>
  <c r="L182" i="114"/>
  <c r="M182" i="114" s="1"/>
  <c r="K182" i="114"/>
  <c r="J182" i="114"/>
  <c r="M181" i="114"/>
  <c r="M180" i="114"/>
  <c r="M179" i="114"/>
  <c r="M178" i="114"/>
  <c r="M177" i="114"/>
  <c r="M176" i="114"/>
  <c r="M175" i="114"/>
  <c r="M174" i="114"/>
  <c r="M173" i="114"/>
  <c r="Q172" i="114"/>
  <c r="M172" i="114"/>
  <c r="Q171" i="114"/>
  <c r="M165" i="114"/>
  <c r="L165" i="114"/>
  <c r="K165" i="114"/>
  <c r="J165" i="114"/>
  <c r="N165" i="114" s="1"/>
  <c r="N164" i="114"/>
  <c r="N163" i="114"/>
  <c r="N162" i="114"/>
  <c r="N161" i="114"/>
  <c r="N160" i="114"/>
  <c r="N159" i="114"/>
  <c r="N158" i="114"/>
  <c r="N157" i="114"/>
  <c r="N156" i="114"/>
  <c r="N155" i="114"/>
  <c r="L146" i="114"/>
  <c r="M146" i="114" s="1"/>
  <c r="M145" i="114"/>
  <c r="L145" i="114"/>
  <c r="L144" i="114"/>
  <c r="M144" i="114" s="1"/>
  <c r="M143" i="114"/>
  <c r="L143" i="114"/>
  <c r="L125" i="114"/>
  <c r="M125" i="114" s="1"/>
  <c r="N121" i="114"/>
  <c r="M121" i="114"/>
  <c r="L121" i="114"/>
  <c r="K96" i="114"/>
  <c r="K95" i="114"/>
  <c r="K94" i="114"/>
  <c r="K93" i="114"/>
  <c r="K92" i="114"/>
  <c r="K91" i="114"/>
  <c r="K90" i="114"/>
  <c r="K89" i="114"/>
  <c r="K88" i="114"/>
  <c r="K87" i="114"/>
  <c r="K86" i="114"/>
  <c r="D84" i="114"/>
  <c r="D82" i="114"/>
  <c r="D80" i="114"/>
  <c r="C79" i="114"/>
  <c r="C78" i="114"/>
  <c r="E78" i="114" s="1"/>
  <c r="F78" i="114" s="1"/>
  <c r="C77" i="114"/>
  <c r="E77" i="114" s="1"/>
  <c r="F77" i="114" s="1"/>
  <c r="C76" i="114"/>
  <c r="E76" i="114" s="1"/>
  <c r="F76" i="114" s="1"/>
  <c r="C75" i="114"/>
  <c r="G75" i="114" s="1"/>
  <c r="G74" i="114"/>
  <c r="C74" i="114"/>
  <c r="E74" i="114" s="1"/>
  <c r="F74" i="114" s="1"/>
  <c r="C73" i="114"/>
  <c r="G73" i="114" s="1"/>
  <c r="C72" i="114"/>
  <c r="E72" i="114" s="1"/>
  <c r="F72" i="114" s="1"/>
  <c r="G71" i="114"/>
  <c r="E71" i="114"/>
  <c r="F71" i="114" s="1"/>
  <c r="C71" i="114"/>
  <c r="C70" i="114"/>
  <c r="E70" i="114" s="1"/>
  <c r="F70" i="114" s="1"/>
  <c r="C69" i="114"/>
  <c r="E69" i="114" s="1"/>
  <c r="F69" i="114" s="1"/>
  <c r="E61" i="114"/>
  <c r="C59" i="114"/>
  <c r="D58" i="114"/>
  <c r="C58" i="114"/>
  <c r="T13" i="114" s="1"/>
  <c r="B70" i="85" s="1"/>
  <c r="E57" i="114"/>
  <c r="F57" i="114" s="1"/>
  <c r="E56" i="114"/>
  <c r="F56" i="114" s="1"/>
  <c r="E55" i="114"/>
  <c r="F55" i="114" s="1"/>
  <c r="E54" i="114"/>
  <c r="F54" i="114" s="1"/>
  <c r="E53" i="114"/>
  <c r="F53" i="114" s="1"/>
  <c r="E52" i="114"/>
  <c r="F52" i="114" s="1"/>
  <c r="E51" i="114"/>
  <c r="F51" i="114" s="1"/>
  <c r="E50" i="114"/>
  <c r="F50" i="114" s="1"/>
  <c r="E49" i="114"/>
  <c r="F49" i="114" s="1"/>
  <c r="E48" i="114"/>
  <c r="F48" i="114" s="1"/>
  <c r="E47" i="114"/>
  <c r="F47" i="114" s="1"/>
  <c r="D40" i="114"/>
  <c r="D38" i="114"/>
  <c r="C37" i="114"/>
  <c r="G37" i="114" s="1"/>
  <c r="C36" i="114"/>
  <c r="E36" i="114" s="1"/>
  <c r="F36" i="114" s="1"/>
  <c r="E35" i="114"/>
  <c r="F35" i="114" s="1"/>
  <c r="C35" i="114"/>
  <c r="G55" i="114" s="1"/>
  <c r="C34" i="114"/>
  <c r="G54" i="114" s="1"/>
  <c r="C33" i="114"/>
  <c r="G33" i="114" s="1"/>
  <c r="C32" i="114"/>
  <c r="E32" i="114" s="1"/>
  <c r="F32" i="114" s="1"/>
  <c r="C31" i="114"/>
  <c r="G31" i="114" s="1"/>
  <c r="C30" i="114"/>
  <c r="E30" i="114" s="1"/>
  <c r="F30" i="114" s="1"/>
  <c r="C29" i="114"/>
  <c r="G29" i="114" s="1"/>
  <c r="G28" i="114"/>
  <c r="C28" i="114"/>
  <c r="E28" i="114" s="1"/>
  <c r="F28" i="114" s="1"/>
  <c r="C27" i="114"/>
  <c r="G47" i="114" s="1"/>
  <c r="D19" i="114"/>
  <c r="C19" i="114"/>
  <c r="T12" i="114" s="1"/>
  <c r="E18" i="114"/>
  <c r="F18" i="114" s="1"/>
  <c r="E17" i="114"/>
  <c r="F17" i="114" s="1"/>
  <c r="E16" i="114"/>
  <c r="F16" i="114" s="1"/>
  <c r="E15" i="114"/>
  <c r="F15" i="114" s="1"/>
  <c r="E14" i="114"/>
  <c r="F14" i="114" s="1"/>
  <c r="E13" i="114"/>
  <c r="F13" i="114" s="1"/>
  <c r="E12" i="114"/>
  <c r="F12" i="114" s="1"/>
  <c r="E11" i="114"/>
  <c r="F11" i="114" s="1"/>
  <c r="E10" i="114"/>
  <c r="F10" i="114" s="1"/>
  <c r="E9" i="114"/>
  <c r="F9" i="114" s="1"/>
  <c r="E8" i="114"/>
  <c r="F8" i="114" s="1"/>
  <c r="B69" i="85"/>
  <c r="K199" i="113"/>
  <c r="J199" i="113"/>
  <c r="L198" i="113"/>
  <c r="M198" i="113" s="1"/>
  <c r="L197" i="113"/>
  <c r="M197" i="113" s="1"/>
  <c r="L196" i="113"/>
  <c r="M196" i="113" s="1"/>
  <c r="L195" i="113"/>
  <c r="M195" i="113" s="1"/>
  <c r="L194" i="113"/>
  <c r="M194" i="113" s="1"/>
  <c r="L193" i="113"/>
  <c r="M193" i="113" s="1"/>
  <c r="L192" i="113"/>
  <c r="M192" i="113" s="1"/>
  <c r="L191" i="113"/>
  <c r="M191" i="113" s="1"/>
  <c r="L190" i="113"/>
  <c r="M190" i="113" s="1"/>
  <c r="L189" i="113"/>
  <c r="L199" i="113" s="1"/>
  <c r="M199" i="113" s="1"/>
  <c r="M182" i="113"/>
  <c r="L182" i="113"/>
  <c r="K182" i="113"/>
  <c r="J182" i="113"/>
  <c r="M181" i="113"/>
  <c r="M180" i="113"/>
  <c r="M179" i="113"/>
  <c r="M178" i="113"/>
  <c r="M177" i="113"/>
  <c r="M176" i="113"/>
  <c r="M175" i="113"/>
  <c r="M174" i="113"/>
  <c r="M173" i="113"/>
  <c r="Q172" i="113"/>
  <c r="M172" i="113"/>
  <c r="Q171" i="113"/>
  <c r="N165" i="113"/>
  <c r="M165" i="113"/>
  <c r="L165" i="113"/>
  <c r="K165" i="113"/>
  <c r="J165" i="113"/>
  <c r="N164" i="113"/>
  <c r="N163" i="113"/>
  <c r="N162" i="113"/>
  <c r="N161" i="113"/>
  <c r="N160" i="113"/>
  <c r="N159" i="113"/>
  <c r="N158" i="113"/>
  <c r="N157" i="113"/>
  <c r="N156" i="113"/>
  <c r="N155" i="113"/>
  <c r="M146" i="113"/>
  <c r="L146" i="113"/>
  <c r="L145" i="113"/>
  <c r="M145" i="113" s="1"/>
  <c r="L144" i="113"/>
  <c r="M144" i="113" s="1"/>
  <c r="M143" i="113"/>
  <c r="L143" i="113"/>
  <c r="M125" i="113"/>
  <c r="L125" i="113"/>
  <c r="N121" i="113"/>
  <c r="M121" i="113"/>
  <c r="L121" i="113"/>
  <c r="K96" i="113"/>
  <c r="K95" i="113"/>
  <c r="K94" i="113"/>
  <c r="K93" i="113"/>
  <c r="K92" i="113"/>
  <c r="K91" i="113"/>
  <c r="K90" i="113"/>
  <c r="K89" i="113"/>
  <c r="K88" i="113"/>
  <c r="K87" i="113"/>
  <c r="K86" i="113"/>
  <c r="D84" i="113"/>
  <c r="D80" i="113"/>
  <c r="D82" i="113" s="1"/>
  <c r="C79" i="113"/>
  <c r="G79" i="113" s="1"/>
  <c r="C78" i="113"/>
  <c r="G78" i="113" s="1"/>
  <c r="C77" i="113"/>
  <c r="G77" i="113" s="1"/>
  <c r="E76" i="113"/>
  <c r="F76" i="113" s="1"/>
  <c r="C76" i="113"/>
  <c r="G76" i="113" s="1"/>
  <c r="C75" i="113"/>
  <c r="G75" i="113" s="1"/>
  <c r="C74" i="113"/>
  <c r="G74" i="113" s="1"/>
  <c r="C73" i="113"/>
  <c r="G73" i="113" s="1"/>
  <c r="C72" i="113"/>
  <c r="G72" i="113" s="1"/>
  <c r="C71" i="113"/>
  <c r="C70" i="113"/>
  <c r="G70" i="113" s="1"/>
  <c r="C69" i="113"/>
  <c r="E61" i="113"/>
  <c r="D59" i="113"/>
  <c r="C59" i="113"/>
  <c r="D58" i="113"/>
  <c r="C58" i="113"/>
  <c r="T13" i="113" s="1"/>
  <c r="E57" i="113"/>
  <c r="F57" i="113" s="1"/>
  <c r="G56" i="113"/>
  <c r="E56" i="113"/>
  <c r="F56" i="113" s="1"/>
  <c r="E55" i="113"/>
  <c r="F55" i="113" s="1"/>
  <c r="E54" i="113"/>
  <c r="F54" i="113" s="1"/>
  <c r="E53" i="113"/>
  <c r="F53" i="113" s="1"/>
  <c r="E52" i="113"/>
  <c r="F52" i="113" s="1"/>
  <c r="E51" i="113"/>
  <c r="F51" i="113" s="1"/>
  <c r="E50" i="113"/>
  <c r="F50" i="113" s="1"/>
  <c r="E49" i="113"/>
  <c r="F49" i="113" s="1"/>
  <c r="E48" i="113"/>
  <c r="F48" i="113" s="1"/>
  <c r="E47" i="113"/>
  <c r="F47" i="113" s="1"/>
  <c r="D40" i="113"/>
  <c r="D38" i="113"/>
  <c r="C37" i="113"/>
  <c r="E37" i="113" s="1"/>
  <c r="F37" i="113" s="1"/>
  <c r="C36" i="113"/>
  <c r="G36" i="113" s="1"/>
  <c r="C35" i="113"/>
  <c r="E35" i="113" s="1"/>
  <c r="F35" i="113" s="1"/>
  <c r="C34" i="113"/>
  <c r="G34" i="113" s="1"/>
  <c r="C33" i="113"/>
  <c r="G53" i="113" s="1"/>
  <c r="C32" i="113"/>
  <c r="G52" i="113" s="1"/>
  <c r="C31" i="113"/>
  <c r="E31" i="113" s="1"/>
  <c r="F31" i="113" s="1"/>
  <c r="C30" i="113"/>
  <c r="G50" i="113" s="1"/>
  <c r="C29" i="113"/>
  <c r="E29" i="113" s="1"/>
  <c r="F29" i="113" s="1"/>
  <c r="C28" i="113"/>
  <c r="G28" i="113" s="1"/>
  <c r="C27" i="113"/>
  <c r="D19" i="113"/>
  <c r="C19" i="113"/>
  <c r="E18" i="113"/>
  <c r="F18" i="113" s="1"/>
  <c r="E17" i="113"/>
  <c r="F17" i="113" s="1"/>
  <c r="E16" i="113"/>
  <c r="F16" i="113" s="1"/>
  <c r="E15" i="113"/>
  <c r="F15" i="113" s="1"/>
  <c r="E14" i="113"/>
  <c r="F14" i="113" s="1"/>
  <c r="E13" i="113"/>
  <c r="F13" i="113" s="1"/>
  <c r="E12" i="113"/>
  <c r="F12" i="113" s="1"/>
  <c r="E11" i="113"/>
  <c r="F11" i="113" s="1"/>
  <c r="E10" i="113"/>
  <c r="F10" i="113" s="1"/>
  <c r="E9" i="113"/>
  <c r="F9" i="113" s="1"/>
  <c r="E8" i="113"/>
  <c r="F8" i="113" s="1"/>
  <c r="F69" i="115" l="1"/>
  <c r="E81" i="115"/>
  <c r="E80" i="115"/>
  <c r="F80" i="115" s="1"/>
  <c r="C82" i="115"/>
  <c r="G80" i="115"/>
  <c r="G38" i="115"/>
  <c r="G58" i="115"/>
  <c r="E38" i="115"/>
  <c r="F38" i="115" s="1"/>
  <c r="G40" i="115"/>
  <c r="E40" i="115"/>
  <c r="F40" i="115" s="1"/>
  <c r="G77" i="114"/>
  <c r="C89" i="114"/>
  <c r="E37" i="114"/>
  <c r="F37" i="114" s="1"/>
  <c r="J96" i="114"/>
  <c r="L96" i="114" s="1"/>
  <c r="M96" i="114" s="1"/>
  <c r="G72" i="114"/>
  <c r="G30" i="114"/>
  <c r="G34" i="114"/>
  <c r="G76" i="114"/>
  <c r="E33" i="114"/>
  <c r="F33" i="114" s="1"/>
  <c r="G36" i="114"/>
  <c r="G79" i="114"/>
  <c r="E29" i="114"/>
  <c r="F29" i="114" s="1"/>
  <c r="E73" i="114"/>
  <c r="F73" i="114" s="1"/>
  <c r="E31" i="114"/>
  <c r="F31" i="114" s="1"/>
  <c r="G32" i="114"/>
  <c r="C84" i="114"/>
  <c r="E84" i="114" s="1"/>
  <c r="E75" i="114"/>
  <c r="F75" i="114" s="1"/>
  <c r="G78" i="114"/>
  <c r="J87" i="114"/>
  <c r="L87" i="114" s="1"/>
  <c r="M87" i="114" s="1"/>
  <c r="G69" i="114"/>
  <c r="E79" i="114"/>
  <c r="F79" i="114" s="1"/>
  <c r="E58" i="114"/>
  <c r="F58" i="114" s="1"/>
  <c r="G70" i="114"/>
  <c r="G50" i="114"/>
  <c r="G53" i="114"/>
  <c r="J90" i="114"/>
  <c r="L90" i="114" s="1"/>
  <c r="M90" i="114" s="1"/>
  <c r="E19" i="114"/>
  <c r="F19" i="114" s="1"/>
  <c r="C40" i="114"/>
  <c r="G40" i="114" s="1"/>
  <c r="J88" i="114"/>
  <c r="L88" i="114" s="1"/>
  <c r="M88" i="114" s="1"/>
  <c r="G51" i="114"/>
  <c r="J94" i="114"/>
  <c r="L94" i="114" s="1"/>
  <c r="M94" i="114" s="1"/>
  <c r="E27" i="114"/>
  <c r="F27" i="114" s="1"/>
  <c r="G52" i="114"/>
  <c r="F61" i="114"/>
  <c r="G61" i="114" s="1"/>
  <c r="J92" i="114"/>
  <c r="L92" i="114" s="1"/>
  <c r="M92" i="114" s="1"/>
  <c r="J86" i="114"/>
  <c r="L86" i="114" s="1"/>
  <c r="M86" i="114" s="1"/>
  <c r="G49" i="114"/>
  <c r="G57" i="114"/>
  <c r="G27" i="114"/>
  <c r="G35" i="114"/>
  <c r="G48" i="114"/>
  <c r="G56" i="114"/>
  <c r="C38" i="114"/>
  <c r="E34" i="114"/>
  <c r="F34" i="114" s="1"/>
  <c r="J89" i="114"/>
  <c r="L89" i="114" s="1"/>
  <c r="M89" i="114" s="1"/>
  <c r="J91" i="114"/>
  <c r="L91" i="114" s="1"/>
  <c r="M91" i="114" s="1"/>
  <c r="J93" i="114"/>
  <c r="L93" i="114" s="1"/>
  <c r="M93" i="114" s="1"/>
  <c r="J95" i="114"/>
  <c r="L95" i="114" s="1"/>
  <c r="M95" i="114" s="1"/>
  <c r="E59" i="114"/>
  <c r="F59" i="114" s="1"/>
  <c r="C80" i="114"/>
  <c r="L199" i="114"/>
  <c r="M199" i="114" s="1"/>
  <c r="G54" i="113"/>
  <c r="E34" i="113"/>
  <c r="F34" i="113" s="1"/>
  <c r="J88" i="113"/>
  <c r="L88" i="113" s="1"/>
  <c r="M88" i="113" s="1"/>
  <c r="E72" i="113"/>
  <c r="F72" i="113" s="1"/>
  <c r="E78" i="113"/>
  <c r="F78" i="113" s="1"/>
  <c r="E74" i="113"/>
  <c r="F74" i="113" s="1"/>
  <c r="E70" i="113"/>
  <c r="F70" i="113" s="1"/>
  <c r="E58" i="113"/>
  <c r="F58" i="113" s="1"/>
  <c r="G29" i="113"/>
  <c r="G33" i="113"/>
  <c r="G37" i="113"/>
  <c r="G48" i="113"/>
  <c r="E32" i="113"/>
  <c r="F32" i="113" s="1"/>
  <c r="J86" i="113"/>
  <c r="L86" i="113" s="1"/>
  <c r="M86" i="113" s="1"/>
  <c r="E36" i="113"/>
  <c r="F36" i="113" s="1"/>
  <c r="F61" i="113"/>
  <c r="G61" i="113" s="1"/>
  <c r="E28" i="113"/>
  <c r="F28" i="113" s="1"/>
  <c r="E30" i="113"/>
  <c r="F30" i="113" s="1"/>
  <c r="G27" i="113"/>
  <c r="G31" i="113"/>
  <c r="G35" i="113"/>
  <c r="E19" i="113"/>
  <c r="F19" i="113" s="1"/>
  <c r="J90" i="113"/>
  <c r="L90" i="113" s="1"/>
  <c r="M90" i="113" s="1"/>
  <c r="J92" i="113"/>
  <c r="L92" i="113" s="1"/>
  <c r="M92" i="113" s="1"/>
  <c r="J94" i="113"/>
  <c r="L94" i="113" s="1"/>
  <c r="M94" i="113" s="1"/>
  <c r="J96" i="113"/>
  <c r="L96" i="113" s="1"/>
  <c r="M96" i="113" s="1"/>
  <c r="C38" i="113"/>
  <c r="G51" i="113"/>
  <c r="E69" i="113"/>
  <c r="E71" i="113"/>
  <c r="F71" i="113" s="1"/>
  <c r="E73" i="113"/>
  <c r="F73" i="113" s="1"/>
  <c r="E75" i="113"/>
  <c r="F75" i="113" s="1"/>
  <c r="E77" i="113"/>
  <c r="F77" i="113" s="1"/>
  <c r="E79" i="113"/>
  <c r="F79" i="113" s="1"/>
  <c r="M189" i="113"/>
  <c r="T12" i="113"/>
  <c r="G49" i="113"/>
  <c r="G57" i="113"/>
  <c r="E59" i="113"/>
  <c r="F59" i="113" s="1"/>
  <c r="G69" i="113"/>
  <c r="G71" i="113"/>
  <c r="J87" i="113"/>
  <c r="L87" i="113" s="1"/>
  <c r="M87" i="113" s="1"/>
  <c r="C89" i="113"/>
  <c r="G30" i="113"/>
  <c r="G32" i="113"/>
  <c r="C80" i="113"/>
  <c r="C84" i="113"/>
  <c r="E84" i="113" s="1"/>
  <c r="J89" i="113"/>
  <c r="L89" i="113" s="1"/>
  <c r="M89" i="113" s="1"/>
  <c r="J91" i="113"/>
  <c r="L91" i="113" s="1"/>
  <c r="M91" i="113" s="1"/>
  <c r="J93" i="113"/>
  <c r="L93" i="113" s="1"/>
  <c r="M93" i="113" s="1"/>
  <c r="J95" i="113"/>
  <c r="L95" i="113" s="1"/>
  <c r="M95" i="113" s="1"/>
  <c r="G47" i="113"/>
  <c r="G55" i="113"/>
  <c r="E27" i="113"/>
  <c r="F27" i="113" s="1"/>
  <c r="E33" i="113"/>
  <c r="F33" i="113" s="1"/>
  <c r="C40" i="113"/>
  <c r="K199" i="112"/>
  <c r="J199" i="112"/>
  <c r="L198" i="112"/>
  <c r="M198" i="112" s="1"/>
  <c r="L197" i="112"/>
  <c r="M197" i="112" s="1"/>
  <c r="L196" i="112"/>
  <c r="M196" i="112" s="1"/>
  <c r="L195" i="112"/>
  <c r="M195" i="112" s="1"/>
  <c r="L194" i="112"/>
  <c r="M194" i="112" s="1"/>
  <c r="L193" i="112"/>
  <c r="M193" i="112" s="1"/>
  <c r="L192" i="112"/>
  <c r="M192" i="112" s="1"/>
  <c r="L191" i="112"/>
  <c r="M191" i="112" s="1"/>
  <c r="L190" i="112"/>
  <c r="M190" i="112" s="1"/>
  <c r="L189" i="112"/>
  <c r="L199" i="112" s="1"/>
  <c r="M199" i="112" s="1"/>
  <c r="L182" i="112"/>
  <c r="K182" i="112"/>
  <c r="J182" i="112"/>
  <c r="M182" i="112" s="1"/>
  <c r="M181" i="112"/>
  <c r="M180" i="112"/>
  <c r="M179" i="112"/>
  <c r="M178" i="112"/>
  <c r="M177" i="112"/>
  <c r="M176" i="112"/>
  <c r="M175" i="112"/>
  <c r="M174" i="112"/>
  <c r="M173" i="112"/>
  <c r="Q172" i="112"/>
  <c r="M172" i="112"/>
  <c r="Q171" i="112"/>
  <c r="M165" i="112"/>
  <c r="L165" i="112"/>
  <c r="K165" i="112"/>
  <c r="J165" i="112"/>
  <c r="N165" i="112" s="1"/>
  <c r="N164" i="112"/>
  <c r="N163" i="112"/>
  <c r="N162" i="112"/>
  <c r="N161" i="112"/>
  <c r="N160" i="112"/>
  <c r="N159" i="112"/>
  <c r="N158" i="112"/>
  <c r="N157" i="112"/>
  <c r="N156" i="112"/>
  <c r="N155" i="112"/>
  <c r="M146" i="112"/>
  <c r="L146" i="112"/>
  <c r="M145" i="112"/>
  <c r="L145" i="112"/>
  <c r="M144" i="112"/>
  <c r="L144" i="112"/>
  <c r="L143" i="112"/>
  <c r="M143" i="112" s="1"/>
  <c r="M125" i="112"/>
  <c r="L125" i="112"/>
  <c r="N121" i="112"/>
  <c r="L121" i="112"/>
  <c r="M121" i="112" s="1"/>
  <c r="K96" i="112"/>
  <c r="K95" i="112"/>
  <c r="K94" i="112"/>
  <c r="K93" i="112"/>
  <c r="K92" i="112"/>
  <c r="K91" i="112"/>
  <c r="K90" i="112"/>
  <c r="K89" i="112"/>
  <c r="K88" i="112"/>
  <c r="K87" i="112"/>
  <c r="K86" i="112"/>
  <c r="D84" i="112"/>
  <c r="D80" i="112"/>
  <c r="C79" i="112"/>
  <c r="G79" i="112" s="1"/>
  <c r="C78" i="112"/>
  <c r="G78" i="112" s="1"/>
  <c r="C77" i="112"/>
  <c r="E77" i="112" s="1"/>
  <c r="F77" i="112" s="1"/>
  <c r="C76" i="112"/>
  <c r="G76" i="112" s="1"/>
  <c r="C75" i="112"/>
  <c r="C74" i="112"/>
  <c r="G74" i="112" s="1"/>
  <c r="C73" i="112"/>
  <c r="E73" i="112" s="1"/>
  <c r="F73" i="112" s="1"/>
  <c r="C72" i="112"/>
  <c r="G72" i="112" s="1"/>
  <c r="C71" i="112"/>
  <c r="C70" i="112"/>
  <c r="G70" i="112" s="1"/>
  <c r="C69" i="112"/>
  <c r="E61" i="112"/>
  <c r="D59" i="112"/>
  <c r="C59" i="112"/>
  <c r="D58" i="112"/>
  <c r="C58" i="112"/>
  <c r="T13" i="112" s="1"/>
  <c r="B68" i="85" s="1"/>
  <c r="E57" i="112"/>
  <c r="F57" i="112" s="1"/>
  <c r="E56" i="112"/>
  <c r="F56" i="112" s="1"/>
  <c r="E55" i="112"/>
  <c r="F55" i="112" s="1"/>
  <c r="E54" i="112"/>
  <c r="F54" i="112" s="1"/>
  <c r="E53" i="112"/>
  <c r="F53" i="112" s="1"/>
  <c r="E52" i="112"/>
  <c r="F52" i="112" s="1"/>
  <c r="F51" i="112"/>
  <c r="E51" i="112"/>
  <c r="E50" i="112"/>
  <c r="F50" i="112" s="1"/>
  <c r="E49" i="112"/>
  <c r="F49" i="112" s="1"/>
  <c r="E48" i="112"/>
  <c r="F48" i="112" s="1"/>
  <c r="E47" i="112"/>
  <c r="D40" i="112"/>
  <c r="D38" i="112"/>
  <c r="D82" i="112" s="1"/>
  <c r="C37" i="112"/>
  <c r="E37" i="112" s="1"/>
  <c r="F37" i="112" s="1"/>
  <c r="C36" i="112"/>
  <c r="G36" i="112" s="1"/>
  <c r="C35" i="112"/>
  <c r="E35" i="112" s="1"/>
  <c r="F35" i="112" s="1"/>
  <c r="C34" i="112"/>
  <c r="G34" i="112" s="1"/>
  <c r="C33" i="112"/>
  <c r="G53" i="112" s="1"/>
  <c r="C32" i="112"/>
  <c r="G52" i="112" s="1"/>
  <c r="C31" i="112"/>
  <c r="E31" i="112" s="1"/>
  <c r="F31" i="112" s="1"/>
  <c r="C30" i="112"/>
  <c r="G50" i="112" s="1"/>
  <c r="C29" i="112"/>
  <c r="E29" i="112" s="1"/>
  <c r="F29" i="112" s="1"/>
  <c r="C28" i="112"/>
  <c r="C27" i="112"/>
  <c r="D19" i="112"/>
  <c r="C19" i="112"/>
  <c r="E18" i="112"/>
  <c r="F18" i="112" s="1"/>
  <c r="E17" i="112"/>
  <c r="F17" i="112" s="1"/>
  <c r="E16" i="112"/>
  <c r="F16" i="112" s="1"/>
  <c r="E15" i="112"/>
  <c r="F15" i="112" s="1"/>
  <c r="E14" i="112"/>
  <c r="F14" i="112" s="1"/>
  <c r="E13" i="112"/>
  <c r="F13" i="112" s="1"/>
  <c r="E12" i="112"/>
  <c r="F12" i="112" s="1"/>
  <c r="E11" i="112"/>
  <c r="F11" i="112" s="1"/>
  <c r="E10" i="112"/>
  <c r="F10" i="112" s="1"/>
  <c r="E9" i="112"/>
  <c r="F9" i="112" s="1"/>
  <c r="E8" i="112"/>
  <c r="F8" i="112" s="1"/>
  <c r="C82" i="114" l="1"/>
  <c r="E81" i="114"/>
  <c r="E40" i="114"/>
  <c r="F40" i="114" s="1"/>
  <c r="G38" i="114"/>
  <c r="E38" i="114"/>
  <c r="F38" i="114" s="1"/>
  <c r="E80" i="114"/>
  <c r="F80" i="114" s="1"/>
  <c r="G80" i="114"/>
  <c r="G58" i="114"/>
  <c r="F69" i="113"/>
  <c r="E81" i="113"/>
  <c r="G38" i="113"/>
  <c r="E38" i="113"/>
  <c r="F38" i="113" s="1"/>
  <c r="G58" i="113"/>
  <c r="E40" i="113"/>
  <c r="F40" i="113" s="1"/>
  <c r="G40" i="113"/>
  <c r="E80" i="113"/>
  <c r="F80" i="113" s="1"/>
  <c r="G80" i="113"/>
  <c r="C82" i="113"/>
  <c r="E59" i="112"/>
  <c r="F59" i="112" s="1"/>
  <c r="G35" i="112"/>
  <c r="C89" i="112"/>
  <c r="J94" i="112"/>
  <c r="L94" i="112" s="1"/>
  <c r="M94" i="112" s="1"/>
  <c r="J92" i="112"/>
  <c r="L92" i="112" s="1"/>
  <c r="M92" i="112" s="1"/>
  <c r="G33" i="112"/>
  <c r="G31" i="112"/>
  <c r="G51" i="112"/>
  <c r="F61" i="112"/>
  <c r="G61" i="112" s="1"/>
  <c r="E58" i="112"/>
  <c r="F58" i="112" s="1"/>
  <c r="F47" i="112"/>
  <c r="G56" i="112"/>
  <c r="G27" i="112"/>
  <c r="G37" i="112"/>
  <c r="C38" i="112"/>
  <c r="J86" i="112"/>
  <c r="L86" i="112" s="1"/>
  <c r="M86" i="112" s="1"/>
  <c r="G29" i="112"/>
  <c r="J88" i="112"/>
  <c r="L88" i="112" s="1"/>
  <c r="M88" i="112" s="1"/>
  <c r="G48" i="112"/>
  <c r="E19" i="112"/>
  <c r="F19" i="112" s="1"/>
  <c r="E28" i="112"/>
  <c r="F28" i="112" s="1"/>
  <c r="E30" i="112"/>
  <c r="F30" i="112" s="1"/>
  <c r="E32" i="112"/>
  <c r="F32" i="112" s="1"/>
  <c r="E34" i="112"/>
  <c r="F34" i="112" s="1"/>
  <c r="E36" i="112"/>
  <c r="F36" i="112" s="1"/>
  <c r="G54" i="112"/>
  <c r="J96" i="112"/>
  <c r="L96" i="112" s="1"/>
  <c r="M96" i="112" s="1"/>
  <c r="E79" i="112"/>
  <c r="F79" i="112" s="1"/>
  <c r="T12" i="112"/>
  <c r="G49" i="112"/>
  <c r="G57" i="112"/>
  <c r="G69" i="112"/>
  <c r="G71" i="112"/>
  <c r="G73" i="112"/>
  <c r="G75" i="112"/>
  <c r="G77" i="112"/>
  <c r="J87" i="112"/>
  <c r="L87" i="112" s="1"/>
  <c r="M87" i="112" s="1"/>
  <c r="E75" i="112"/>
  <c r="F75" i="112" s="1"/>
  <c r="G28" i="112"/>
  <c r="G30" i="112"/>
  <c r="G32" i="112"/>
  <c r="C80" i="112"/>
  <c r="C84" i="112"/>
  <c r="E84" i="112" s="1"/>
  <c r="J89" i="112"/>
  <c r="L89" i="112" s="1"/>
  <c r="M89" i="112" s="1"/>
  <c r="J91" i="112"/>
  <c r="L91" i="112" s="1"/>
  <c r="M91" i="112" s="1"/>
  <c r="J93" i="112"/>
  <c r="L93" i="112" s="1"/>
  <c r="M93" i="112" s="1"/>
  <c r="J95" i="112"/>
  <c r="L95" i="112" s="1"/>
  <c r="M95" i="112" s="1"/>
  <c r="J90" i="112"/>
  <c r="L90" i="112" s="1"/>
  <c r="M90" i="112" s="1"/>
  <c r="E69" i="112"/>
  <c r="G47" i="112"/>
  <c r="G55" i="112"/>
  <c r="E70" i="112"/>
  <c r="F70" i="112" s="1"/>
  <c r="E72" i="112"/>
  <c r="F72" i="112" s="1"/>
  <c r="E74" i="112"/>
  <c r="F74" i="112" s="1"/>
  <c r="E76" i="112"/>
  <c r="F76" i="112" s="1"/>
  <c r="E78" i="112"/>
  <c r="F78" i="112" s="1"/>
  <c r="E71" i="112"/>
  <c r="F71" i="112" s="1"/>
  <c r="M189" i="112"/>
  <c r="E27" i="112"/>
  <c r="F27" i="112" s="1"/>
  <c r="E33" i="112"/>
  <c r="F33" i="112" s="1"/>
  <c r="C40" i="112"/>
  <c r="K199" i="111"/>
  <c r="J199" i="111"/>
  <c r="M198" i="111"/>
  <c r="L198" i="111"/>
  <c r="M197" i="111"/>
  <c r="L197" i="111"/>
  <c r="M196" i="111"/>
  <c r="L196" i="111"/>
  <c r="M195" i="111"/>
  <c r="L195" i="111"/>
  <c r="M194" i="111"/>
  <c r="L194" i="111"/>
  <c r="M193" i="111"/>
  <c r="L193" i="111"/>
  <c r="M192" i="111"/>
  <c r="L192" i="111"/>
  <c r="M191" i="111"/>
  <c r="L191" i="111"/>
  <c r="M190" i="111"/>
  <c r="L190" i="111"/>
  <c r="M189" i="111"/>
  <c r="L189" i="111"/>
  <c r="L199" i="111" s="1"/>
  <c r="M199" i="111" s="1"/>
  <c r="M182" i="111"/>
  <c r="L182" i="111"/>
  <c r="K182" i="111"/>
  <c r="J182" i="111"/>
  <c r="M181" i="111"/>
  <c r="M180" i="111"/>
  <c r="M179" i="111"/>
  <c r="M178" i="111"/>
  <c r="M177" i="111"/>
  <c r="M176" i="111"/>
  <c r="M175" i="111"/>
  <c r="M174" i="111"/>
  <c r="M173" i="111"/>
  <c r="Q172" i="111"/>
  <c r="M172" i="111"/>
  <c r="Q171" i="111"/>
  <c r="N165" i="111"/>
  <c r="M165" i="111"/>
  <c r="L165" i="111"/>
  <c r="K165" i="111"/>
  <c r="J165" i="111"/>
  <c r="N164" i="111"/>
  <c r="N163" i="111"/>
  <c r="N162" i="111"/>
  <c r="N161" i="111"/>
  <c r="N160" i="111"/>
  <c r="N159" i="111"/>
  <c r="N158" i="111"/>
  <c r="N157" i="111"/>
  <c r="N156" i="111"/>
  <c r="N155" i="111"/>
  <c r="L146" i="111"/>
  <c r="M146" i="111" s="1"/>
  <c r="M145" i="111"/>
  <c r="L145" i="111"/>
  <c r="M144" i="111"/>
  <c r="L144" i="111"/>
  <c r="L143" i="111"/>
  <c r="M143" i="111" s="1"/>
  <c r="L125" i="111"/>
  <c r="M125" i="111" s="1"/>
  <c r="N121" i="111"/>
  <c r="L121" i="111"/>
  <c r="M121" i="111" s="1"/>
  <c r="K96" i="111"/>
  <c r="K95" i="111"/>
  <c r="K94" i="111"/>
  <c r="K93" i="111"/>
  <c r="K92" i="111"/>
  <c r="K91" i="111"/>
  <c r="K90" i="111"/>
  <c r="K89" i="111"/>
  <c r="K88" i="111"/>
  <c r="K87" i="111"/>
  <c r="K86" i="111"/>
  <c r="D84" i="111"/>
  <c r="D80" i="111"/>
  <c r="C79" i="111"/>
  <c r="G79" i="111" s="1"/>
  <c r="C78" i="111"/>
  <c r="G78" i="111" s="1"/>
  <c r="C77" i="111"/>
  <c r="G77" i="111" s="1"/>
  <c r="C76" i="111"/>
  <c r="G76" i="111" s="1"/>
  <c r="C75" i="111"/>
  <c r="G75" i="111" s="1"/>
  <c r="C74" i="111"/>
  <c r="G74" i="111" s="1"/>
  <c r="C73" i="111"/>
  <c r="G73" i="111" s="1"/>
  <c r="C72" i="111"/>
  <c r="G72" i="111" s="1"/>
  <c r="C71" i="111"/>
  <c r="G71" i="111" s="1"/>
  <c r="C70" i="111"/>
  <c r="G70" i="111" s="1"/>
  <c r="C69" i="111"/>
  <c r="E69" i="111" s="1"/>
  <c r="F69" i="111" s="1"/>
  <c r="E61" i="111"/>
  <c r="D59" i="111"/>
  <c r="C59" i="111"/>
  <c r="D58" i="111"/>
  <c r="C58" i="111"/>
  <c r="T13" i="111" s="1"/>
  <c r="B67" i="85" s="1"/>
  <c r="G57" i="111"/>
  <c r="E57" i="111"/>
  <c r="F57" i="111" s="1"/>
  <c r="E56" i="111"/>
  <c r="F56" i="111" s="1"/>
  <c r="E55" i="111"/>
  <c r="F55" i="111" s="1"/>
  <c r="E54" i="111"/>
  <c r="F54" i="111" s="1"/>
  <c r="E53" i="111"/>
  <c r="F53" i="111" s="1"/>
  <c r="E52" i="111"/>
  <c r="F52" i="111" s="1"/>
  <c r="E51" i="111"/>
  <c r="F51" i="111" s="1"/>
  <c r="E50" i="111"/>
  <c r="F50" i="111" s="1"/>
  <c r="E49" i="111"/>
  <c r="F49" i="111" s="1"/>
  <c r="E48" i="111"/>
  <c r="F48" i="111" s="1"/>
  <c r="E47" i="111"/>
  <c r="D40" i="111"/>
  <c r="D38" i="111"/>
  <c r="D82" i="111" s="1"/>
  <c r="C37" i="111"/>
  <c r="G37" i="111" s="1"/>
  <c r="C36" i="111"/>
  <c r="E36" i="111" s="1"/>
  <c r="F36" i="111" s="1"/>
  <c r="C35" i="111"/>
  <c r="G55" i="111" s="1"/>
  <c r="C34" i="111"/>
  <c r="G54" i="111" s="1"/>
  <c r="C33" i="111"/>
  <c r="G53" i="111" s="1"/>
  <c r="C32" i="111"/>
  <c r="E32" i="111" s="1"/>
  <c r="F32" i="111" s="1"/>
  <c r="E31" i="111"/>
  <c r="F31" i="111" s="1"/>
  <c r="C31" i="111"/>
  <c r="G31" i="111" s="1"/>
  <c r="C30" i="111"/>
  <c r="G50" i="111" s="1"/>
  <c r="C29" i="111"/>
  <c r="J88" i="111" s="1"/>
  <c r="L88" i="111" s="1"/>
  <c r="M88" i="111" s="1"/>
  <c r="C28" i="111"/>
  <c r="C27" i="111"/>
  <c r="E27" i="111" s="1"/>
  <c r="F27" i="111" s="1"/>
  <c r="D19" i="111"/>
  <c r="C19" i="111"/>
  <c r="E18" i="111"/>
  <c r="F18" i="111" s="1"/>
  <c r="E17" i="111"/>
  <c r="F17" i="111" s="1"/>
  <c r="E16" i="111"/>
  <c r="F16" i="111" s="1"/>
  <c r="E15" i="111"/>
  <c r="F15" i="111" s="1"/>
  <c r="E14" i="111"/>
  <c r="F14" i="111" s="1"/>
  <c r="E13" i="111"/>
  <c r="F13" i="111" s="1"/>
  <c r="E12" i="111"/>
  <c r="F12" i="111" s="1"/>
  <c r="E11" i="111"/>
  <c r="F11" i="111" s="1"/>
  <c r="E10" i="111"/>
  <c r="F10" i="111" s="1"/>
  <c r="E9" i="111"/>
  <c r="F9" i="111" s="1"/>
  <c r="E8" i="111"/>
  <c r="F8" i="111" s="1"/>
  <c r="E19" i="111" l="1"/>
  <c r="F19" i="111" s="1"/>
  <c r="G38" i="112"/>
  <c r="C82" i="112"/>
  <c r="E38" i="112"/>
  <c r="F38" i="112" s="1"/>
  <c r="G58" i="112"/>
  <c r="E40" i="112"/>
  <c r="F40" i="112" s="1"/>
  <c r="G40" i="112"/>
  <c r="E80" i="112"/>
  <c r="F80" i="112" s="1"/>
  <c r="G80" i="112"/>
  <c r="F69" i="112"/>
  <c r="E81" i="112"/>
  <c r="G34" i="111"/>
  <c r="J90" i="111"/>
  <c r="L90" i="111" s="1"/>
  <c r="M90" i="111" s="1"/>
  <c r="G36" i="111"/>
  <c r="J94" i="111"/>
  <c r="L94" i="111" s="1"/>
  <c r="M94" i="111" s="1"/>
  <c r="E35" i="111"/>
  <c r="F35" i="111" s="1"/>
  <c r="C40" i="111"/>
  <c r="E40" i="111" s="1"/>
  <c r="F40" i="111" s="1"/>
  <c r="G69" i="111"/>
  <c r="E71" i="111"/>
  <c r="F71" i="111" s="1"/>
  <c r="E75" i="111"/>
  <c r="F75" i="111" s="1"/>
  <c r="E79" i="111"/>
  <c r="F79" i="111" s="1"/>
  <c r="J86" i="111"/>
  <c r="L86" i="111" s="1"/>
  <c r="M86" i="111" s="1"/>
  <c r="E59" i="111"/>
  <c r="F59" i="111" s="1"/>
  <c r="E73" i="111"/>
  <c r="F73" i="111" s="1"/>
  <c r="E77" i="111"/>
  <c r="F77" i="111" s="1"/>
  <c r="F47" i="111"/>
  <c r="G49" i="111"/>
  <c r="G32" i="111"/>
  <c r="E29" i="111"/>
  <c r="F29" i="111" s="1"/>
  <c r="E33" i="111"/>
  <c r="F33" i="111" s="1"/>
  <c r="E37" i="111"/>
  <c r="F37" i="111" s="1"/>
  <c r="J92" i="111"/>
  <c r="L92" i="111" s="1"/>
  <c r="M92" i="111" s="1"/>
  <c r="J96" i="111"/>
  <c r="L96" i="111" s="1"/>
  <c r="M96" i="111" s="1"/>
  <c r="G28" i="111"/>
  <c r="G30" i="111"/>
  <c r="G51" i="111"/>
  <c r="G52" i="111"/>
  <c r="C80" i="111"/>
  <c r="J95" i="111"/>
  <c r="L95" i="111" s="1"/>
  <c r="M95" i="111" s="1"/>
  <c r="G27" i="111"/>
  <c r="G29" i="111"/>
  <c r="G33" i="111"/>
  <c r="G35" i="111"/>
  <c r="G48" i="111"/>
  <c r="G56" i="111"/>
  <c r="C38" i="111"/>
  <c r="G58" i="111" s="1"/>
  <c r="E28" i="111"/>
  <c r="F28" i="111" s="1"/>
  <c r="E30" i="111"/>
  <c r="F30" i="111" s="1"/>
  <c r="E34" i="111"/>
  <c r="F34" i="111" s="1"/>
  <c r="T12" i="111"/>
  <c r="J87" i="111"/>
  <c r="L87" i="111" s="1"/>
  <c r="M87" i="111" s="1"/>
  <c r="C89" i="111"/>
  <c r="C84" i="111"/>
  <c r="E84" i="111" s="1"/>
  <c r="J91" i="111"/>
  <c r="L91" i="111" s="1"/>
  <c r="M91" i="111" s="1"/>
  <c r="G47" i="111"/>
  <c r="E70" i="111"/>
  <c r="F70" i="111" s="1"/>
  <c r="E72" i="111"/>
  <c r="F72" i="111" s="1"/>
  <c r="E74" i="111"/>
  <c r="F74" i="111" s="1"/>
  <c r="E76" i="111"/>
  <c r="F76" i="111" s="1"/>
  <c r="E78" i="111"/>
  <c r="F78" i="111" s="1"/>
  <c r="J89" i="111"/>
  <c r="L89" i="111" s="1"/>
  <c r="M89" i="111" s="1"/>
  <c r="E58" i="111"/>
  <c r="F58" i="111" s="1"/>
  <c r="F61" i="111"/>
  <c r="G61" i="111" s="1"/>
  <c r="J93" i="111"/>
  <c r="L93" i="111" s="1"/>
  <c r="M93" i="111" s="1"/>
  <c r="K199" i="110"/>
  <c r="J199" i="110"/>
  <c r="L198" i="110"/>
  <c r="M198" i="110" s="1"/>
  <c r="M197" i="110"/>
  <c r="L197" i="110"/>
  <c r="L196" i="110"/>
  <c r="M196" i="110" s="1"/>
  <c r="M195" i="110"/>
  <c r="L195" i="110"/>
  <c r="L194" i="110"/>
  <c r="M194" i="110" s="1"/>
  <c r="M193" i="110"/>
  <c r="L193" i="110"/>
  <c r="L192" i="110"/>
  <c r="M192" i="110" s="1"/>
  <c r="M191" i="110"/>
  <c r="L191" i="110"/>
  <c r="L190" i="110"/>
  <c r="L199" i="110" s="1"/>
  <c r="M199" i="110" s="1"/>
  <c r="M189" i="110"/>
  <c r="L189" i="110"/>
  <c r="L182" i="110"/>
  <c r="K182" i="110"/>
  <c r="M182" i="110" s="1"/>
  <c r="J182" i="110"/>
  <c r="M181" i="110"/>
  <c r="M180" i="110"/>
  <c r="M179" i="110"/>
  <c r="M178" i="110"/>
  <c r="M177" i="110"/>
  <c r="M176" i="110"/>
  <c r="M175" i="110"/>
  <c r="M174" i="110"/>
  <c r="M173" i="110"/>
  <c r="Q172" i="110"/>
  <c r="M172" i="110"/>
  <c r="Q171" i="110"/>
  <c r="M165" i="110"/>
  <c r="L165" i="110"/>
  <c r="N165" i="110" s="1"/>
  <c r="K165" i="110"/>
  <c r="J165" i="110"/>
  <c r="N164" i="110"/>
  <c r="N163" i="110"/>
  <c r="N162" i="110"/>
  <c r="N161" i="110"/>
  <c r="N160" i="110"/>
  <c r="N159" i="110"/>
  <c r="N158" i="110"/>
  <c r="N157" i="110"/>
  <c r="N156" i="110"/>
  <c r="N155" i="110"/>
  <c r="L146" i="110"/>
  <c r="M146" i="110" s="1"/>
  <c r="L145" i="110"/>
  <c r="M145" i="110" s="1"/>
  <c r="L144" i="110"/>
  <c r="M144" i="110" s="1"/>
  <c r="M143" i="110"/>
  <c r="L143" i="110"/>
  <c r="L125" i="110"/>
  <c r="M125" i="110" s="1"/>
  <c r="N121" i="110"/>
  <c r="M121" i="110"/>
  <c r="L121" i="110"/>
  <c r="K96" i="110"/>
  <c r="K95" i="110"/>
  <c r="K94" i="110"/>
  <c r="K93" i="110"/>
  <c r="K92" i="110"/>
  <c r="K91" i="110"/>
  <c r="K90" i="110"/>
  <c r="K89" i="110"/>
  <c r="K88" i="110"/>
  <c r="K87" i="110"/>
  <c r="K86" i="110"/>
  <c r="D84" i="110"/>
  <c r="D80" i="110"/>
  <c r="D82" i="110" s="1"/>
  <c r="C79" i="110"/>
  <c r="G79" i="110" s="1"/>
  <c r="C78" i="110"/>
  <c r="C77" i="110"/>
  <c r="G77" i="110" s="1"/>
  <c r="C76" i="110"/>
  <c r="E76" i="110" s="1"/>
  <c r="F76" i="110" s="1"/>
  <c r="C75" i="110"/>
  <c r="G75" i="110" s="1"/>
  <c r="C74" i="110"/>
  <c r="C73" i="110"/>
  <c r="G73" i="110" s="1"/>
  <c r="C72" i="110"/>
  <c r="G72" i="110" s="1"/>
  <c r="C71" i="110"/>
  <c r="C70" i="110"/>
  <c r="C69" i="110"/>
  <c r="E61" i="110"/>
  <c r="D59" i="110"/>
  <c r="C59" i="110"/>
  <c r="D58" i="110"/>
  <c r="C58" i="110"/>
  <c r="T13" i="110" s="1"/>
  <c r="B66" i="85" s="1"/>
  <c r="E57" i="110"/>
  <c r="F57" i="110" s="1"/>
  <c r="E56" i="110"/>
  <c r="F56" i="110" s="1"/>
  <c r="E55" i="110"/>
  <c r="F55" i="110" s="1"/>
  <c r="E54" i="110"/>
  <c r="F54" i="110" s="1"/>
  <c r="E53" i="110"/>
  <c r="F53" i="110" s="1"/>
  <c r="E52" i="110"/>
  <c r="F52" i="110" s="1"/>
  <c r="E51" i="110"/>
  <c r="F51" i="110" s="1"/>
  <c r="E50" i="110"/>
  <c r="F50" i="110" s="1"/>
  <c r="E49" i="110"/>
  <c r="F49" i="110" s="1"/>
  <c r="E48" i="110"/>
  <c r="F48" i="110" s="1"/>
  <c r="E47" i="110"/>
  <c r="F47" i="110" s="1"/>
  <c r="D40" i="110"/>
  <c r="D38" i="110"/>
  <c r="C37" i="110"/>
  <c r="E37" i="110" s="1"/>
  <c r="F37" i="110" s="1"/>
  <c r="C36" i="110"/>
  <c r="E36" i="110" s="1"/>
  <c r="F36" i="110" s="1"/>
  <c r="C35" i="110"/>
  <c r="G55" i="110" s="1"/>
  <c r="C34" i="110"/>
  <c r="G54" i="110" s="1"/>
  <c r="C33" i="110"/>
  <c r="G53" i="110" s="1"/>
  <c r="E32" i="110"/>
  <c r="F32" i="110" s="1"/>
  <c r="C32" i="110"/>
  <c r="G52" i="110" s="1"/>
  <c r="C31" i="110"/>
  <c r="G51" i="110" s="1"/>
  <c r="C30" i="110"/>
  <c r="G50" i="110" s="1"/>
  <c r="C29" i="110"/>
  <c r="G49" i="110" s="1"/>
  <c r="C28" i="110"/>
  <c r="G48" i="110" s="1"/>
  <c r="C27" i="110"/>
  <c r="E27" i="110" s="1"/>
  <c r="F27" i="110" s="1"/>
  <c r="D19" i="110"/>
  <c r="C19" i="110"/>
  <c r="E18" i="110"/>
  <c r="F18" i="110" s="1"/>
  <c r="E17" i="110"/>
  <c r="F17" i="110" s="1"/>
  <c r="E16" i="110"/>
  <c r="F16" i="110" s="1"/>
  <c r="E15" i="110"/>
  <c r="F15" i="110" s="1"/>
  <c r="E14" i="110"/>
  <c r="F14" i="110" s="1"/>
  <c r="E13" i="110"/>
  <c r="F13" i="110" s="1"/>
  <c r="E12" i="110"/>
  <c r="F12" i="110" s="1"/>
  <c r="E11" i="110"/>
  <c r="F11" i="110" s="1"/>
  <c r="E10" i="110"/>
  <c r="F10" i="110" s="1"/>
  <c r="E9" i="110"/>
  <c r="F9" i="110" s="1"/>
  <c r="E8" i="110"/>
  <c r="F8" i="110" s="1"/>
  <c r="K199" i="109"/>
  <c r="J199" i="109"/>
  <c r="L198" i="109"/>
  <c r="M198" i="109" s="1"/>
  <c r="L197" i="109"/>
  <c r="M197" i="109" s="1"/>
  <c r="L196" i="109"/>
  <c r="M196" i="109" s="1"/>
  <c r="L195" i="109"/>
  <c r="M195" i="109" s="1"/>
  <c r="L194" i="109"/>
  <c r="M194" i="109" s="1"/>
  <c r="L193" i="109"/>
  <c r="M193" i="109" s="1"/>
  <c r="L192" i="109"/>
  <c r="M192" i="109" s="1"/>
  <c r="L191" i="109"/>
  <c r="M191" i="109" s="1"/>
  <c r="L190" i="109"/>
  <c r="M190" i="109" s="1"/>
  <c r="L189" i="109"/>
  <c r="L199" i="109" s="1"/>
  <c r="M199" i="109" s="1"/>
  <c r="L182" i="109"/>
  <c r="M182" i="109" s="1"/>
  <c r="K182" i="109"/>
  <c r="J182" i="109"/>
  <c r="M181" i="109"/>
  <c r="M180" i="109"/>
  <c r="M179" i="109"/>
  <c r="M178" i="109"/>
  <c r="M177" i="109"/>
  <c r="M176" i="109"/>
  <c r="M175" i="109"/>
  <c r="M174" i="109"/>
  <c r="M173" i="109"/>
  <c r="Q172" i="109"/>
  <c r="M172" i="109"/>
  <c r="Q171" i="109"/>
  <c r="M165" i="109"/>
  <c r="N165" i="109" s="1"/>
  <c r="L165" i="109"/>
  <c r="K165" i="109"/>
  <c r="J165" i="109"/>
  <c r="N164" i="109"/>
  <c r="N163" i="109"/>
  <c r="N162" i="109"/>
  <c r="N161" i="109"/>
  <c r="N160" i="109"/>
  <c r="N159" i="109"/>
  <c r="N158" i="109"/>
  <c r="N157" i="109"/>
  <c r="N156" i="109"/>
  <c r="N155" i="109"/>
  <c r="M146" i="109"/>
  <c r="L146" i="109"/>
  <c r="M145" i="109"/>
  <c r="L145" i="109"/>
  <c r="L144" i="109"/>
  <c r="M144" i="109" s="1"/>
  <c r="L143" i="109"/>
  <c r="M143" i="109" s="1"/>
  <c r="M125" i="109"/>
  <c r="L125" i="109"/>
  <c r="N121" i="109"/>
  <c r="L121" i="109"/>
  <c r="M121" i="109" s="1"/>
  <c r="K96" i="109"/>
  <c r="K95" i="109"/>
  <c r="K94" i="109"/>
  <c r="K93" i="109"/>
  <c r="K92" i="109"/>
  <c r="K91" i="109"/>
  <c r="K90" i="109"/>
  <c r="K89" i="109"/>
  <c r="K88" i="109"/>
  <c r="K87" i="109"/>
  <c r="K86" i="109"/>
  <c r="D84" i="109"/>
  <c r="D82" i="109"/>
  <c r="D80" i="109"/>
  <c r="C79" i="109"/>
  <c r="G79" i="109" s="1"/>
  <c r="C78" i="109"/>
  <c r="E78" i="109" s="1"/>
  <c r="F78" i="109" s="1"/>
  <c r="C77" i="109"/>
  <c r="G77" i="109" s="1"/>
  <c r="C76" i="109"/>
  <c r="E76" i="109" s="1"/>
  <c r="F76" i="109" s="1"/>
  <c r="C75" i="109"/>
  <c r="G75" i="109" s="1"/>
  <c r="C74" i="109"/>
  <c r="E74" i="109" s="1"/>
  <c r="F74" i="109" s="1"/>
  <c r="C73" i="109"/>
  <c r="G73" i="109" s="1"/>
  <c r="C72" i="109"/>
  <c r="E72" i="109" s="1"/>
  <c r="F72" i="109" s="1"/>
  <c r="C71" i="109"/>
  <c r="C70" i="109"/>
  <c r="E70" i="109" s="1"/>
  <c r="F70" i="109" s="1"/>
  <c r="C69" i="109"/>
  <c r="E61" i="109"/>
  <c r="D59" i="109"/>
  <c r="C59" i="109"/>
  <c r="D58" i="109"/>
  <c r="C58" i="109"/>
  <c r="T13" i="109" s="1"/>
  <c r="B65" i="85" s="1"/>
  <c r="E57" i="109"/>
  <c r="F57" i="109" s="1"/>
  <c r="E56" i="109"/>
  <c r="F56" i="109" s="1"/>
  <c r="E55" i="109"/>
  <c r="F55" i="109" s="1"/>
  <c r="E54" i="109"/>
  <c r="F54" i="109" s="1"/>
  <c r="E53" i="109"/>
  <c r="F53" i="109" s="1"/>
  <c r="E52" i="109"/>
  <c r="F52" i="109" s="1"/>
  <c r="E51" i="109"/>
  <c r="F51" i="109" s="1"/>
  <c r="E50" i="109"/>
  <c r="F50" i="109" s="1"/>
  <c r="E49" i="109"/>
  <c r="F49" i="109" s="1"/>
  <c r="E48" i="109"/>
  <c r="F48" i="109" s="1"/>
  <c r="E47" i="109"/>
  <c r="F47" i="109" s="1"/>
  <c r="D40" i="109"/>
  <c r="D38" i="109"/>
  <c r="C37" i="109"/>
  <c r="E37" i="109" s="1"/>
  <c r="F37" i="109" s="1"/>
  <c r="C36" i="109"/>
  <c r="E36" i="109" s="1"/>
  <c r="F36" i="109" s="1"/>
  <c r="C35" i="109"/>
  <c r="G55" i="109" s="1"/>
  <c r="C34" i="109"/>
  <c r="G54" i="109" s="1"/>
  <c r="C33" i="109"/>
  <c r="E33" i="109" s="1"/>
  <c r="F33" i="109" s="1"/>
  <c r="C32" i="109"/>
  <c r="G52" i="109" s="1"/>
  <c r="C31" i="109"/>
  <c r="E31" i="109" s="1"/>
  <c r="F31" i="109" s="1"/>
  <c r="C30" i="109"/>
  <c r="E30" i="109" s="1"/>
  <c r="F30" i="109" s="1"/>
  <c r="C29" i="109"/>
  <c r="G49" i="109" s="1"/>
  <c r="C28" i="109"/>
  <c r="E28" i="109" s="1"/>
  <c r="F28" i="109" s="1"/>
  <c r="C27" i="109"/>
  <c r="G47" i="109" s="1"/>
  <c r="D19" i="109"/>
  <c r="C19" i="109"/>
  <c r="T12" i="109" s="1"/>
  <c r="E18" i="109"/>
  <c r="F18" i="109" s="1"/>
  <c r="E17" i="109"/>
  <c r="F17" i="109" s="1"/>
  <c r="E16" i="109"/>
  <c r="F16" i="109" s="1"/>
  <c r="E15" i="109"/>
  <c r="F15" i="109" s="1"/>
  <c r="E14" i="109"/>
  <c r="F14" i="109" s="1"/>
  <c r="E13" i="109"/>
  <c r="F13" i="109" s="1"/>
  <c r="E12" i="109"/>
  <c r="F12" i="109" s="1"/>
  <c r="E11" i="109"/>
  <c r="F11" i="109" s="1"/>
  <c r="E10" i="109"/>
  <c r="F10" i="109" s="1"/>
  <c r="E9" i="109"/>
  <c r="F9" i="109" s="1"/>
  <c r="E8" i="109"/>
  <c r="F8" i="109" s="1"/>
  <c r="E19" i="110" l="1"/>
  <c r="F19" i="110" s="1"/>
  <c r="G40" i="111"/>
  <c r="E81" i="111"/>
  <c r="G38" i="111"/>
  <c r="E38" i="111"/>
  <c r="F38" i="111" s="1"/>
  <c r="E80" i="111"/>
  <c r="F80" i="111" s="1"/>
  <c r="C82" i="111"/>
  <c r="G80" i="111"/>
  <c r="C89" i="110"/>
  <c r="E59" i="110"/>
  <c r="J95" i="110"/>
  <c r="L95" i="110" s="1"/>
  <c r="M95" i="110" s="1"/>
  <c r="G36" i="110"/>
  <c r="G56" i="110"/>
  <c r="G32" i="110"/>
  <c r="J91" i="110"/>
  <c r="L91" i="110" s="1"/>
  <c r="M91" i="110" s="1"/>
  <c r="E34" i="110"/>
  <c r="F34" i="110" s="1"/>
  <c r="G34" i="110"/>
  <c r="E28" i="110"/>
  <c r="F28" i="110" s="1"/>
  <c r="G28" i="110"/>
  <c r="J88" i="110"/>
  <c r="L88" i="110" s="1"/>
  <c r="M88" i="110" s="1"/>
  <c r="J93" i="110"/>
  <c r="L93" i="110" s="1"/>
  <c r="M93" i="110" s="1"/>
  <c r="J86" i="110"/>
  <c r="L86" i="110" s="1"/>
  <c r="M86" i="110" s="1"/>
  <c r="J87" i="110"/>
  <c r="L87" i="110" s="1"/>
  <c r="M87" i="110" s="1"/>
  <c r="E74" i="110"/>
  <c r="F74" i="110" s="1"/>
  <c r="E78" i="110"/>
  <c r="F78" i="110" s="1"/>
  <c r="G74" i="110"/>
  <c r="E70" i="110"/>
  <c r="F70" i="110" s="1"/>
  <c r="G78" i="110"/>
  <c r="G70" i="110"/>
  <c r="G76" i="110"/>
  <c r="F59" i="110"/>
  <c r="E58" i="110"/>
  <c r="F58" i="110" s="1"/>
  <c r="E72" i="110"/>
  <c r="F72" i="110" s="1"/>
  <c r="T12" i="110"/>
  <c r="J89" i="110"/>
  <c r="L89" i="110" s="1"/>
  <c r="M89" i="110" s="1"/>
  <c r="E30" i="110"/>
  <c r="F30" i="110" s="1"/>
  <c r="G30" i="110"/>
  <c r="E29" i="110"/>
  <c r="F29" i="110" s="1"/>
  <c r="C40" i="110"/>
  <c r="F61" i="110"/>
  <c r="G61" i="110" s="1"/>
  <c r="G27" i="110"/>
  <c r="G29" i="110"/>
  <c r="G31" i="110"/>
  <c r="G33" i="110"/>
  <c r="G35" i="110"/>
  <c r="G37" i="110"/>
  <c r="J90" i="110"/>
  <c r="L90" i="110" s="1"/>
  <c r="M90" i="110" s="1"/>
  <c r="J92" i="110"/>
  <c r="L92" i="110" s="1"/>
  <c r="M92" i="110" s="1"/>
  <c r="J94" i="110"/>
  <c r="L94" i="110" s="1"/>
  <c r="M94" i="110" s="1"/>
  <c r="J96" i="110"/>
  <c r="L96" i="110" s="1"/>
  <c r="M96" i="110" s="1"/>
  <c r="E31" i="110"/>
  <c r="F31" i="110" s="1"/>
  <c r="E35" i="110"/>
  <c r="F35" i="110" s="1"/>
  <c r="C38" i="110"/>
  <c r="E69" i="110"/>
  <c r="E71" i="110"/>
  <c r="F71" i="110" s="1"/>
  <c r="E73" i="110"/>
  <c r="F73" i="110" s="1"/>
  <c r="E75" i="110"/>
  <c r="F75" i="110" s="1"/>
  <c r="E77" i="110"/>
  <c r="F77" i="110" s="1"/>
  <c r="E79" i="110"/>
  <c r="F79" i="110" s="1"/>
  <c r="G57" i="110"/>
  <c r="G69" i="110"/>
  <c r="G71" i="110"/>
  <c r="M190" i="110"/>
  <c r="C80" i="110"/>
  <c r="C82" i="110" s="1"/>
  <c r="C84" i="110"/>
  <c r="E84" i="110" s="1"/>
  <c r="G47" i="110"/>
  <c r="E33" i="110"/>
  <c r="F33" i="110" s="1"/>
  <c r="G37" i="109"/>
  <c r="G57" i="109"/>
  <c r="G50" i="109"/>
  <c r="J86" i="109"/>
  <c r="L86" i="109" s="1"/>
  <c r="M86" i="109" s="1"/>
  <c r="G35" i="109"/>
  <c r="E35" i="109"/>
  <c r="F35" i="109" s="1"/>
  <c r="G34" i="109"/>
  <c r="G51" i="109"/>
  <c r="G31" i="109"/>
  <c r="G78" i="109"/>
  <c r="G70" i="109"/>
  <c r="G76" i="109"/>
  <c r="E58" i="109"/>
  <c r="F58" i="109" s="1"/>
  <c r="G72" i="109"/>
  <c r="G74" i="109"/>
  <c r="C40" i="109"/>
  <c r="E40" i="109" s="1"/>
  <c r="F40" i="109" s="1"/>
  <c r="G53" i="109"/>
  <c r="E29" i="109"/>
  <c r="F29" i="109" s="1"/>
  <c r="G32" i="109"/>
  <c r="J88" i="109"/>
  <c r="L88" i="109" s="1"/>
  <c r="M88" i="109" s="1"/>
  <c r="G29" i="109"/>
  <c r="J87" i="109"/>
  <c r="L87" i="109" s="1"/>
  <c r="M87" i="109" s="1"/>
  <c r="E27" i="109"/>
  <c r="F27" i="109" s="1"/>
  <c r="G30" i="109"/>
  <c r="G33" i="109"/>
  <c r="G48" i="109"/>
  <c r="G56" i="109"/>
  <c r="E19" i="109"/>
  <c r="F19" i="109" s="1"/>
  <c r="G36" i="109"/>
  <c r="G27" i="109"/>
  <c r="F61" i="109"/>
  <c r="G61" i="109" s="1"/>
  <c r="G28" i="109"/>
  <c r="J90" i="109"/>
  <c r="L90" i="109" s="1"/>
  <c r="M90" i="109" s="1"/>
  <c r="J94" i="109"/>
  <c r="L94" i="109" s="1"/>
  <c r="M94" i="109" s="1"/>
  <c r="J96" i="109"/>
  <c r="L96" i="109" s="1"/>
  <c r="M96" i="109" s="1"/>
  <c r="M189" i="109"/>
  <c r="J92" i="109"/>
  <c r="L92" i="109" s="1"/>
  <c r="M92" i="109" s="1"/>
  <c r="C38" i="109"/>
  <c r="E69" i="109"/>
  <c r="E71" i="109"/>
  <c r="F71" i="109" s="1"/>
  <c r="E73" i="109"/>
  <c r="F73" i="109" s="1"/>
  <c r="E75" i="109"/>
  <c r="F75" i="109" s="1"/>
  <c r="E77" i="109"/>
  <c r="F77" i="109" s="1"/>
  <c r="E79" i="109"/>
  <c r="F79" i="109" s="1"/>
  <c r="E32" i="109"/>
  <c r="F32" i="109" s="1"/>
  <c r="E34" i="109"/>
  <c r="F34" i="109" s="1"/>
  <c r="E59" i="109"/>
  <c r="F59" i="109" s="1"/>
  <c r="G71" i="109"/>
  <c r="C89" i="109"/>
  <c r="C84" i="109"/>
  <c r="E84" i="109" s="1"/>
  <c r="J89" i="109"/>
  <c r="L89" i="109" s="1"/>
  <c r="M89" i="109" s="1"/>
  <c r="J91" i="109"/>
  <c r="L91" i="109" s="1"/>
  <c r="M91" i="109" s="1"/>
  <c r="J93" i="109"/>
  <c r="L93" i="109" s="1"/>
  <c r="M93" i="109" s="1"/>
  <c r="J95" i="109"/>
  <c r="L95" i="109" s="1"/>
  <c r="M95" i="109" s="1"/>
  <c r="G69" i="109"/>
  <c r="C80" i="109"/>
  <c r="G40" i="110" l="1"/>
  <c r="E40" i="110"/>
  <c r="F40" i="110" s="1"/>
  <c r="G38" i="110"/>
  <c r="E38" i="110"/>
  <c r="F38" i="110" s="1"/>
  <c r="G58" i="110"/>
  <c r="E80" i="110"/>
  <c r="F80" i="110" s="1"/>
  <c r="G80" i="110"/>
  <c r="F69" i="110"/>
  <c r="E81" i="110"/>
  <c r="G40" i="109"/>
  <c r="G38" i="109"/>
  <c r="E38" i="109"/>
  <c r="F38" i="109" s="1"/>
  <c r="G58" i="109"/>
  <c r="F69" i="109"/>
  <c r="E81" i="109"/>
  <c r="C82" i="109"/>
  <c r="G80" i="109"/>
  <c r="E80" i="109"/>
  <c r="F80" i="109" s="1"/>
  <c r="D80" i="37" l="1"/>
  <c r="C80" i="37"/>
  <c r="E80" i="37" s="1"/>
  <c r="D80" i="38"/>
  <c r="C80" i="38"/>
  <c r="E80" i="38" s="1"/>
  <c r="C80" i="39"/>
  <c r="E80" i="39" s="1"/>
  <c r="D80" i="39"/>
  <c r="D80" i="40"/>
  <c r="C80" i="40"/>
  <c r="E80" i="40" s="1"/>
  <c r="D80" i="43"/>
  <c r="C80" i="43"/>
  <c r="E80" i="43" s="1"/>
  <c r="D80" i="44"/>
  <c r="C80" i="44"/>
  <c r="E80" i="44" s="1"/>
  <c r="C80" i="45"/>
  <c r="D80" i="45"/>
  <c r="C84" i="83"/>
  <c r="D84" i="83"/>
  <c r="D84" i="102"/>
  <c r="E84" i="102" s="1"/>
  <c r="G80" i="102"/>
  <c r="G30" i="37"/>
  <c r="F69" i="37"/>
  <c r="X63" i="85"/>
  <c r="X62" i="85"/>
  <c r="X61" i="85"/>
  <c r="X60" i="85"/>
  <c r="X59" i="85"/>
  <c r="W64" i="85"/>
  <c r="W63" i="85"/>
  <c r="W62" i="85"/>
  <c r="W61" i="85"/>
  <c r="W60" i="85"/>
  <c r="W59" i="85"/>
  <c r="E80" i="45" l="1"/>
  <c r="E84" i="83"/>
  <c r="G30" i="108"/>
  <c r="K199" i="108" l="1"/>
  <c r="J199" i="108"/>
  <c r="L198" i="108"/>
  <c r="M198" i="108" s="1"/>
  <c r="L197" i="108"/>
  <c r="M197" i="108" s="1"/>
  <c r="L196" i="108"/>
  <c r="M196" i="108" s="1"/>
  <c r="L195" i="108"/>
  <c r="M195" i="108" s="1"/>
  <c r="L194" i="108"/>
  <c r="M194" i="108" s="1"/>
  <c r="L193" i="108"/>
  <c r="M193" i="108" s="1"/>
  <c r="L192" i="108"/>
  <c r="M192" i="108" s="1"/>
  <c r="L191" i="108"/>
  <c r="M191" i="108" s="1"/>
  <c r="L190" i="108"/>
  <c r="M190" i="108" s="1"/>
  <c r="L189" i="108"/>
  <c r="L199" i="108" s="1"/>
  <c r="M199" i="108" s="1"/>
  <c r="L182" i="108"/>
  <c r="K182" i="108"/>
  <c r="J182" i="108"/>
  <c r="M182" i="108" s="1"/>
  <c r="M181" i="108"/>
  <c r="M180" i="108"/>
  <c r="M179" i="108"/>
  <c r="M178" i="108"/>
  <c r="M177" i="108"/>
  <c r="M176" i="108"/>
  <c r="M175" i="108"/>
  <c r="M174" i="108"/>
  <c r="M173" i="108"/>
  <c r="Q172" i="108"/>
  <c r="M172" i="108"/>
  <c r="Q171" i="108"/>
  <c r="N165" i="108"/>
  <c r="M165" i="108"/>
  <c r="L165" i="108"/>
  <c r="K165" i="108"/>
  <c r="J165" i="108"/>
  <c r="N164" i="108"/>
  <c r="N163" i="108"/>
  <c r="N162" i="108"/>
  <c r="N161" i="108"/>
  <c r="N160" i="108"/>
  <c r="N159" i="108"/>
  <c r="N158" i="108"/>
  <c r="N157" i="108"/>
  <c r="N156" i="108"/>
  <c r="N155" i="108"/>
  <c r="L146" i="108"/>
  <c r="M146" i="108" s="1"/>
  <c r="M145" i="108"/>
  <c r="L145" i="108"/>
  <c r="L144" i="108"/>
  <c r="M144" i="108" s="1"/>
  <c r="L143" i="108"/>
  <c r="M143" i="108" s="1"/>
  <c r="L125" i="108"/>
  <c r="M125" i="108" s="1"/>
  <c r="N121" i="108"/>
  <c r="L121" i="108"/>
  <c r="M121" i="108" s="1"/>
  <c r="K96" i="108"/>
  <c r="K95" i="108"/>
  <c r="K94" i="108"/>
  <c r="K93" i="108"/>
  <c r="K92" i="108"/>
  <c r="K91" i="108"/>
  <c r="K90" i="108"/>
  <c r="K89" i="108"/>
  <c r="K88" i="108"/>
  <c r="K87" i="108"/>
  <c r="K86" i="108"/>
  <c r="D84" i="108"/>
  <c r="D80" i="108"/>
  <c r="C79" i="108"/>
  <c r="G79" i="108" s="1"/>
  <c r="C78" i="108"/>
  <c r="E78" i="108" s="1"/>
  <c r="F78" i="108" s="1"/>
  <c r="C77" i="108"/>
  <c r="G77" i="108" s="1"/>
  <c r="C76" i="108"/>
  <c r="E76" i="108" s="1"/>
  <c r="F76" i="108" s="1"/>
  <c r="C75" i="108"/>
  <c r="G75" i="108" s="1"/>
  <c r="C74" i="108"/>
  <c r="E74" i="108" s="1"/>
  <c r="F74" i="108" s="1"/>
  <c r="C73" i="108"/>
  <c r="G73" i="108" s="1"/>
  <c r="C72" i="108"/>
  <c r="E72" i="108" s="1"/>
  <c r="F72" i="108" s="1"/>
  <c r="C71" i="108"/>
  <c r="G71" i="108" s="1"/>
  <c r="C70" i="108"/>
  <c r="E70" i="108" s="1"/>
  <c r="F70" i="108" s="1"/>
  <c r="C69" i="108"/>
  <c r="E61" i="108"/>
  <c r="D59" i="108"/>
  <c r="C59" i="108"/>
  <c r="D58" i="108"/>
  <c r="C58" i="108"/>
  <c r="E57" i="108"/>
  <c r="F57" i="108" s="1"/>
  <c r="E56" i="108"/>
  <c r="F56" i="108" s="1"/>
  <c r="E55" i="108"/>
  <c r="F55" i="108" s="1"/>
  <c r="E54" i="108"/>
  <c r="F54" i="108" s="1"/>
  <c r="E53" i="108"/>
  <c r="F53" i="108" s="1"/>
  <c r="E52" i="108"/>
  <c r="F52" i="108" s="1"/>
  <c r="E51" i="108"/>
  <c r="F51" i="108" s="1"/>
  <c r="E50" i="108"/>
  <c r="F50" i="108" s="1"/>
  <c r="E49" i="108"/>
  <c r="F49" i="108" s="1"/>
  <c r="E48" i="108"/>
  <c r="F48" i="108" s="1"/>
  <c r="E47" i="108"/>
  <c r="D40" i="108"/>
  <c r="D38" i="108"/>
  <c r="D82" i="108" s="1"/>
  <c r="C37" i="108"/>
  <c r="G37" i="108" s="1"/>
  <c r="C36" i="108"/>
  <c r="E36" i="108" s="1"/>
  <c r="F36" i="108" s="1"/>
  <c r="C35" i="108"/>
  <c r="G55" i="108" s="1"/>
  <c r="C34" i="108"/>
  <c r="G34" i="108" s="1"/>
  <c r="C33" i="108"/>
  <c r="G53" i="108" s="1"/>
  <c r="C32" i="108"/>
  <c r="E32" i="108" s="1"/>
  <c r="F32" i="108" s="1"/>
  <c r="C31" i="108"/>
  <c r="G51" i="108" s="1"/>
  <c r="C30" i="108"/>
  <c r="G50" i="108" s="1"/>
  <c r="C29" i="108"/>
  <c r="C28" i="108"/>
  <c r="C27" i="108"/>
  <c r="G47" i="108" s="1"/>
  <c r="D19" i="108"/>
  <c r="C19" i="108"/>
  <c r="E19" i="108" s="1"/>
  <c r="F19" i="108" s="1"/>
  <c r="E18" i="108"/>
  <c r="F18" i="108" s="1"/>
  <c r="E17" i="108"/>
  <c r="F17" i="108" s="1"/>
  <c r="E16" i="108"/>
  <c r="F16" i="108" s="1"/>
  <c r="E15" i="108"/>
  <c r="F15" i="108" s="1"/>
  <c r="E14" i="108"/>
  <c r="F14" i="108" s="1"/>
  <c r="E13" i="108"/>
  <c r="F13" i="108" s="1"/>
  <c r="E12" i="108"/>
  <c r="F12" i="108" s="1"/>
  <c r="E11" i="108"/>
  <c r="F11" i="108" s="1"/>
  <c r="E10" i="108"/>
  <c r="F10" i="108" s="1"/>
  <c r="E9" i="108"/>
  <c r="F9" i="108" s="1"/>
  <c r="E8" i="108"/>
  <c r="F8" i="108" s="1"/>
  <c r="B63" i="85"/>
  <c r="E79" i="108" l="1"/>
  <c r="F79" i="108" s="1"/>
  <c r="C89" i="108"/>
  <c r="E59" i="108"/>
  <c r="F59" i="108" s="1"/>
  <c r="T13" i="108"/>
  <c r="B64" i="85" s="1"/>
  <c r="E75" i="108"/>
  <c r="F75" i="108" s="1"/>
  <c r="E71" i="108"/>
  <c r="F71" i="108" s="1"/>
  <c r="J88" i="108"/>
  <c r="L88" i="108" s="1"/>
  <c r="M88" i="108" s="1"/>
  <c r="G72" i="108"/>
  <c r="G76" i="108"/>
  <c r="C84" i="108"/>
  <c r="E84" i="108" s="1"/>
  <c r="E69" i="108"/>
  <c r="F69" i="108" s="1"/>
  <c r="E73" i="108"/>
  <c r="F73" i="108" s="1"/>
  <c r="E77" i="108"/>
  <c r="F77" i="108" s="1"/>
  <c r="G70" i="108"/>
  <c r="G74" i="108"/>
  <c r="G78" i="108"/>
  <c r="E58" i="108"/>
  <c r="F58" i="108" s="1"/>
  <c r="G49" i="108"/>
  <c r="E37" i="108"/>
  <c r="F37" i="108" s="1"/>
  <c r="E31" i="108"/>
  <c r="F31" i="108" s="1"/>
  <c r="G57" i="108"/>
  <c r="E29" i="108"/>
  <c r="F29" i="108" s="1"/>
  <c r="G29" i="108"/>
  <c r="G35" i="108"/>
  <c r="J86" i="108"/>
  <c r="L86" i="108" s="1"/>
  <c r="M86" i="108" s="1"/>
  <c r="E27" i="108"/>
  <c r="F27" i="108" s="1"/>
  <c r="E33" i="108"/>
  <c r="F33" i="108" s="1"/>
  <c r="G33" i="108"/>
  <c r="G27" i="108"/>
  <c r="F61" i="108"/>
  <c r="G61" i="108" s="1"/>
  <c r="G31" i="108"/>
  <c r="E35" i="108"/>
  <c r="F35" i="108" s="1"/>
  <c r="G48" i="108"/>
  <c r="G56" i="108"/>
  <c r="J90" i="108"/>
  <c r="L90" i="108" s="1"/>
  <c r="M90" i="108" s="1"/>
  <c r="J92" i="108"/>
  <c r="L92" i="108" s="1"/>
  <c r="M92" i="108" s="1"/>
  <c r="J94" i="108"/>
  <c r="L94" i="108" s="1"/>
  <c r="M94" i="108" s="1"/>
  <c r="J96" i="108"/>
  <c r="L96" i="108" s="1"/>
  <c r="M96" i="108" s="1"/>
  <c r="M189" i="108"/>
  <c r="E30" i="108"/>
  <c r="F30" i="108" s="1"/>
  <c r="G54" i="108"/>
  <c r="E34" i="108"/>
  <c r="F34" i="108" s="1"/>
  <c r="T12" i="108"/>
  <c r="J87" i="108"/>
  <c r="L87" i="108" s="1"/>
  <c r="M87" i="108" s="1"/>
  <c r="G69" i="108"/>
  <c r="G28" i="108"/>
  <c r="G32" i="108"/>
  <c r="G36" i="108"/>
  <c r="F47" i="108"/>
  <c r="G52" i="108"/>
  <c r="C80" i="108"/>
  <c r="J89" i="108"/>
  <c r="L89" i="108" s="1"/>
  <c r="M89" i="108" s="1"/>
  <c r="J91" i="108"/>
  <c r="L91" i="108" s="1"/>
  <c r="M91" i="108" s="1"/>
  <c r="J93" i="108"/>
  <c r="L93" i="108" s="1"/>
  <c r="M93" i="108" s="1"/>
  <c r="J95" i="108"/>
  <c r="L95" i="108" s="1"/>
  <c r="M95" i="108" s="1"/>
  <c r="C38" i="108"/>
  <c r="E28" i="108"/>
  <c r="F28" i="108" s="1"/>
  <c r="C40" i="108"/>
  <c r="G40" i="108" s="1"/>
  <c r="X64" i="85" s="1"/>
  <c r="K199" i="107"/>
  <c r="J199" i="107"/>
  <c r="L198" i="107"/>
  <c r="M198" i="107" s="1"/>
  <c r="M197" i="107"/>
  <c r="L197" i="107"/>
  <c r="L196" i="107"/>
  <c r="M196" i="107" s="1"/>
  <c r="L195" i="107"/>
  <c r="M195" i="107" s="1"/>
  <c r="L194" i="107"/>
  <c r="M194" i="107" s="1"/>
  <c r="M193" i="107"/>
  <c r="L193" i="107"/>
  <c r="L192" i="107"/>
  <c r="M192" i="107" s="1"/>
  <c r="L191" i="107"/>
  <c r="M191" i="107" s="1"/>
  <c r="L190" i="107"/>
  <c r="M190" i="107" s="1"/>
  <c r="M189" i="107"/>
  <c r="L189" i="107"/>
  <c r="L199" i="107" s="1"/>
  <c r="M199" i="107" s="1"/>
  <c r="L182" i="107"/>
  <c r="K182" i="107"/>
  <c r="J182" i="107"/>
  <c r="M182" i="107" s="1"/>
  <c r="M181" i="107"/>
  <c r="M180" i="107"/>
  <c r="M179" i="107"/>
  <c r="M178" i="107"/>
  <c r="M177" i="107"/>
  <c r="M176" i="107"/>
  <c r="M175" i="107"/>
  <c r="M174" i="107"/>
  <c r="M173" i="107"/>
  <c r="Q172" i="107"/>
  <c r="M172" i="107"/>
  <c r="Q171" i="107"/>
  <c r="M165" i="107"/>
  <c r="N165" i="107" s="1"/>
  <c r="L165" i="107"/>
  <c r="K165" i="107"/>
  <c r="J165" i="107"/>
  <c r="N164" i="107"/>
  <c r="N163" i="107"/>
  <c r="N162" i="107"/>
  <c r="N161" i="107"/>
  <c r="N160" i="107"/>
  <c r="N159" i="107"/>
  <c r="N158" i="107"/>
  <c r="N157" i="107"/>
  <c r="N156" i="107"/>
  <c r="N155" i="107"/>
  <c r="L146" i="107"/>
  <c r="M146" i="107" s="1"/>
  <c r="M145" i="107"/>
  <c r="L145" i="107"/>
  <c r="M144" i="107"/>
  <c r="L144" i="107"/>
  <c r="L143" i="107"/>
  <c r="M143" i="107" s="1"/>
  <c r="L125" i="107"/>
  <c r="M125" i="107" s="1"/>
  <c r="N121" i="107"/>
  <c r="L121" i="107"/>
  <c r="M121" i="107" s="1"/>
  <c r="K96" i="107"/>
  <c r="K95" i="107"/>
  <c r="K94" i="107"/>
  <c r="K93" i="107"/>
  <c r="K92" i="107"/>
  <c r="K91" i="107"/>
  <c r="K90" i="107"/>
  <c r="K89" i="107"/>
  <c r="K88" i="107"/>
  <c r="J88" i="107"/>
  <c r="L88" i="107" s="1"/>
  <c r="M88" i="107" s="1"/>
  <c r="K87" i="107"/>
  <c r="K86" i="107"/>
  <c r="D84" i="107"/>
  <c r="D82" i="107"/>
  <c r="D80" i="107"/>
  <c r="C79" i="107"/>
  <c r="C78" i="107"/>
  <c r="E78" i="107" s="1"/>
  <c r="F78" i="107" s="1"/>
  <c r="C77" i="107"/>
  <c r="J94" i="107" s="1"/>
  <c r="L94" i="107" s="1"/>
  <c r="M94" i="107" s="1"/>
  <c r="C76" i="107"/>
  <c r="E76" i="107" s="1"/>
  <c r="F76" i="107" s="1"/>
  <c r="C75" i="107"/>
  <c r="G75" i="107" s="1"/>
  <c r="C74" i="107"/>
  <c r="E74" i="107" s="1"/>
  <c r="F74" i="107" s="1"/>
  <c r="C73" i="107"/>
  <c r="J90" i="107" s="1"/>
  <c r="L90" i="107" s="1"/>
  <c r="M90" i="107" s="1"/>
  <c r="C72" i="107"/>
  <c r="E72" i="107" s="1"/>
  <c r="F72" i="107" s="1"/>
  <c r="C71" i="107"/>
  <c r="G71" i="107" s="1"/>
  <c r="C70" i="107"/>
  <c r="E70" i="107" s="1"/>
  <c r="F70" i="107" s="1"/>
  <c r="C69" i="107"/>
  <c r="E61" i="107"/>
  <c r="D59" i="107"/>
  <c r="C59" i="107"/>
  <c r="D58" i="107"/>
  <c r="C58" i="107"/>
  <c r="T13" i="107" s="1"/>
  <c r="E57" i="107"/>
  <c r="F57" i="107" s="1"/>
  <c r="E56" i="107"/>
  <c r="F56" i="107" s="1"/>
  <c r="E55" i="107"/>
  <c r="F55" i="107" s="1"/>
  <c r="E54" i="107"/>
  <c r="F54" i="107" s="1"/>
  <c r="E53" i="107"/>
  <c r="F53" i="107" s="1"/>
  <c r="E52" i="107"/>
  <c r="F52" i="107" s="1"/>
  <c r="E51" i="107"/>
  <c r="F51" i="107" s="1"/>
  <c r="E50" i="107"/>
  <c r="F50" i="107" s="1"/>
  <c r="E49" i="107"/>
  <c r="F49" i="107" s="1"/>
  <c r="E48" i="107"/>
  <c r="F48" i="107" s="1"/>
  <c r="E47" i="107"/>
  <c r="F47" i="107" s="1"/>
  <c r="D40" i="107"/>
  <c r="D38" i="107"/>
  <c r="C37" i="107"/>
  <c r="G37" i="107" s="1"/>
  <c r="C36" i="107"/>
  <c r="G36" i="107" s="1"/>
  <c r="C35" i="107"/>
  <c r="G55" i="107" s="1"/>
  <c r="C34" i="107"/>
  <c r="G34" i="107" s="1"/>
  <c r="C33" i="107"/>
  <c r="G33" i="107" s="1"/>
  <c r="C32" i="107"/>
  <c r="G52" i="107" s="1"/>
  <c r="C31" i="107"/>
  <c r="G31" i="107" s="1"/>
  <c r="C30" i="107"/>
  <c r="G30" i="107" s="1"/>
  <c r="C29" i="107"/>
  <c r="G29" i="107" s="1"/>
  <c r="C28" i="107"/>
  <c r="G28" i="107" s="1"/>
  <c r="C27" i="107"/>
  <c r="G47" i="107" s="1"/>
  <c r="D19" i="107"/>
  <c r="C19" i="107"/>
  <c r="E19" i="107" s="1"/>
  <c r="F19" i="107" s="1"/>
  <c r="E18" i="107"/>
  <c r="F18" i="107" s="1"/>
  <c r="E17" i="107"/>
  <c r="F17" i="107" s="1"/>
  <c r="E16" i="107"/>
  <c r="F16" i="107" s="1"/>
  <c r="E15" i="107"/>
  <c r="F15" i="107" s="1"/>
  <c r="E14" i="107"/>
  <c r="F14" i="107" s="1"/>
  <c r="E13" i="107"/>
  <c r="F13" i="107" s="1"/>
  <c r="E12" i="107"/>
  <c r="F12" i="107" s="1"/>
  <c r="E11" i="107"/>
  <c r="F11" i="107" s="1"/>
  <c r="E10" i="107"/>
  <c r="F10" i="107" s="1"/>
  <c r="E9" i="107"/>
  <c r="F9" i="107" s="1"/>
  <c r="E8" i="107"/>
  <c r="F8" i="107" s="1"/>
  <c r="C82" i="108" l="1"/>
  <c r="E81" i="108"/>
  <c r="E80" i="108"/>
  <c r="F80" i="108" s="1"/>
  <c r="G80" i="108"/>
  <c r="G38" i="108"/>
  <c r="E38" i="108"/>
  <c r="F38" i="108" s="1"/>
  <c r="G58" i="108"/>
  <c r="E40" i="108"/>
  <c r="F40" i="108" s="1"/>
  <c r="G50" i="107"/>
  <c r="G57" i="107"/>
  <c r="J96" i="107"/>
  <c r="L96" i="107" s="1"/>
  <c r="M96" i="107" s="1"/>
  <c r="E37" i="107"/>
  <c r="F37" i="107" s="1"/>
  <c r="G51" i="107"/>
  <c r="G78" i="107"/>
  <c r="E35" i="107"/>
  <c r="F35" i="107" s="1"/>
  <c r="G53" i="107"/>
  <c r="E75" i="107"/>
  <c r="F75" i="107" s="1"/>
  <c r="C84" i="107"/>
  <c r="E84" i="107" s="1"/>
  <c r="F61" i="107"/>
  <c r="G61" i="107" s="1"/>
  <c r="G70" i="107"/>
  <c r="T12" i="107"/>
  <c r="E69" i="107"/>
  <c r="F69" i="107" s="1"/>
  <c r="G72" i="107"/>
  <c r="G69" i="107"/>
  <c r="E58" i="107"/>
  <c r="F58" i="107" s="1"/>
  <c r="E73" i="107"/>
  <c r="F73" i="107" s="1"/>
  <c r="G76" i="107"/>
  <c r="G79" i="107"/>
  <c r="E79" i="107"/>
  <c r="F79" i="107" s="1"/>
  <c r="G73" i="107"/>
  <c r="E77" i="107"/>
  <c r="F77" i="107" s="1"/>
  <c r="E71" i="107"/>
  <c r="F71" i="107" s="1"/>
  <c r="G74" i="107"/>
  <c r="G77" i="107"/>
  <c r="E27" i="107"/>
  <c r="F27" i="107" s="1"/>
  <c r="E33" i="107"/>
  <c r="F33" i="107" s="1"/>
  <c r="E29" i="107"/>
  <c r="F29" i="107" s="1"/>
  <c r="J92" i="107"/>
  <c r="L92" i="107" s="1"/>
  <c r="M92" i="107" s="1"/>
  <c r="J86" i="107"/>
  <c r="L86" i="107" s="1"/>
  <c r="M86" i="107" s="1"/>
  <c r="C40" i="107"/>
  <c r="G40" i="107" s="1"/>
  <c r="E31" i="107"/>
  <c r="F31" i="107" s="1"/>
  <c r="G49" i="107"/>
  <c r="G27" i="107"/>
  <c r="G35" i="107"/>
  <c r="G48" i="107"/>
  <c r="G56" i="107"/>
  <c r="C38" i="107"/>
  <c r="G58" i="107" s="1"/>
  <c r="E28" i="107"/>
  <c r="F28" i="107" s="1"/>
  <c r="E30" i="107"/>
  <c r="F30" i="107" s="1"/>
  <c r="E32" i="107"/>
  <c r="F32" i="107" s="1"/>
  <c r="E34" i="107"/>
  <c r="F34" i="107" s="1"/>
  <c r="E36" i="107"/>
  <c r="F36" i="107" s="1"/>
  <c r="G54" i="107"/>
  <c r="E59" i="107"/>
  <c r="F59" i="107" s="1"/>
  <c r="J87" i="107"/>
  <c r="L87" i="107" s="1"/>
  <c r="M87" i="107" s="1"/>
  <c r="C89" i="107"/>
  <c r="J89" i="107"/>
  <c r="L89" i="107" s="1"/>
  <c r="M89" i="107" s="1"/>
  <c r="J91" i="107"/>
  <c r="L91" i="107" s="1"/>
  <c r="M91" i="107" s="1"/>
  <c r="J93" i="107"/>
  <c r="L93" i="107" s="1"/>
  <c r="M93" i="107" s="1"/>
  <c r="J95" i="107"/>
  <c r="L95" i="107" s="1"/>
  <c r="M95" i="107" s="1"/>
  <c r="G32" i="107"/>
  <c r="C80" i="107"/>
  <c r="B61" i="85"/>
  <c r="K199" i="106"/>
  <c r="J199" i="106"/>
  <c r="L198" i="106"/>
  <c r="M198" i="106" s="1"/>
  <c r="L197" i="106"/>
  <c r="M197" i="106" s="1"/>
  <c r="L196" i="106"/>
  <c r="M196" i="106" s="1"/>
  <c r="M195" i="106"/>
  <c r="L195" i="106"/>
  <c r="L194" i="106"/>
  <c r="M194" i="106" s="1"/>
  <c r="L193" i="106"/>
  <c r="M193" i="106" s="1"/>
  <c r="L192" i="106"/>
  <c r="M192" i="106" s="1"/>
  <c r="M191" i="106"/>
  <c r="L191" i="106"/>
  <c r="L190" i="106"/>
  <c r="M190" i="106" s="1"/>
  <c r="L189" i="106"/>
  <c r="M189" i="106" s="1"/>
  <c r="L182" i="106"/>
  <c r="K182" i="106"/>
  <c r="J182" i="106"/>
  <c r="M182" i="106" s="1"/>
  <c r="M181" i="106"/>
  <c r="M180" i="106"/>
  <c r="M179" i="106"/>
  <c r="M178" i="106"/>
  <c r="M177" i="106"/>
  <c r="M176" i="106"/>
  <c r="M175" i="106"/>
  <c r="M174" i="106"/>
  <c r="M173" i="106"/>
  <c r="Q172" i="106"/>
  <c r="M172" i="106"/>
  <c r="Q171" i="106"/>
  <c r="M165" i="106"/>
  <c r="L165" i="106"/>
  <c r="N165" i="106" s="1"/>
  <c r="K165" i="106"/>
  <c r="J165" i="106"/>
  <c r="N164" i="106"/>
  <c r="N163" i="106"/>
  <c r="N162" i="106"/>
  <c r="N161" i="106"/>
  <c r="N160" i="106"/>
  <c r="N159" i="106"/>
  <c r="N158" i="106"/>
  <c r="N157" i="106"/>
  <c r="N156" i="106"/>
  <c r="N155" i="106"/>
  <c r="M146" i="106"/>
  <c r="L146" i="106"/>
  <c r="L145" i="106"/>
  <c r="M145" i="106" s="1"/>
  <c r="M144" i="106"/>
  <c r="L144" i="106"/>
  <c r="L143" i="106"/>
  <c r="M143" i="106" s="1"/>
  <c r="M125" i="106"/>
  <c r="L125" i="106"/>
  <c r="N121" i="106"/>
  <c r="M121" i="106"/>
  <c r="L121" i="106"/>
  <c r="K96" i="106"/>
  <c r="K95" i="106"/>
  <c r="K94" i="106"/>
  <c r="K93" i="106"/>
  <c r="K92" i="106"/>
  <c r="K91" i="106"/>
  <c r="K90" i="106"/>
  <c r="K89" i="106"/>
  <c r="K88" i="106"/>
  <c r="K87" i="106"/>
  <c r="K86" i="106"/>
  <c r="D84" i="106"/>
  <c r="D80" i="106"/>
  <c r="D82" i="106" s="1"/>
  <c r="C79" i="106"/>
  <c r="G79" i="106" s="1"/>
  <c r="C78" i="106"/>
  <c r="G78" i="106" s="1"/>
  <c r="C77" i="106"/>
  <c r="G77" i="106" s="1"/>
  <c r="C76" i="106"/>
  <c r="G76" i="106" s="1"/>
  <c r="C75" i="106"/>
  <c r="G75" i="106" s="1"/>
  <c r="C74" i="106"/>
  <c r="G74" i="106" s="1"/>
  <c r="C73" i="106"/>
  <c r="G73" i="106" s="1"/>
  <c r="C72" i="106"/>
  <c r="G72" i="106" s="1"/>
  <c r="C71" i="106"/>
  <c r="C70" i="106"/>
  <c r="G70" i="106" s="1"/>
  <c r="C69" i="106"/>
  <c r="J86" i="106" s="1"/>
  <c r="L86" i="106" s="1"/>
  <c r="M86" i="106" s="1"/>
  <c r="E61" i="106"/>
  <c r="D59" i="106"/>
  <c r="C59" i="106"/>
  <c r="D58" i="106"/>
  <c r="C58" i="106"/>
  <c r="E58" i="106" s="1"/>
  <c r="F58" i="106" s="1"/>
  <c r="E57" i="106"/>
  <c r="F57" i="106" s="1"/>
  <c r="E56" i="106"/>
  <c r="F56" i="106" s="1"/>
  <c r="E55" i="106"/>
  <c r="F55" i="106" s="1"/>
  <c r="E54" i="106"/>
  <c r="F54" i="106" s="1"/>
  <c r="E53" i="106"/>
  <c r="F53" i="106" s="1"/>
  <c r="E52" i="106"/>
  <c r="F52" i="106" s="1"/>
  <c r="E51" i="106"/>
  <c r="F51" i="106" s="1"/>
  <c r="E50" i="106"/>
  <c r="F50" i="106" s="1"/>
  <c r="E49" i="106"/>
  <c r="F49" i="106" s="1"/>
  <c r="E48" i="106"/>
  <c r="F48" i="106" s="1"/>
  <c r="E47" i="106"/>
  <c r="F47" i="106" s="1"/>
  <c r="D40" i="106"/>
  <c r="D38" i="106"/>
  <c r="C37" i="106"/>
  <c r="G57" i="106" s="1"/>
  <c r="C36" i="106"/>
  <c r="E36" i="106" s="1"/>
  <c r="F36" i="106" s="1"/>
  <c r="C35" i="106"/>
  <c r="E35" i="106" s="1"/>
  <c r="F35" i="106" s="1"/>
  <c r="C34" i="106"/>
  <c r="G54" i="106" s="1"/>
  <c r="C33" i="106"/>
  <c r="G53" i="106" s="1"/>
  <c r="C32" i="106"/>
  <c r="E32" i="106" s="1"/>
  <c r="F32" i="106" s="1"/>
  <c r="C31" i="106"/>
  <c r="E31" i="106" s="1"/>
  <c r="F31" i="106" s="1"/>
  <c r="C30" i="106"/>
  <c r="E30" i="106" s="1"/>
  <c r="F30" i="106" s="1"/>
  <c r="C29" i="106"/>
  <c r="E29" i="106" s="1"/>
  <c r="F29" i="106" s="1"/>
  <c r="C28" i="106"/>
  <c r="E28" i="106" s="1"/>
  <c r="F28" i="106" s="1"/>
  <c r="C27" i="106"/>
  <c r="D19" i="106"/>
  <c r="C19" i="106"/>
  <c r="E19" i="106" s="1"/>
  <c r="F19" i="106" s="1"/>
  <c r="E18" i="106"/>
  <c r="F18" i="106" s="1"/>
  <c r="E17" i="106"/>
  <c r="F17" i="106" s="1"/>
  <c r="E16" i="106"/>
  <c r="F16" i="106" s="1"/>
  <c r="E15" i="106"/>
  <c r="F15" i="106" s="1"/>
  <c r="E14" i="106"/>
  <c r="F14" i="106" s="1"/>
  <c r="E13" i="106"/>
  <c r="F13" i="106" s="1"/>
  <c r="E12" i="106"/>
  <c r="F12" i="106" s="1"/>
  <c r="E11" i="106"/>
  <c r="F11" i="106" s="1"/>
  <c r="E10" i="106"/>
  <c r="F10" i="106" s="1"/>
  <c r="E9" i="106"/>
  <c r="F9" i="106" s="1"/>
  <c r="E8" i="106"/>
  <c r="F8" i="106" s="1"/>
  <c r="K199" i="105"/>
  <c r="J199" i="105"/>
  <c r="L198" i="105"/>
  <c r="M198" i="105" s="1"/>
  <c r="L197" i="105"/>
  <c r="M197" i="105" s="1"/>
  <c r="L196" i="105"/>
  <c r="M196" i="105" s="1"/>
  <c r="M195" i="105"/>
  <c r="L195" i="105"/>
  <c r="L194" i="105"/>
  <c r="M194" i="105" s="1"/>
  <c r="L193" i="105"/>
  <c r="M193" i="105" s="1"/>
  <c r="L192" i="105"/>
  <c r="M192" i="105" s="1"/>
  <c r="M191" i="105"/>
  <c r="L191" i="105"/>
  <c r="L190" i="105"/>
  <c r="M190" i="105" s="1"/>
  <c r="L189" i="105"/>
  <c r="L199" i="105" s="1"/>
  <c r="M199" i="105" s="1"/>
  <c r="L182" i="105"/>
  <c r="K182" i="105"/>
  <c r="J182" i="105"/>
  <c r="M182" i="105" s="1"/>
  <c r="M181" i="105"/>
  <c r="M180" i="105"/>
  <c r="M179" i="105"/>
  <c r="M178" i="105"/>
  <c r="M177" i="105"/>
  <c r="M176" i="105"/>
  <c r="M175" i="105"/>
  <c r="M174" i="105"/>
  <c r="M173" i="105"/>
  <c r="Q172" i="105"/>
  <c r="M172" i="105"/>
  <c r="Q171" i="105"/>
  <c r="M165" i="105"/>
  <c r="L165" i="105"/>
  <c r="N165" i="105" s="1"/>
  <c r="K165" i="105"/>
  <c r="J165" i="105"/>
  <c r="N164" i="105"/>
  <c r="N163" i="105"/>
  <c r="N162" i="105"/>
  <c r="N161" i="105"/>
  <c r="N160" i="105"/>
  <c r="N159" i="105"/>
  <c r="N158" i="105"/>
  <c r="N157" i="105"/>
  <c r="N156" i="105"/>
  <c r="N155" i="105"/>
  <c r="L146" i="105"/>
  <c r="M146" i="105" s="1"/>
  <c r="L145" i="105"/>
  <c r="M145" i="105" s="1"/>
  <c r="M144" i="105"/>
  <c r="L144" i="105"/>
  <c r="L143" i="105"/>
  <c r="M143" i="105" s="1"/>
  <c r="L125" i="105"/>
  <c r="M125" i="105" s="1"/>
  <c r="N121" i="105"/>
  <c r="M121" i="105"/>
  <c r="L121" i="105"/>
  <c r="K96" i="105"/>
  <c r="K95" i="105"/>
  <c r="K94" i="105"/>
  <c r="K93" i="105"/>
  <c r="K92" i="105"/>
  <c r="K91" i="105"/>
  <c r="K90" i="105"/>
  <c r="K89" i="105"/>
  <c r="K88" i="105"/>
  <c r="K87" i="105"/>
  <c r="K86" i="105"/>
  <c r="D84" i="105"/>
  <c r="D80" i="105"/>
  <c r="D82" i="105" s="1"/>
  <c r="C79" i="105"/>
  <c r="E79" i="105" s="1"/>
  <c r="F79" i="105" s="1"/>
  <c r="C78" i="105"/>
  <c r="J95" i="105" s="1"/>
  <c r="L95" i="105" s="1"/>
  <c r="M95" i="105" s="1"/>
  <c r="C77" i="105"/>
  <c r="E77" i="105" s="1"/>
  <c r="F77" i="105" s="1"/>
  <c r="C76" i="105"/>
  <c r="C75" i="105"/>
  <c r="E75" i="105" s="1"/>
  <c r="F75" i="105" s="1"/>
  <c r="G74" i="105"/>
  <c r="C74" i="105"/>
  <c r="E74" i="105" s="1"/>
  <c r="F74" i="105" s="1"/>
  <c r="C73" i="105"/>
  <c r="E73" i="105" s="1"/>
  <c r="F73" i="105" s="1"/>
  <c r="C72" i="105"/>
  <c r="E72" i="105" s="1"/>
  <c r="F72" i="105" s="1"/>
  <c r="C71" i="105"/>
  <c r="E71" i="105" s="1"/>
  <c r="F71" i="105" s="1"/>
  <c r="C70" i="105"/>
  <c r="C69" i="105"/>
  <c r="G69" i="105" s="1"/>
  <c r="E61" i="105"/>
  <c r="D59" i="105"/>
  <c r="C59" i="105"/>
  <c r="D58" i="105"/>
  <c r="C58" i="105"/>
  <c r="T13" i="105" s="1"/>
  <c r="E57" i="105"/>
  <c r="F57" i="105" s="1"/>
  <c r="E56" i="105"/>
  <c r="F56" i="105" s="1"/>
  <c r="E55" i="105"/>
  <c r="F55" i="105" s="1"/>
  <c r="E54" i="105"/>
  <c r="F54" i="105" s="1"/>
  <c r="E53" i="105"/>
  <c r="F53" i="105" s="1"/>
  <c r="E52" i="105"/>
  <c r="F52" i="105" s="1"/>
  <c r="E51" i="105"/>
  <c r="F51" i="105" s="1"/>
  <c r="E50" i="105"/>
  <c r="F50" i="105" s="1"/>
  <c r="E49" i="105"/>
  <c r="F49" i="105" s="1"/>
  <c r="E48" i="105"/>
  <c r="F48" i="105" s="1"/>
  <c r="E47" i="105"/>
  <c r="F47" i="105" s="1"/>
  <c r="D40" i="105"/>
  <c r="D38" i="105"/>
  <c r="C37" i="105"/>
  <c r="G57" i="105" s="1"/>
  <c r="C36" i="105"/>
  <c r="E36" i="105" s="1"/>
  <c r="F36" i="105" s="1"/>
  <c r="C35" i="105"/>
  <c r="E35" i="105" s="1"/>
  <c r="F35" i="105" s="1"/>
  <c r="C34" i="105"/>
  <c r="G54" i="105" s="1"/>
  <c r="C33" i="105"/>
  <c r="E33" i="105" s="1"/>
  <c r="F33" i="105" s="1"/>
  <c r="C32" i="105"/>
  <c r="E32" i="105" s="1"/>
  <c r="F32" i="105" s="1"/>
  <c r="C31" i="105"/>
  <c r="G51" i="105" s="1"/>
  <c r="C30" i="105"/>
  <c r="E30" i="105" s="1"/>
  <c r="F30" i="105" s="1"/>
  <c r="C29" i="105"/>
  <c r="G49" i="105" s="1"/>
  <c r="C28" i="105"/>
  <c r="E28" i="105" s="1"/>
  <c r="F28" i="105" s="1"/>
  <c r="C27" i="105"/>
  <c r="D19" i="105"/>
  <c r="C19" i="105"/>
  <c r="T12" i="105" s="1"/>
  <c r="E18" i="105"/>
  <c r="F18" i="105" s="1"/>
  <c r="E17" i="105"/>
  <c r="F17" i="105" s="1"/>
  <c r="E16" i="105"/>
  <c r="F16" i="105" s="1"/>
  <c r="E15" i="105"/>
  <c r="F15" i="105" s="1"/>
  <c r="E14" i="105"/>
  <c r="F14" i="105" s="1"/>
  <c r="E13" i="105"/>
  <c r="F13" i="105" s="1"/>
  <c r="E12" i="105"/>
  <c r="F12" i="105" s="1"/>
  <c r="E11" i="105"/>
  <c r="F11" i="105" s="1"/>
  <c r="E10" i="105"/>
  <c r="F10" i="105" s="1"/>
  <c r="E9" i="105"/>
  <c r="F9" i="105" s="1"/>
  <c r="E8" i="105"/>
  <c r="F8" i="105" s="1"/>
  <c r="C59" i="104"/>
  <c r="K199" i="104"/>
  <c r="J199" i="104"/>
  <c r="M198" i="104"/>
  <c r="L198" i="104"/>
  <c r="M197" i="104"/>
  <c r="L197" i="104"/>
  <c r="L196" i="104"/>
  <c r="M196" i="104" s="1"/>
  <c r="L195" i="104"/>
  <c r="M195" i="104" s="1"/>
  <c r="M194" i="104"/>
  <c r="L194" i="104"/>
  <c r="M193" i="104"/>
  <c r="L193" i="104"/>
  <c r="L192" i="104"/>
  <c r="M192" i="104" s="1"/>
  <c r="L191" i="104"/>
  <c r="M191" i="104" s="1"/>
  <c r="M190" i="104"/>
  <c r="L190" i="104"/>
  <c r="M189" i="104"/>
  <c r="L189" i="104"/>
  <c r="L199" i="104" s="1"/>
  <c r="M199" i="104" s="1"/>
  <c r="L182" i="104"/>
  <c r="M182" i="104" s="1"/>
  <c r="K182" i="104"/>
  <c r="J182" i="104"/>
  <c r="M181" i="104"/>
  <c r="M180" i="104"/>
  <c r="M179" i="104"/>
  <c r="M178" i="104"/>
  <c r="M177" i="104"/>
  <c r="M176" i="104"/>
  <c r="M175" i="104"/>
  <c r="M174" i="104"/>
  <c r="M173" i="104"/>
  <c r="Q172" i="104"/>
  <c r="M172" i="104"/>
  <c r="Q171" i="104"/>
  <c r="M165" i="104"/>
  <c r="N165" i="104" s="1"/>
  <c r="L165" i="104"/>
  <c r="K165" i="104"/>
  <c r="J165" i="104"/>
  <c r="N164" i="104"/>
  <c r="N163" i="104"/>
  <c r="N162" i="104"/>
  <c r="N161" i="104"/>
  <c r="N160" i="104"/>
  <c r="N159" i="104"/>
  <c r="N158" i="104"/>
  <c r="N157" i="104"/>
  <c r="N156" i="104"/>
  <c r="N155" i="104"/>
  <c r="L146" i="104"/>
  <c r="M146" i="104" s="1"/>
  <c r="M145" i="104"/>
  <c r="L145" i="104"/>
  <c r="L144" i="104"/>
  <c r="M144" i="104" s="1"/>
  <c r="L143" i="104"/>
  <c r="M143" i="104" s="1"/>
  <c r="L125" i="104"/>
  <c r="M125" i="104" s="1"/>
  <c r="N121" i="104"/>
  <c r="L121" i="104"/>
  <c r="M121" i="104" s="1"/>
  <c r="K96" i="104"/>
  <c r="K95" i="104"/>
  <c r="K94" i="104"/>
  <c r="K93" i="104"/>
  <c r="K92" i="104"/>
  <c r="K91" i="104"/>
  <c r="K90" i="104"/>
  <c r="K89" i="104"/>
  <c r="K88" i="104"/>
  <c r="K87" i="104"/>
  <c r="K86" i="104"/>
  <c r="D84" i="104"/>
  <c r="D82" i="104"/>
  <c r="D80" i="104"/>
  <c r="C79" i="104"/>
  <c r="E79" i="104" s="1"/>
  <c r="F79" i="104" s="1"/>
  <c r="C78" i="104"/>
  <c r="E78" i="104" s="1"/>
  <c r="F78" i="104" s="1"/>
  <c r="C77" i="104"/>
  <c r="G77" i="104" s="1"/>
  <c r="C76" i="104"/>
  <c r="E76" i="104" s="1"/>
  <c r="F76" i="104" s="1"/>
  <c r="C75" i="104"/>
  <c r="G75" i="104" s="1"/>
  <c r="C74" i="104"/>
  <c r="E74" i="104" s="1"/>
  <c r="F74" i="104" s="1"/>
  <c r="C73" i="104"/>
  <c r="G73" i="104" s="1"/>
  <c r="C72" i="104"/>
  <c r="E72" i="104" s="1"/>
  <c r="F72" i="104" s="1"/>
  <c r="C71" i="104"/>
  <c r="E71" i="104" s="1"/>
  <c r="F71" i="104" s="1"/>
  <c r="C70" i="104"/>
  <c r="E70" i="104" s="1"/>
  <c r="F70" i="104" s="1"/>
  <c r="C69" i="104"/>
  <c r="E61" i="104"/>
  <c r="D59" i="104"/>
  <c r="D58" i="104"/>
  <c r="C58" i="104"/>
  <c r="E57" i="104"/>
  <c r="F57" i="104" s="1"/>
  <c r="E56" i="104"/>
  <c r="F56" i="104" s="1"/>
  <c r="E55" i="104"/>
  <c r="F55" i="104" s="1"/>
  <c r="E54" i="104"/>
  <c r="F54" i="104" s="1"/>
  <c r="E53" i="104"/>
  <c r="F53" i="104" s="1"/>
  <c r="E52" i="104"/>
  <c r="F52" i="104" s="1"/>
  <c r="E51" i="104"/>
  <c r="F51" i="104" s="1"/>
  <c r="E50" i="104"/>
  <c r="F50" i="104" s="1"/>
  <c r="E49" i="104"/>
  <c r="F49" i="104" s="1"/>
  <c r="E48" i="104"/>
  <c r="F48" i="104" s="1"/>
  <c r="E47" i="104"/>
  <c r="D40" i="104"/>
  <c r="D38" i="104"/>
  <c r="C37" i="104"/>
  <c r="E37" i="104" s="1"/>
  <c r="F37" i="104" s="1"/>
  <c r="C36" i="104"/>
  <c r="G36" i="104" s="1"/>
  <c r="C35" i="104"/>
  <c r="G55" i="104" s="1"/>
  <c r="C34" i="104"/>
  <c r="G34" i="104" s="1"/>
  <c r="C33" i="104"/>
  <c r="E33" i="104" s="1"/>
  <c r="F33" i="104" s="1"/>
  <c r="C32" i="104"/>
  <c r="G32" i="104" s="1"/>
  <c r="C31" i="104"/>
  <c r="G51" i="104" s="1"/>
  <c r="C30" i="104"/>
  <c r="G30" i="104" s="1"/>
  <c r="C29" i="104"/>
  <c r="C28" i="104"/>
  <c r="G28" i="104" s="1"/>
  <c r="C27" i="104"/>
  <c r="G47" i="104" s="1"/>
  <c r="D19" i="104"/>
  <c r="C19" i="104"/>
  <c r="T12" i="104" s="1"/>
  <c r="E18" i="104"/>
  <c r="F18" i="104" s="1"/>
  <c r="E17" i="104"/>
  <c r="F17" i="104" s="1"/>
  <c r="E16" i="104"/>
  <c r="F16" i="104" s="1"/>
  <c r="E15" i="104"/>
  <c r="F15" i="104" s="1"/>
  <c r="E14" i="104"/>
  <c r="F14" i="104" s="1"/>
  <c r="E13" i="104"/>
  <c r="F13" i="104" s="1"/>
  <c r="E12" i="104"/>
  <c r="F12" i="104" s="1"/>
  <c r="E11" i="104"/>
  <c r="F11" i="104" s="1"/>
  <c r="E10" i="104"/>
  <c r="F10" i="104" s="1"/>
  <c r="E9" i="104"/>
  <c r="F9" i="104" s="1"/>
  <c r="E8" i="104"/>
  <c r="F8" i="104" s="1"/>
  <c r="E40" i="107" l="1"/>
  <c r="F40" i="107" s="1"/>
  <c r="E81" i="107"/>
  <c r="G38" i="107"/>
  <c r="E38" i="107"/>
  <c r="F38" i="107" s="1"/>
  <c r="E80" i="107"/>
  <c r="F80" i="107" s="1"/>
  <c r="C82" i="107"/>
  <c r="G80" i="107"/>
  <c r="E59" i="106"/>
  <c r="F59" i="106" s="1"/>
  <c r="C89" i="106"/>
  <c r="J88" i="106"/>
  <c r="L88" i="106" s="1"/>
  <c r="M88" i="106" s="1"/>
  <c r="G28" i="106"/>
  <c r="G52" i="106"/>
  <c r="G48" i="106"/>
  <c r="G34" i="106"/>
  <c r="G56" i="106"/>
  <c r="G30" i="106"/>
  <c r="G36" i="106"/>
  <c r="F61" i="106"/>
  <c r="G61" i="106" s="1"/>
  <c r="G32" i="106"/>
  <c r="G50" i="106"/>
  <c r="G47" i="106"/>
  <c r="E70" i="106"/>
  <c r="F70" i="106" s="1"/>
  <c r="E76" i="106"/>
  <c r="F76" i="106" s="1"/>
  <c r="E27" i="106"/>
  <c r="F27" i="106" s="1"/>
  <c r="C40" i="106"/>
  <c r="G40" i="106" s="1"/>
  <c r="G29" i="106"/>
  <c r="G35" i="106"/>
  <c r="G37" i="106"/>
  <c r="C38" i="106"/>
  <c r="G51" i="106"/>
  <c r="E69" i="106"/>
  <c r="E71" i="106"/>
  <c r="F71" i="106" s="1"/>
  <c r="E73" i="106"/>
  <c r="F73" i="106" s="1"/>
  <c r="E75" i="106"/>
  <c r="F75" i="106" s="1"/>
  <c r="E77" i="106"/>
  <c r="F77" i="106" s="1"/>
  <c r="E79" i="106"/>
  <c r="F79" i="106" s="1"/>
  <c r="C80" i="106"/>
  <c r="E74" i="106"/>
  <c r="F74" i="106" s="1"/>
  <c r="E78" i="106"/>
  <c r="F78" i="106" s="1"/>
  <c r="E33" i="106"/>
  <c r="F33" i="106" s="1"/>
  <c r="E37" i="106"/>
  <c r="F37" i="106" s="1"/>
  <c r="G27" i="106"/>
  <c r="G31" i="106"/>
  <c r="J90" i="106"/>
  <c r="L90" i="106" s="1"/>
  <c r="M90" i="106" s="1"/>
  <c r="J92" i="106"/>
  <c r="L92" i="106" s="1"/>
  <c r="M92" i="106" s="1"/>
  <c r="J94" i="106"/>
  <c r="L94" i="106" s="1"/>
  <c r="M94" i="106" s="1"/>
  <c r="J96" i="106"/>
  <c r="L96" i="106" s="1"/>
  <c r="M96" i="106" s="1"/>
  <c r="E34" i="106"/>
  <c r="F34" i="106" s="1"/>
  <c r="G55" i="106"/>
  <c r="G33" i="106"/>
  <c r="T12" i="106"/>
  <c r="G49" i="106"/>
  <c r="G69" i="106"/>
  <c r="G71" i="106"/>
  <c r="J87" i="106"/>
  <c r="L87" i="106" s="1"/>
  <c r="M87" i="106" s="1"/>
  <c r="C84" i="106"/>
  <c r="E84" i="106" s="1"/>
  <c r="J89" i="106"/>
  <c r="L89" i="106" s="1"/>
  <c r="M89" i="106" s="1"/>
  <c r="J91" i="106"/>
  <c r="L91" i="106" s="1"/>
  <c r="M91" i="106" s="1"/>
  <c r="J93" i="106"/>
  <c r="L93" i="106" s="1"/>
  <c r="M93" i="106" s="1"/>
  <c r="J95" i="106"/>
  <c r="L95" i="106" s="1"/>
  <c r="M95" i="106" s="1"/>
  <c r="E72" i="106"/>
  <c r="F72" i="106" s="1"/>
  <c r="T13" i="106"/>
  <c r="B62" i="85" s="1"/>
  <c r="L199" i="106"/>
  <c r="M199" i="106" s="1"/>
  <c r="G79" i="104"/>
  <c r="E58" i="104"/>
  <c r="F58" i="104" s="1"/>
  <c r="G72" i="105"/>
  <c r="G77" i="105"/>
  <c r="J93" i="105"/>
  <c r="L93" i="105" s="1"/>
  <c r="M93" i="105" s="1"/>
  <c r="G75" i="105"/>
  <c r="G28" i="105"/>
  <c r="J87" i="105"/>
  <c r="L87" i="105" s="1"/>
  <c r="M87" i="105" s="1"/>
  <c r="G78" i="105"/>
  <c r="E58" i="105"/>
  <c r="F58" i="105" s="1"/>
  <c r="E19" i="105"/>
  <c r="F19" i="105" s="1"/>
  <c r="G71" i="105"/>
  <c r="E78" i="105"/>
  <c r="F78" i="105" s="1"/>
  <c r="C84" i="105"/>
  <c r="E84" i="105" s="1"/>
  <c r="C80" i="105"/>
  <c r="E80" i="105" s="1"/>
  <c r="F80" i="105" s="1"/>
  <c r="E76" i="105"/>
  <c r="F76" i="105" s="1"/>
  <c r="G79" i="105"/>
  <c r="E70" i="105"/>
  <c r="F70" i="105" s="1"/>
  <c r="G73" i="105"/>
  <c r="G76" i="105"/>
  <c r="G70" i="105"/>
  <c r="J89" i="105"/>
  <c r="L89" i="105" s="1"/>
  <c r="M89" i="105" s="1"/>
  <c r="G36" i="105"/>
  <c r="F61" i="105"/>
  <c r="G61" i="105" s="1"/>
  <c r="G32" i="105"/>
  <c r="G50" i="105"/>
  <c r="G30" i="105"/>
  <c r="J91" i="105"/>
  <c r="L91" i="105" s="1"/>
  <c r="M91" i="105" s="1"/>
  <c r="G34" i="105"/>
  <c r="G52" i="105"/>
  <c r="G47" i="105"/>
  <c r="C40" i="105"/>
  <c r="J86" i="105"/>
  <c r="L86" i="105" s="1"/>
  <c r="M86" i="105" s="1"/>
  <c r="J88" i="105"/>
  <c r="L88" i="105" s="1"/>
  <c r="M88" i="105" s="1"/>
  <c r="G27" i="105"/>
  <c r="G29" i="105"/>
  <c r="G31" i="105"/>
  <c r="G33" i="105"/>
  <c r="G35" i="105"/>
  <c r="G37" i="105"/>
  <c r="G48" i="105"/>
  <c r="G56" i="105"/>
  <c r="J90" i="105"/>
  <c r="L90" i="105" s="1"/>
  <c r="M90" i="105" s="1"/>
  <c r="J92" i="105"/>
  <c r="L92" i="105" s="1"/>
  <c r="M92" i="105" s="1"/>
  <c r="J94" i="105"/>
  <c r="L94" i="105" s="1"/>
  <c r="M94" i="105" s="1"/>
  <c r="J96" i="105"/>
  <c r="L96" i="105" s="1"/>
  <c r="M96" i="105" s="1"/>
  <c r="G55" i="105"/>
  <c r="E29" i="105"/>
  <c r="F29" i="105" s="1"/>
  <c r="E37" i="105"/>
  <c r="F37" i="105" s="1"/>
  <c r="G53" i="105"/>
  <c r="M189" i="105"/>
  <c r="E27" i="105"/>
  <c r="F27" i="105" s="1"/>
  <c r="E31" i="105"/>
  <c r="F31" i="105" s="1"/>
  <c r="C38" i="105"/>
  <c r="E69" i="105"/>
  <c r="E34" i="105"/>
  <c r="F34" i="105" s="1"/>
  <c r="C89" i="105"/>
  <c r="E59" i="105"/>
  <c r="F59" i="105" s="1"/>
  <c r="E35" i="104"/>
  <c r="F35" i="104" s="1"/>
  <c r="C89" i="104"/>
  <c r="G71" i="104"/>
  <c r="J88" i="104"/>
  <c r="L88" i="104" s="1"/>
  <c r="M88" i="104" s="1"/>
  <c r="E31" i="104"/>
  <c r="F31" i="104" s="1"/>
  <c r="E27" i="104"/>
  <c r="F27" i="104" s="1"/>
  <c r="G53" i="104"/>
  <c r="G33" i="104"/>
  <c r="G29" i="104"/>
  <c r="C84" i="104"/>
  <c r="E84" i="104" s="1"/>
  <c r="E19" i="104"/>
  <c r="F19" i="104" s="1"/>
  <c r="E75" i="104"/>
  <c r="F75" i="104" s="1"/>
  <c r="G78" i="104"/>
  <c r="T13" i="104"/>
  <c r="B60" i="85" s="1"/>
  <c r="E69" i="104"/>
  <c r="F69" i="104" s="1"/>
  <c r="G72" i="104"/>
  <c r="E73" i="104"/>
  <c r="F73" i="104" s="1"/>
  <c r="G76" i="104"/>
  <c r="G69" i="104"/>
  <c r="G70" i="104"/>
  <c r="E77" i="104"/>
  <c r="F77" i="104" s="1"/>
  <c r="G74" i="104"/>
  <c r="E59" i="104"/>
  <c r="F59" i="104" s="1"/>
  <c r="G37" i="104"/>
  <c r="C40" i="104"/>
  <c r="G40" i="104" s="1"/>
  <c r="J94" i="104"/>
  <c r="L94" i="104" s="1"/>
  <c r="M94" i="104" s="1"/>
  <c r="G27" i="104"/>
  <c r="G31" i="104"/>
  <c r="G35" i="104"/>
  <c r="F61" i="104"/>
  <c r="G61" i="104" s="1"/>
  <c r="J92" i="104"/>
  <c r="L92" i="104" s="1"/>
  <c r="M92" i="104" s="1"/>
  <c r="J86" i="104"/>
  <c r="L86" i="104" s="1"/>
  <c r="M86" i="104" s="1"/>
  <c r="G57" i="104"/>
  <c r="E29" i="104"/>
  <c r="F29" i="104" s="1"/>
  <c r="G49" i="104"/>
  <c r="J96" i="104"/>
  <c r="L96" i="104" s="1"/>
  <c r="M96" i="104" s="1"/>
  <c r="J87" i="104"/>
  <c r="L87" i="104" s="1"/>
  <c r="M87" i="104" s="1"/>
  <c r="J90" i="104"/>
  <c r="L90" i="104" s="1"/>
  <c r="M90" i="104" s="1"/>
  <c r="G50" i="104"/>
  <c r="G48" i="104"/>
  <c r="G56" i="104"/>
  <c r="C38" i="104"/>
  <c r="E28" i="104"/>
  <c r="F28" i="104" s="1"/>
  <c r="E30" i="104"/>
  <c r="F30" i="104" s="1"/>
  <c r="E32" i="104"/>
  <c r="F32" i="104" s="1"/>
  <c r="E34" i="104"/>
  <c r="F34" i="104" s="1"/>
  <c r="E36" i="104"/>
  <c r="F36" i="104" s="1"/>
  <c r="G54" i="104"/>
  <c r="F47" i="104"/>
  <c r="G52" i="104"/>
  <c r="J89" i="104"/>
  <c r="L89" i="104" s="1"/>
  <c r="M89" i="104" s="1"/>
  <c r="J91" i="104"/>
  <c r="L91" i="104" s="1"/>
  <c r="M91" i="104" s="1"/>
  <c r="J93" i="104"/>
  <c r="L93" i="104" s="1"/>
  <c r="M93" i="104" s="1"/>
  <c r="J95" i="104"/>
  <c r="L95" i="104" s="1"/>
  <c r="M95" i="104" s="1"/>
  <c r="C80" i="104"/>
  <c r="C82" i="106" l="1"/>
  <c r="E40" i="106"/>
  <c r="F40" i="106" s="1"/>
  <c r="F69" i="106"/>
  <c r="E81" i="106"/>
  <c r="E80" i="106"/>
  <c r="F80" i="106" s="1"/>
  <c r="G80" i="106"/>
  <c r="E38" i="106"/>
  <c r="F38" i="106" s="1"/>
  <c r="G38" i="106"/>
  <c r="G58" i="106"/>
  <c r="G80" i="105"/>
  <c r="G40" i="105"/>
  <c r="E40" i="105"/>
  <c r="F40" i="105" s="1"/>
  <c r="E38" i="105"/>
  <c r="F38" i="105" s="1"/>
  <c r="G38" i="105"/>
  <c r="C82" i="105"/>
  <c r="F69" i="105"/>
  <c r="E81" i="105"/>
  <c r="G58" i="105"/>
  <c r="E81" i="104"/>
  <c r="E40" i="104"/>
  <c r="F40" i="104" s="1"/>
  <c r="G38" i="104"/>
  <c r="E38" i="104"/>
  <c r="F38" i="104" s="1"/>
  <c r="E80" i="104"/>
  <c r="F80" i="104" s="1"/>
  <c r="C82" i="104"/>
  <c r="G80" i="104"/>
  <c r="G58" i="104"/>
  <c r="K199" i="103" l="1"/>
  <c r="J199" i="103"/>
  <c r="M198" i="103"/>
  <c r="L198" i="103"/>
  <c r="L197" i="103"/>
  <c r="M197" i="103" s="1"/>
  <c r="L196" i="103"/>
  <c r="M196" i="103" s="1"/>
  <c r="M195" i="103"/>
  <c r="L195" i="103"/>
  <c r="M194" i="103"/>
  <c r="L194" i="103"/>
  <c r="L193" i="103"/>
  <c r="M193" i="103" s="1"/>
  <c r="L192" i="103"/>
  <c r="M192" i="103" s="1"/>
  <c r="M191" i="103"/>
  <c r="L191" i="103"/>
  <c r="M190" i="103"/>
  <c r="L190" i="103"/>
  <c r="L189" i="103"/>
  <c r="L199" i="103" s="1"/>
  <c r="M199" i="103" s="1"/>
  <c r="L182" i="103"/>
  <c r="K182" i="103"/>
  <c r="J182" i="103"/>
  <c r="M182" i="103" s="1"/>
  <c r="M181" i="103"/>
  <c r="M180" i="103"/>
  <c r="M179" i="103"/>
  <c r="M178" i="103"/>
  <c r="M177" i="103"/>
  <c r="M176" i="103"/>
  <c r="M175" i="103"/>
  <c r="M174" i="103"/>
  <c r="M173" i="103"/>
  <c r="Q172" i="103"/>
  <c r="M172" i="103"/>
  <c r="Q171" i="103"/>
  <c r="N165" i="103"/>
  <c r="M165" i="103"/>
  <c r="L165" i="103"/>
  <c r="K165" i="103"/>
  <c r="J165" i="103"/>
  <c r="N164" i="103"/>
  <c r="N163" i="103"/>
  <c r="N162" i="103"/>
  <c r="N161" i="103"/>
  <c r="N160" i="103"/>
  <c r="N159" i="103"/>
  <c r="N158" i="103"/>
  <c r="N157" i="103"/>
  <c r="N156" i="103"/>
  <c r="N155" i="103"/>
  <c r="L146" i="103"/>
  <c r="M146" i="103" s="1"/>
  <c r="L145" i="103"/>
  <c r="M145" i="103" s="1"/>
  <c r="L144" i="103"/>
  <c r="M144" i="103" s="1"/>
  <c r="L143" i="103"/>
  <c r="M143" i="103" s="1"/>
  <c r="L125" i="103"/>
  <c r="M125" i="103" s="1"/>
  <c r="N121" i="103"/>
  <c r="M121" i="103"/>
  <c r="L121" i="103"/>
  <c r="K96" i="103"/>
  <c r="K95" i="103"/>
  <c r="K94" i="103"/>
  <c r="K93" i="103"/>
  <c r="K92" i="103"/>
  <c r="K91" i="103"/>
  <c r="K90" i="103"/>
  <c r="K89" i="103"/>
  <c r="K88" i="103"/>
  <c r="K87" i="103"/>
  <c r="K86" i="103"/>
  <c r="D84" i="103"/>
  <c r="D80" i="103"/>
  <c r="D82" i="103" s="1"/>
  <c r="C79" i="103"/>
  <c r="G79" i="103" s="1"/>
  <c r="C78" i="103"/>
  <c r="E78" i="103" s="1"/>
  <c r="F78" i="103" s="1"/>
  <c r="C77" i="103"/>
  <c r="G77" i="103" s="1"/>
  <c r="C76" i="103"/>
  <c r="E76" i="103" s="1"/>
  <c r="F76" i="103" s="1"/>
  <c r="C75" i="103"/>
  <c r="G75" i="103" s="1"/>
  <c r="C74" i="103"/>
  <c r="E74" i="103" s="1"/>
  <c r="F74" i="103" s="1"/>
  <c r="C73" i="103"/>
  <c r="G73" i="103" s="1"/>
  <c r="C72" i="103"/>
  <c r="E72" i="103" s="1"/>
  <c r="F72" i="103" s="1"/>
  <c r="C71" i="103"/>
  <c r="G71" i="103" s="1"/>
  <c r="C70" i="103"/>
  <c r="C69" i="103"/>
  <c r="E61" i="103"/>
  <c r="D59" i="103"/>
  <c r="C59" i="103"/>
  <c r="D58" i="103"/>
  <c r="C58" i="103"/>
  <c r="E58" i="103" s="1"/>
  <c r="F58" i="103" s="1"/>
  <c r="E57" i="103"/>
  <c r="F57" i="103" s="1"/>
  <c r="G56" i="103"/>
  <c r="E56" i="103"/>
  <c r="F56" i="103" s="1"/>
  <c r="F55" i="103"/>
  <c r="E55" i="103"/>
  <c r="E54" i="103"/>
  <c r="F54" i="103" s="1"/>
  <c r="E53" i="103"/>
  <c r="F53" i="103" s="1"/>
  <c r="E52" i="103"/>
  <c r="F52" i="103" s="1"/>
  <c r="E51" i="103"/>
  <c r="F51" i="103" s="1"/>
  <c r="E50" i="103"/>
  <c r="F50" i="103" s="1"/>
  <c r="E49" i="103"/>
  <c r="F49" i="103" s="1"/>
  <c r="E48" i="103"/>
  <c r="F48" i="103" s="1"/>
  <c r="E47" i="103"/>
  <c r="F47" i="103" s="1"/>
  <c r="D40" i="103"/>
  <c r="D38" i="103"/>
  <c r="C37" i="103"/>
  <c r="E37" i="103" s="1"/>
  <c r="F37" i="103" s="1"/>
  <c r="C36" i="103"/>
  <c r="E36" i="103" s="1"/>
  <c r="F36" i="103" s="1"/>
  <c r="C35" i="103"/>
  <c r="E35" i="103" s="1"/>
  <c r="F35" i="103" s="1"/>
  <c r="C34" i="103"/>
  <c r="G54" i="103" s="1"/>
  <c r="C33" i="103"/>
  <c r="E33" i="103" s="1"/>
  <c r="F33" i="103" s="1"/>
  <c r="C32" i="103"/>
  <c r="E32" i="103" s="1"/>
  <c r="F32" i="103" s="1"/>
  <c r="C31" i="103"/>
  <c r="E31" i="103" s="1"/>
  <c r="F31" i="103" s="1"/>
  <c r="C30" i="103"/>
  <c r="E30" i="103" s="1"/>
  <c r="F30" i="103" s="1"/>
  <c r="C29" i="103"/>
  <c r="E29" i="103" s="1"/>
  <c r="F29" i="103" s="1"/>
  <c r="C28" i="103"/>
  <c r="E28" i="103" s="1"/>
  <c r="F28" i="103" s="1"/>
  <c r="C27" i="103"/>
  <c r="D19" i="103"/>
  <c r="C19" i="103"/>
  <c r="T12" i="103" s="1"/>
  <c r="E18" i="103"/>
  <c r="F18" i="103" s="1"/>
  <c r="E17" i="103"/>
  <c r="F17" i="103" s="1"/>
  <c r="E16" i="103"/>
  <c r="F16" i="103" s="1"/>
  <c r="E15" i="103"/>
  <c r="F15" i="103" s="1"/>
  <c r="E14" i="103"/>
  <c r="F14" i="103" s="1"/>
  <c r="E13" i="103"/>
  <c r="F13" i="103" s="1"/>
  <c r="E12" i="103"/>
  <c r="F12" i="103" s="1"/>
  <c r="E11" i="103"/>
  <c r="F11" i="103" s="1"/>
  <c r="E10" i="103"/>
  <c r="F10" i="103" s="1"/>
  <c r="E9" i="103"/>
  <c r="F9" i="103" s="1"/>
  <c r="E8" i="103"/>
  <c r="F8" i="103" s="1"/>
  <c r="G48" i="103" l="1"/>
  <c r="G50" i="103"/>
  <c r="G30" i="103"/>
  <c r="G53" i="103"/>
  <c r="C84" i="103"/>
  <c r="E84" i="103" s="1"/>
  <c r="G52" i="103"/>
  <c r="C80" i="103"/>
  <c r="G80" i="103" s="1"/>
  <c r="J86" i="103"/>
  <c r="L86" i="103" s="1"/>
  <c r="M86" i="103" s="1"/>
  <c r="E59" i="103"/>
  <c r="F59" i="103" s="1"/>
  <c r="G32" i="103"/>
  <c r="G28" i="103"/>
  <c r="G36" i="103"/>
  <c r="E19" i="103"/>
  <c r="F19" i="103" s="1"/>
  <c r="G34" i="103"/>
  <c r="F61" i="103"/>
  <c r="G61" i="103" s="1"/>
  <c r="J88" i="103"/>
  <c r="L88" i="103" s="1"/>
  <c r="M88" i="103" s="1"/>
  <c r="G72" i="103"/>
  <c r="G78" i="103"/>
  <c r="G27" i="103"/>
  <c r="G31" i="103"/>
  <c r="G33" i="103"/>
  <c r="G37" i="103"/>
  <c r="J90" i="103"/>
  <c r="L90" i="103" s="1"/>
  <c r="M90" i="103" s="1"/>
  <c r="J94" i="103"/>
  <c r="L94" i="103" s="1"/>
  <c r="M94" i="103" s="1"/>
  <c r="C38" i="103"/>
  <c r="G51" i="103"/>
  <c r="M189" i="103"/>
  <c r="G70" i="103"/>
  <c r="G74" i="103"/>
  <c r="G29" i="103"/>
  <c r="G35" i="103"/>
  <c r="J92" i="103"/>
  <c r="L92" i="103" s="1"/>
  <c r="M92" i="103" s="1"/>
  <c r="J96" i="103"/>
  <c r="L96" i="103" s="1"/>
  <c r="M96" i="103" s="1"/>
  <c r="E69" i="103"/>
  <c r="E71" i="103"/>
  <c r="F71" i="103" s="1"/>
  <c r="E73" i="103"/>
  <c r="F73" i="103" s="1"/>
  <c r="E75" i="103"/>
  <c r="F75" i="103" s="1"/>
  <c r="E77" i="103"/>
  <c r="F77" i="103" s="1"/>
  <c r="E79" i="103"/>
  <c r="F79" i="103" s="1"/>
  <c r="E34" i="103"/>
  <c r="F34" i="103" s="1"/>
  <c r="G76" i="103"/>
  <c r="G49" i="103"/>
  <c r="G57" i="103"/>
  <c r="G69" i="103"/>
  <c r="J87" i="103"/>
  <c r="L87" i="103" s="1"/>
  <c r="M87" i="103" s="1"/>
  <c r="C89" i="103"/>
  <c r="J89" i="103"/>
  <c r="L89" i="103" s="1"/>
  <c r="M89" i="103" s="1"/>
  <c r="J91" i="103"/>
  <c r="L91" i="103" s="1"/>
  <c r="M91" i="103" s="1"/>
  <c r="J93" i="103"/>
  <c r="L93" i="103" s="1"/>
  <c r="M93" i="103" s="1"/>
  <c r="J95" i="103"/>
  <c r="L95" i="103" s="1"/>
  <c r="M95" i="103" s="1"/>
  <c r="G47" i="103"/>
  <c r="E70" i="103"/>
  <c r="F70" i="103" s="1"/>
  <c r="G55" i="103"/>
  <c r="T13" i="103"/>
  <c r="B59" i="85" s="1"/>
  <c r="E27" i="103"/>
  <c r="F27" i="103" s="1"/>
  <c r="C40" i="103"/>
  <c r="E80" i="103" l="1"/>
  <c r="F80" i="103" s="1"/>
  <c r="F69" i="103"/>
  <c r="E81" i="103"/>
  <c r="G40" i="103"/>
  <c r="E40" i="103"/>
  <c r="F40" i="103" s="1"/>
  <c r="G38" i="103"/>
  <c r="E38" i="103"/>
  <c r="F38" i="103" s="1"/>
  <c r="G58" i="103"/>
  <c r="C82" i="103"/>
  <c r="C82" i="92" l="1"/>
  <c r="C89" i="92"/>
  <c r="K199" i="102" l="1"/>
  <c r="J199" i="102"/>
  <c r="L198" i="102"/>
  <c r="M198" i="102" s="1"/>
  <c r="L197" i="102"/>
  <c r="M197" i="102" s="1"/>
  <c r="L196" i="102"/>
  <c r="M196" i="102" s="1"/>
  <c r="L195" i="102"/>
  <c r="M195" i="102" s="1"/>
  <c r="L194" i="102"/>
  <c r="M194" i="102" s="1"/>
  <c r="L193" i="102"/>
  <c r="M193" i="102" s="1"/>
  <c r="L192" i="102"/>
  <c r="M192" i="102" s="1"/>
  <c r="L191" i="102"/>
  <c r="M191" i="102" s="1"/>
  <c r="L190" i="102"/>
  <c r="M190" i="102" s="1"/>
  <c r="L189" i="102"/>
  <c r="L199" i="102" s="1"/>
  <c r="M199" i="102" s="1"/>
  <c r="L182" i="102"/>
  <c r="M182" i="102" s="1"/>
  <c r="K182" i="102"/>
  <c r="J182" i="102"/>
  <c r="M181" i="102"/>
  <c r="M180" i="102"/>
  <c r="M179" i="102"/>
  <c r="M178" i="102"/>
  <c r="M177" i="102"/>
  <c r="M176" i="102"/>
  <c r="M175" i="102"/>
  <c r="M174" i="102"/>
  <c r="M173" i="102"/>
  <c r="Q172" i="102"/>
  <c r="M172" i="102"/>
  <c r="Q171" i="102"/>
  <c r="M165" i="102"/>
  <c r="N165" i="102" s="1"/>
  <c r="L165" i="102"/>
  <c r="K165" i="102"/>
  <c r="J165" i="102"/>
  <c r="N164" i="102"/>
  <c r="N163" i="102"/>
  <c r="N162" i="102"/>
  <c r="N161" i="102"/>
  <c r="N160" i="102"/>
  <c r="N159" i="102"/>
  <c r="N158" i="102"/>
  <c r="N157" i="102"/>
  <c r="N156" i="102"/>
  <c r="N155" i="102"/>
  <c r="L146" i="102"/>
  <c r="M146" i="102" s="1"/>
  <c r="M145" i="102"/>
  <c r="L145" i="102"/>
  <c r="L144" i="102"/>
  <c r="M144" i="102" s="1"/>
  <c r="M143" i="102"/>
  <c r="L143" i="102"/>
  <c r="L125" i="102"/>
  <c r="M125" i="102" s="1"/>
  <c r="N121" i="102"/>
  <c r="L121" i="102"/>
  <c r="M121" i="102" s="1"/>
  <c r="K96" i="102"/>
  <c r="K95" i="102"/>
  <c r="K94" i="102"/>
  <c r="K93" i="102"/>
  <c r="K92" i="102"/>
  <c r="K91" i="102"/>
  <c r="K90" i="102"/>
  <c r="K89" i="102"/>
  <c r="K88" i="102"/>
  <c r="K87" i="102"/>
  <c r="K86" i="102"/>
  <c r="D82" i="102"/>
  <c r="D80" i="102"/>
  <c r="C79" i="102"/>
  <c r="E79" i="102" s="1"/>
  <c r="F79" i="102" s="1"/>
  <c r="C78" i="102"/>
  <c r="E78" i="102" s="1"/>
  <c r="F78" i="102" s="1"/>
  <c r="C77" i="102"/>
  <c r="E77" i="102" s="1"/>
  <c r="F77" i="102" s="1"/>
  <c r="G76" i="102"/>
  <c r="C76" i="102"/>
  <c r="E76" i="102" s="1"/>
  <c r="F76" i="102" s="1"/>
  <c r="C75" i="102"/>
  <c r="G75" i="102" s="1"/>
  <c r="C74" i="102"/>
  <c r="E74" i="102" s="1"/>
  <c r="F74" i="102" s="1"/>
  <c r="G73" i="102"/>
  <c r="C73" i="102"/>
  <c r="E73" i="102" s="1"/>
  <c r="F73" i="102" s="1"/>
  <c r="C72" i="102"/>
  <c r="E72" i="102" s="1"/>
  <c r="F72" i="102" s="1"/>
  <c r="C71" i="102"/>
  <c r="E71" i="102" s="1"/>
  <c r="F71" i="102" s="1"/>
  <c r="C70" i="102"/>
  <c r="E70" i="102" s="1"/>
  <c r="F70" i="102" s="1"/>
  <c r="C69" i="102"/>
  <c r="E61" i="102"/>
  <c r="D59" i="102"/>
  <c r="C59" i="102"/>
  <c r="D58" i="102"/>
  <c r="C58" i="102"/>
  <c r="T13" i="102" s="1"/>
  <c r="B58" i="85" s="1"/>
  <c r="E57" i="102"/>
  <c r="F57" i="102" s="1"/>
  <c r="E56" i="102"/>
  <c r="F56" i="102" s="1"/>
  <c r="E55" i="102"/>
  <c r="F55" i="102" s="1"/>
  <c r="E54" i="102"/>
  <c r="F54" i="102" s="1"/>
  <c r="E53" i="102"/>
  <c r="F53" i="102" s="1"/>
  <c r="E52" i="102"/>
  <c r="F52" i="102" s="1"/>
  <c r="E51" i="102"/>
  <c r="F51" i="102" s="1"/>
  <c r="E50" i="102"/>
  <c r="F50" i="102" s="1"/>
  <c r="G49" i="102"/>
  <c r="E49" i="102"/>
  <c r="F49" i="102" s="1"/>
  <c r="E48" i="102"/>
  <c r="F48" i="102" s="1"/>
  <c r="E47" i="102"/>
  <c r="D40" i="102"/>
  <c r="D38" i="102"/>
  <c r="C37" i="102"/>
  <c r="E37" i="102" s="1"/>
  <c r="F37" i="102" s="1"/>
  <c r="C36" i="102"/>
  <c r="E36" i="102" s="1"/>
  <c r="F36" i="102" s="1"/>
  <c r="C35" i="102"/>
  <c r="G55" i="102" s="1"/>
  <c r="G34" i="102"/>
  <c r="C34" i="102"/>
  <c r="G54" i="102" s="1"/>
  <c r="C33" i="102"/>
  <c r="G33" i="102" s="1"/>
  <c r="C32" i="102"/>
  <c r="E32" i="102" s="1"/>
  <c r="F32" i="102" s="1"/>
  <c r="C31" i="102"/>
  <c r="G51" i="102" s="1"/>
  <c r="C30" i="102"/>
  <c r="E30" i="102" s="1"/>
  <c r="F30" i="102" s="1"/>
  <c r="C29" i="102"/>
  <c r="C28" i="102"/>
  <c r="E28" i="102" s="1"/>
  <c r="F28" i="102" s="1"/>
  <c r="C27" i="102"/>
  <c r="G47" i="102" s="1"/>
  <c r="D19" i="102"/>
  <c r="C19" i="102"/>
  <c r="T12" i="102" s="1"/>
  <c r="E18" i="102"/>
  <c r="F18" i="102" s="1"/>
  <c r="E17" i="102"/>
  <c r="F17" i="102" s="1"/>
  <c r="E16" i="102"/>
  <c r="F16" i="102" s="1"/>
  <c r="E15" i="102"/>
  <c r="F15" i="102" s="1"/>
  <c r="E14" i="102"/>
  <c r="F14" i="102" s="1"/>
  <c r="E13" i="102"/>
  <c r="F13" i="102" s="1"/>
  <c r="E12" i="102"/>
  <c r="F12" i="102" s="1"/>
  <c r="E11" i="102"/>
  <c r="F11" i="102" s="1"/>
  <c r="E10" i="102"/>
  <c r="F10" i="102" s="1"/>
  <c r="E9" i="102"/>
  <c r="F9" i="102" s="1"/>
  <c r="E8" i="102"/>
  <c r="F8" i="102" s="1"/>
  <c r="K199" i="101"/>
  <c r="J199" i="101"/>
  <c r="L198" i="101"/>
  <c r="M198" i="101" s="1"/>
  <c r="L197" i="101"/>
  <c r="M197" i="101" s="1"/>
  <c r="L196" i="101"/>
  <c r="M196" i="101" s="1"/>
  <c r="L195" i="101"/>
  <c r="M195" i="101" s="1"/>
  <c r="L194" i="101"/>
  <c r="M194" i="101" s="1"/>
  <c r="L193" i="101"/>
  <c r="M193" i="101" s="1"/>
  <c r="L192" i="101"/>
  <c r="M192" i="101" s="1"/>
  <c r="L191" i="101"/>
  <c r="M191" i="101" s="1"/>
  <c r="L190" i="101"/>
  <c r="M190" i="101" s="1"/>
  <c r="L189" i="101"/>
  <c r="L199" i="101" s="1"/>
  <c r="M199" i="101" s="1"/>
  <c r="L182" i="101"/>
  <c r="M182" i="101" s="1"/>
  <c r="K182" i="101"/>
  <c r="J182" i="101"/>
  <c r="M181" i="101"/>
  <c r="M180" i="101"/>
  <c r="M179" i="101"/>
  <c r="M178" i="101"/>
  <c r="M177" i="101"/>
  <c r="M176" i="101"/>
  <c r="M175" i="101"/>
  <c r="M174" i="101"/>
  <c r="M173" i="101"/>
  <c r="Q172" i="101"/>
  <c r="M172" i="101"/>
  <c r="Q171" i="101"/>
  <c r="M165" i="101"/>
  <c r="N165" i="101" s="1"/>
  <c r="L165" i="101"/>
  <c r="K165" i="101"/>
  <c r="J165" i="101"/>
  <c r="N164" i="101"/>
  <c r="N163" i="101"/>
  <c r="N162" i="101"/>
  <c r="N161" i="101"/>
  <c r="N160" i="101"/>
  <c r="N159" i="101"/>
  <c r="N158" i="101"/>
  <c r="N157" i="101"/>
  <c r="N156" i="101"/>
  <c r="N155" i="101"/>
  <c r="M146" i="101"/>
  <c r="L146" i="101"/>
  <c r="M145" i="101"/>
  <c r="L145" i="101"/>
  <c r="L144" i="101"/>
  <c r="M144" i="101" s="1"/>
  <c r="L143" i="101"/>
  <c r="M143" i="101" s="1"/>
  <c r="M125" i="101"/>
  <c r="L125" i="101"/>
  <c r="N121" i="101"/>
  <c r="L121" i="101"/>
  <c r="M121" i="101" s="1"/>
  <c r="K96" i="101"/>
  <c r="K95" i="101"/>
  <c r="K94" i="101"/>
  <c r="K93" i="101"/>
  <c r="K92" i="101"/>
  <c r="K91" i="101"/>
  <c r="K90" i="101"/>
  <c r="K89" i="101"/>
  <c r="K88" i="101"/>
  <c r="K87" i="101"/>
  <c r="K86" i="101"/>
  <c r="D84" i="101"/>
  <c r="D82" i="101"/>
  <c r="D80" i="101"/>
  <c r="C79" i="101"/>
  <c r="G79" i="101" s="1"/>
  <c r="G78" i="101"/>
  <c r="C78" i="101"/>
  <c r="E78" i="101" s="1"/>
  <c r="F78" i="101" s="1"/>
  <c r="C77" i="101"/>
  <c r="G77" i="101" s="1"/>
  <c r="C76" i="101"/>
  <c r="E76" i="101" s="1"/>
  <c r="F76" i="101" s="1"/>
  <c r="C75" i="101"/>
  <c r="G75" i="101" s="1"/>
  <c r="C74" i="101"/>
  <c r="E74" i="101" s="1"/>
  <c r="F74" i="101" s="1"/>
  <c r="C73" i="101"/>
  <c r="G73" i="101" s="1"/>
  <c r="C72" i="101"/>
  <c r="E72" i="101" s="1"/>
  <c r="F72" i="101" s="1"/>
  <c r="C71" i="101"/>
  <c r="C70" i="101"/>
  <c r="E70" i="101" s="1"/>
  <c r="F70" i="101" s="1"/>
  <c r="C69" i="101"/>
  <c r="E61" i="101"/>
  <c r="D59" i="101"/>
  <c r="C59" i="101"/>
  <c r="D58" i="101"/>
  <c r="C58" i="101"/>
  <c r="T13" i="101" s="1"/>
  <c r="B57" i="85" s="1"/>
  <c r="E57" i="101"/>
  <c r="F57" i="101" s="1"/>
  <c r="E56" i="101"/>
  <c r="F56" i="101" s="1"/>
  <c r="E55" i="101"/>
  <c r="F55" i="101" s="1"/>
  <c r="E54" i="101"/>
  <c r="F54" i="101" s="1"/>
  <c r="E53" i="101"/>
  <c r="F53" i="101" s="1"/>
  <c r="E52" i="101"/>
  <c r="F52" i="101" s="1"/>
  <c r="E51" i="101"/>
  <c r="F51" i="101" s="1"/>
  <c r="E50" i="101"/>
  <c r="F50" i="101" s="1"/>
  <c r="E49" i="101"/>
  <c r="F49" i="101" s="1"/>
  <c r="E48" i="101"/>
  <c r="F48" i="101" s="1"/>
  <c r="E47" i="101"/>
  <c r="F47" i="101" s="1"/>
  <c r="D40" i="101"/>
  <c r="D38" i="101"/>
  <c r="C37" i="101"/>
  <c r="G57" i="101" s="1"/>
  <c r="C36" i="101"/>
  <c r="E36" i="101" s="1"/>
  <c r="F36" i="101" s="1"/>
  <c r="C35" i="101"/>
  <c r="G55" i="101" s="1"/>
  <c r="C34" i="101"/>
  <c r="G54" i="101" s="1"/>
  <c r="C33" i="101"/>
  <c r="G33" i="101" s="1"/>
  <c r="C32" i="101"/>
  <c r="E32" i="101" s="1"/>
  <c r="F32" i="101" s="1"/>
  <c r="C31" i="101"/>
  <c r="E31" i="101" s="1"/>
  <c r="F31" i="101" s="1"/>
  <c r="C30" i="101"/>
  <c r="E30" i="101" s="1"/>
  <c r="F30" i="101" s="1"/>
  <c r="C29" i="101"/>
  <c r="G49" i="101" s="1"/>
  <c r="C28" i="101"/>
  <c r="E28" i="101" s="1"/>
  <c r="F28" i="101" s="1"/>
  <c r="C27" i="101"/>
  <c r="G47" i="101" s="1"/>
  <c r="D19" i="101"/>
  <c r="C19" i="101"/>
  <c r="T12" i="101" s="1"/>
  <c r="E18" i="101"/>
  <c r="F18" i="101" s="1"/>
  <c r="E17" i="101"/>
  <c r="F17" i="101" s="1"/>
  <c r="E16" i="101"/>
  <c r="F16" i="101" s="1"/>
  <c r="E15" i="101"/>
  <c r="F15" i="101" s="1"/>
  <c r="E14" i="101"/>
  <c r="F14" i="101" s="1"/>
  <c r="E13" i="101"/>
  <c r="F13" i="101" s="1"/>
  <c r="E12" i="101"/>
  <c r="F12" i="101" s="1"/>
  <c r="E11" i="101"/>
  <c r="F11" i="101" s="1"/>
  <c r="E10" i="101"/>
  <c r="F10" i="101" s="1"/>
  <c r="E9" i="101"/>
  <c r="F9" i="101" s="1"/>
  <c r="E8" i="101"/>
  <c r="F8" i="101" s="1"/>
  <c r="E37" i="101" l="1"/>
  <c r="F37" i="101" s="1"/>
  <c r="F47" i="102"/>
  <c r="E59" i="102"/>
  <c r="F59" i="102" s="1"/>
  <c r="G69" i="102"/>
  <c r="C89" i="102"/>
  <c r="G71" i="102"/>
  <c r="G57" i="102"/>
  <c r="G37" i="102"/>
  <c r="G79" i="102"/>
  <c r="E33" i="102"/>
  <c r="F33" i="102" s="1"/>
  <c r="G53" i="102"/>
  <c r="G36" i="102"/>
  <c r="E31" i="102"/>
  <c r="F31" i="102" s="1"/>
  <c r="G31" i="102"/>
  <c r="G74" i="102"/>
  <c r="E58" i="102"/>
  <c r="F58" i="102" s="1"/>
  <c r="G72" i="102"/>
  <c r="C80" i="102"/>
  <c r="E80" i="102" s="1"/>
  <c r="F80" i="102" s="1"/>
  <c r="G77" i="102"/>
  <c r="J86" i="102"/>
  <c r="L86" i="102" s="1"/>
  <c r="M86" i="102" s="1"/>
  <c r="G78" i="102"/>
  <c r="J88" i="102"/>
  <c r="L88" i="102" s="1"/>
  <c r="M88" i="102" s="1"/>
  <c r="G70" i="102"/>
  <c r="G28" i="102"/>
  <c r="C40" i="102"/>
  <c r="G40" i="102" s="1"/>
  <c r="G50" i="102"/>
  <c r="E29" i="102"/>
  <c r="F29" i="102" s="1"/>
  <c r="G32" i="102"/>
  <c r="G35" i="102"/>
  <c r="E19" i="102"/>
  <c r="F19" i="102" s="1"/>
  <c r="G29" i="102"/>
  <c r="E35" i="102"/>
  <c r="F35" i="102" s="1"/>
  <c r="J87" i="102"/>
  <c r="L87" i="102" s="1"/>
  <c r="M87" i="102" s="1"/>
  <c r="E27" i="102"/>
  <c r="F27" i="102" s="1"/>
  <c r="G30" i="102"/>
  <c r="G48" i="102"/>
  <c r="G56" i="102"/>
  <c r="G27" i="102"/>
  <c r="G52" i="102"/>
  <c r="F61" i="102"/>
  <c r="G61" i="102" s="1"/>
  <c r="J90" i="102"/>
  <c r="L90" i="102" s="1"/>
  <c r="M90" i="102" s="1"/>
  <c r="J92" i="102"/>
  <c r="L92" i="102" s="1"/>
  <c r="M92" i="102" s="1"/>
  <c r="J94" i="102"/>
  <c r="L94" i="102" s="1"/>
  <c r="M94" i="102" s="1"/>
  <c r="J96" i="102"/>
  <c r="L96" i="102" s="1"/>
  <c r="M96" i="102" s="1"/>
  <c r="M189" i="102"/>
  <c r="C38" i="102"/>
  <c r="G58" i="102" s="1"/>
  <c r="E69" i="102"/>
  <c r="E75" i="102"/>
  <c r="F75" i="102" s="1"/>
  <c r="E34" i="102"/>
  <c r="F34" i="102" s="1"/>
  <c r="C84" i="102"/>
  <c r="J89" i="102"/>
  <c r="L89" i="102" s="1"/>
  <c r="M89" i="102" s="1"/>
  <c r="J91" i="102"/>
  <c r="L91" i="102" s="1"/>
  <c r="M91" i="102" s="1"/>
  <c r="J93" i="102"/>
  <c r="L93" i="102" s="1"/>
  <c r="M93" i="102" s="1"/>
  <c r="J95" i="102"/>
  <c r="L95" i="102" s="1"/>
  <c r="M95" i="102" s="1"/>
  <c r="G27" i="101"/>
  <c r="G28" i="101"/>
  <c r="G53" i="101"/>
  <c r="G31" i="101"/>
  <c r="G30" i="101"/>
  <c r="G50" i="101"/>
  <c r="G70" i="101"/>
  <c r="G76" i="101"/>
  <c r="G72" i="101"/>
  <c r="E58" i="101"/>
  <c r="F58" i="101" s="1"/>
  <c r="G74" i="101"/>
  <c r="C40" i="101"/>
  <c r="E40" i="101" s="1"/>
  <c r="F40" i="101" s="1"/>
  <c r="E29" i="101"/>
  <c r="F29" i="101" s="1"/>
  <c r="G35" i="101"/>
  <c r="J88" i="101"/>
  <c r="L88" i="101" s="1"/>
  <c r="M88" i="101" s="1"/>
  <c r="E19" i="101"/>
  <c r="F19" i="101" s="1"/>
  <c r="G29" i="101"/>
  <c r="E33" i="101"/>
  <c r="F33" i="101" s="1"/>
  <c r="G36" i="101"/>
  <c r="E35" i="101"/>
  <c r="F35" i="101" s="1"/>
  <c r="G32" i="101"/>
  <c r="G51" i="101"/>
  <c r="E27" i="101"/>
  <c r="F27" i="101" s="1"/>
  <c r="G48" i="101"/>
  <c r="G56" i="101"/>
  <c r="G52" i="101"/>
  <c r="F61" i="101"/>
  <c r="G61" i="101" s="1"/>
  <c r="G34" i="101"/>
  <c r="G37" i="101"/>
  <c r="J86" i="101"/>
  <c r="L86" i="101" s="1"/>
  <c r="M86" i="101" s="1"/>
  <c r="J90" i="101"/>
  <c r="L90" i="101" s="1"/>
  <c r="M90" i="101" s="1"/>
  <c r="J94" i="101"/>
  <c r="L94" i="101" s="1"/>
  <c r="M94" i="101" s="1"/>
  <c r="J96" i="101"/>
  <c r="L96" i="101" s="1"/>
  <c r="M96" i="101" s="1"/>
  <c r="C38" i="101"/>
  <c r="E69" i="101"/>
  <c r="E73" i="101"/>
  <c r="F73" i="101" s="1"/>
  <c r="E79" i="101"/>
  <c r="F79" i="101" s="1"/>
  <c r="J92" i="101"/>
  <c r="L92" i="101" s="1"/>
  <c r="M92" i="101" s="1"/>
  <c r="E71" i="101"/>
  <c r="F71" i="101" s="1"/>
  <c r="E75" i="101"/>
  <c r="F75" i="101" s="1"/>
  <c r="E77" i="101"/>
  <c r="F77" i="101" s="1"/>
  <c r="M189" i="101"/>
  <c r="E34" i="101"/>
  <c r="F34" i="101" s="1"/>
  <c r="E59" i="101"/>
  <c r="F59" i="101" s="1"/>
  <c r="G69" i="101"/>
  <c r="G71" i="101"/>
  <c r="J87" i="101"/>
  <c r="L87" i="101" s="1"/>
  <c r="M87" i="101" s="1"/>
  <c r="C89" i="101"/>
  <c r="C84" i="101"/>
  <c r="E84" i="101" s="1"/>
  <c r="J89" i="101"/>
  <c r="L89" i="101" s="1"/>
  <c r="M89" i="101" s="1"/>
  <c r="J91" i="101"/>
  <c r="L91" i="101" s="1"/>
  <c r="M91" i="101" s="1"/>
  <c r="J93" i="101"/>
  <c r="L93" i="101" s="1"/>
  <c r="M93" i="101" s="1"/>
  <c r="J95" i="101"/>
  <c r="L95" i="101" s="1"/>
  <c r="M95" i="101" s="1"/>
  <c r="C80" i="101"/>
  <c r="E40" i="102" l="1"/>
  <c r="F40" i="102" s="1"/>
  <c r="F69" i="102"/>
  <c r="E81" i="102"/>
  <c r="G38" i="102"/>
  <c r="E38" i="102"/>
  <c r="F38" i="102" s="1"/>
  <c r="C82" i="102"/>
  <c r="G40" i="101"/>
  <c r="F69" i="101"/>
  <c r="E81" i="101"/>
  <c r="G38" i="101"/>
  <c r="E38" i="101"/>
  <c r="F38" i="101" s="1"/>
  <c r="G58" i="101"/>
  <c r="E80" i="101"/>
  <c r="F80" i="101" s="1"/>
  <c r="G80" i="101"/>
  <c r="C82" i="101"/>
  <c r="D59" i="100"/>
  <c r="K199" i="100" l="1"/>
  <c r="J199" i="100"/>
  <c r="L198" i="100"/>
  <c r="M198" i="100" s="1"/>
  <c r="M197" i="100"/>
  <c r="L197" i="100"/>
  <c r="M196" i="100"/>
  <c r="L196" i="100"/>
  <c r="L195" i="100"/>
  <c r="M195" i="100" s="1"/>
  <c r="L194" i="100"/>
  <c r="M194" i="100" s="1"/>
  <c r="M193" i="100"/>
  <c r="L193" i="100"/>
  <c r="M192" i="100"/>
  <c r="L192" i="100"/>
  <c r="M191" i="100"/>
  <c r="L191" i="100"/>
  <c r="L190" i="100"/>
  <c r="M190" i="100" s="1"/>
  <c r="M189" i="100"/>
  <c r="L189" i="100"/>
  <c r="L199" i="100" s="1"/>
  <c r="M199" i="100" s="1"/>
  <c r="L182" i="100"/>
  <c r="K182" i="100"/>
  <c r="M182" i="100" s="1"/>
  <c r="J182" i="100"/>
  <c r="M181" i="100"/>
  <c r="M180" i="100"/>
  <c r="M179" i="100"/>
  <c r="M178" i="100"/>
  <c r="M177" i="100"/>
  <c r="M176" i="100"/>
  <c r="M175" i="100"/>
  <c r="M174" i="100"/>
  <c r="M173" i="100"/>
  <c r="Q172" i="100"/>
  <c r="M172" i="100"/>
  <c r="Q171" i="100"/>
  <c r="M165" i="100"/>
  <c r="L165" i="100"/>
  <c r="N165" i="100" s="1"/>
  <c r="K165" i="100"/>
  <c r="J165" i="100"/>
  <c r="N164" i="100"/>
  <c r="N163" i="100"/>
  <c r="N162" i="100"/>
  <c r="N161" i="100"/>
  <c r="N160" i="100"/>
  <c r="N159" i="100"/>
  <c r="N158" i="100"/>
  <c r="N157" i="100"/>
  <c r="N156" i="100"/>
  <c r="N155" i="100"/>
  <c r="L146" i="100"/>
  <c r="M146" i="100" s="1"/>
  <c r="L145" i="100"/>
  <c r="M145" i="100" s="1"/>
  <c r="L144" i="100"/>
  <c r="M144" i="100" s="1"/>
  <c r="L143" i="100"/>
  <c r="M143" i="100" s="1"/>
  <c r="M125" i="100"/>
  <c r="L125" i="100"/>
  <c r="N121" i="100"/>
  <c r="M121" i="100"/>
  <c r="L121" i="100"/>
  <c r="K96" i="100"/>
  <c r="K95" i="100"/>
  <c r="K94" i="100"/>
  <c r="K93" i="100"/>
  <c r="K92" i="100"/>
  <c r="K91" i="100"/>
  <c r="K90" i="100"/>
  <c r="K89" i="100"/>
  <c r="K88" i="100"/>
  <c r="K87" i="100"/>
  <c r="K86" i="100"/>
  <c r="D84" i="100"/>
  <c r="D80" i="100"/>
  <c r="D82" i="100" s="1"/>
  <c r="C79" i="100"/>
  <c r="C78" i="100"/>
  <c r="G78" i="100" s="1"/>
  <c r="C77" i="100"/>
  <c r="C76" i="100"/>
  <c r="G76" i="100" s="1"/>
  <c r="C75" i="100"/>
  <c r="G75" i="100" s="1"/>
  <c r="C74" i="100"/>
  <c r="G74" i="100" s="1"/>
  <c r="C73" i="100"/>
  <c r="J90" i="100" s="1"/>
  <c r="L90" i="100" s="1"/>
  <c r="M90" i="100" s="1"/>
  <c r="C72" i="100"/>
  <c r="G72" i="100" s="1"/>
  <c r="C71" i="100"/>
  <c r="C70" i="100"/>
  <c r="G70" i="100" s="1"/>
  <c r="C69" i="100"/>
  <c r="E61" i="100"/>
  <c r="C59" i="100"/>
  <c r="D58" i="100"/>
  <c r="C58" i="100"/>
  <c r="E57" i="100"/>
  <c r="F57" i="100" s="1"/>
  <c r="E56" i="100"/>
  <c r="F56" i="100" s="1"/>
  <c r="E55" i="100"/>
  <c r="F55" i="100" s="1"/>
  <c r="E54" i="100"/>
  <c r="F54" i="100" s="1"/>
  <c r="E53" i="100"/>
  <c r="F53" i="100" s="1"/>
  <c r="E52" i="100"/>
  <c r="F52" i="100" s="1"/>
  <c r="E51" i="100"/>
  <c r="F51" i="100" s="1"/>
  <c r="E50" i="100"/>
  <c r="F50" i="100" s="1"/>
  <c r="E49" i="100"/>
  <c r="F49" i="100" s="1"/>
  <c r="E48" i="100"/>
  <c r="F48" i="100" s="1"/>
  <c r="E47" i="100"/>
  <c r="F47" i="100" s="1"/>
  <c r="D40" i="100"/>
  <c r="D38" i="100"/>
  <c r="C37" i="100"/>
  <c r="E37" i="100" s="1"/>
  <c r="F37" i="100" s="1"/>
  <c r="C36" i="100"/>
  <c r="G36" i="100" s="1"/>
  <c r="C35" i="100"/>
  <c r="E35" i="100" s="1"/>
  <c r="F35" i="100" s="1"/>
  <c r="C34" i="100"/>
  <c r="G34" i="100" s="1"/>
  <c r="C33" i="100"/>
  <c r="G53" i="100" s="1"/>
  <c r="C32" i="100"/>
  <c r="G52" i="100" s="1"/>
  <c r="C31" i="100"/>
  <c r="E31" i="100" s="1"/>
  <c r="F31" i="100" s="1"/>
  <c r="C30" i="100"/>
  <c r="G50" i="100" s="1"/>
  <c r="C29" i="100"/>
  <c r="E29" i="100" s="1"/>
  <c r="F29" i="100" s="1"/>
  <c r="C28" i="100"/>
  <c r="G28" i="100" s="1"/>
  <c r="C27" i="100"/>
  <c r="G27" i="100" s="1"/>
  <c r="D19" i="100"/>
  <c r="C19" i="100"/>
  <c r="E18" i="100"/>
  <c r="F18" i="100" s="1"/>
  <c r="E17" i="100"/>
  <c r="F17" i="100" s="1"/>
  <c r="E16" i="100"/>
  <c r="F16" i="100" s="1"/>
  <c r="E15" i="100"/>
  <c r="F15" i="100" s="1"/>
  <c r="E14" i="100"/>
  <c r="F14" i="100" s="1"/>
  <c r="F13" i="100"/>
  <c r="E13" i="100"/>
  <c r="E12" i="100"/>
  <c r="F12" i="100" s="1"/>
  <c r="E11" i="100"/>
  <c r="F11" i="100" s="1"/>
  <c r="E10" i="100"/>
  <c r="F10" i="100" s="1"/>
  <c r="E9" i="100"/>
  <c r="F9" i="100" s="1"/>
  <c r="E8" i="100"/>
  <c r="F8" i="100" s="1"/>
  <c r="K199" i="99"/>
  <c r="J199" i="99"/>
  <c r="L198" i="99"/>
  <c r="M198" i="99" s="1"/>
  <c r="M197" i="99"/>
  <c r="L197" i="99"/>
  <c r="L196" i="99"/>
  <c r="M196" i="99" s="1"/>
  <c r="L195" i="99"/>
  <c r="M195" i="99" s="1"/>
  <c r="L194" i="99"/>
  <c r="M194" i="99" s="1"/>
  <c r="M193" i="99"/>
  <c r="L193" i="99"/>
  <c r="L192" i="99"/>
  <c r="M192" i="99" s="1"/>
  <c r="L191" i="99"/>
  <c r="M191" i="99" s="1"/>
  <c r="L190" i="99"/>
  <c r="M190" i="99" s="1"/>
  <c r="M189" i="99"/>
  <c r="L189" i="99"/>
  <c r="L199" i="99" s="1"/>
  <c r="M199" i="99" s="1"/>
  <c r="L182" i="99"/>
  <c r="K182" i="99"/>
  <c r="J182" i="99"/>
  <c r="M182" i="99" s="1"/>
  <c r="M181" i="99"/>
  <c r="M180" i="99"/>
  <c r="M179" i="99"/>
  <c r="M178" i="99"/>
  <c r="M177" i="99"/>
  <c r="M176" i="99"/>
  <c r="M175" i="99"/>
  <c r="M174" i="99"/>
  <c r="M173" i="99"/>
  <c r="Q172" i="99"/>
  <c r="M172" i="99"/>
  <c r="Q171" i="99"/>
  <c r="M165" i="99"/>
  <c r="N165" i="99" s="1"/>
  <c r="L165" i="99"/>
  <c r="K165" i="99"/>
  <c r="J165" i="99"/>
  <c r="N164" i="99"/>
  <c r="N163" i="99"/>
  <c r="N162" i="99"/>
  <c r="N161" i="99"/>
  <c r="N160" i="99"/>
  <c r="N159" i="99"/>
  <c r="N158" i="99"/>
  <c r="N157" i="99"/>
  <c r="N156" i="99"/>
  <c r="N155" i="99"/>
  <c r="L146" i="99"/>
  <c r="M146" i="99" s="1"/>
  <c r="M145" i="99"/>
  <c r="L145" i="99"/>
  <c r="L144" i="99"/>
  <c r="M144" i="99" s="1"/>
  <c r="L143" i="99"/>
  <c r="M143" i="99" s="1"/>
  <c r="L125" i="99"/>
  <c r="M125" i="99" s="1"/>
  <c r="N121" i="99"/>
  <c r="L121" i="99"/>
  <c r="M121" i="99" s="1"/>
  <c r="K96" i="99"/>
  <c r="K95" i="99"/>
  <c r="K94" i="99"/>
  <c r="K93" i="99"/>
  <c r="K92" i="99"/>
  <c r="K91" i="99"/>
  <c r="K90" i="99"/>
  <c r="K89" i="99"/>
  <c r="K88" i="99"/>
  <c r="K87" i="99"/>
  <c r="K86" i="99"/>
  <c r="D84" i="99"/>
  <c r="D82" i="99"/>
  <c r="D80" i="99"/>
  <c r="C79" i="99"/>
  <c r="G79" i="99" s="1"/>
  <c r="C78" i="99"/>
  <c r="E78" i="99" s="1"/>
  <c r="F78" i="99" s="1"/>
  <c r="C77" i="99"/>
  <c r="G77" i="99" s="1"/>
  <c r="C76" i="99"/>
  <c r="E76" i="99" s="1"/>
  <c r="F76" i="99" s="1"/>
  <c r="C75" i="99"/>
  <c r="G75" i="99" s="1"/>
  <c r="C74" i="99"/>
  <c r="E74" i="99" s="1"/>
  <c r="F74" i="99" s="1"/>
  <c r="G73" i="99"/>
  <c r="C73" i="99"/>
  <c r="E73" i="99" s="1"/>
  <c r="F73" i="99" s="1"/>
  <c r="C72" i="99"/>
  <c r="E72" i="99" s="1"/>
  <c r="F72" i="99" s="1"/>
  <c r="C71" i="99"/>
  <c r="G71" i="99" s="1"/>
  <c r="C70" i="99"/>
  <c r="E70" i="99" s="1"/>
  <c r="F70" i="99" s="1"/>
  <c r="C69" i="99"/>
  <c r="G69" i="99" s="1"/>
  <c r="E61" i="99"/>
  <c r="D59" i="99"/>
  <c r="C59" i="99"/>
  <c r="D58" i="99"/>
  <c r="C58" i="99"/>
  <c r="T13" i="99" s="1"/>
  <c r="B55" i="85" s="1"/>
  <c r="E57" i="99"/>
  <c r="F57" i="99" s="1"/>
  <c r="E56" i="99"/>
  <c r="F56" i="99" s="1"/>
  <c r="E55" i="99"/>
  <c r="F55" i="99" s="1"/>
  <c r="E54" i="99"/>
  <c r="F54" i="99" s="1"/>
  <c r="E53" i="99"/>
  <c r="F53" i="99" s="1"/>
  <c r="E52" i="99"/>
  <c r="F52" i="99" s="1"/>
  <c r="E51" i="99"/>
  <c r="F51" i="99" s="1"/>
  <c r="E50" i="99"/>
  <c r="F50" i="99" s="1"/>
  <c r="E49" i="99"/>
  <c r="F49" i="99" s="1"/>
  <c r="E48" i="99"/>
  <c r="F48" i="99" s="1"/>
  <c r="E47" i="99"/>
  <c r="F47" i="99" s="1"/>
  <c r="D40" i="99"/>
  <c r="D38" i="99"/>
  <c r="C37" i="99"/>
  <c r="G57" i="99" s="1"/>
  <c r="C36" i="99"/>
  <c r="E36" i="99" s="1"/>
  <c r="F36" i="99" s="1"/>
  <c r="C35" i="99"/>
  <c r="G55" i="99" s="1"/>
  <c r="C34" i="99"/>
  <c r="G54" i="99" s="1"/>
  <c r="G33" i="99"/>
  <c r="C33" i="99"/>
  <c r="E33" i="99" s="1"/>
  <c r="F33" i="99" s="1"/>
  <c r="C32" i="99"/>
  <c r="G52" i="99" s="1"/>
  <c r="C31" i="99"/>
  <c r="G51" i="99" s="1"/>
  <c r="C30" i="99"/>
  <c r="E30" i="99" s="1"/>
  <c r="F30" i="99" s="1"/>
  <c r="C29" i="99"/>
  <c r="E29" i="99" s="1"/>
  <c r="F29" i="99" s="1"/>
  <c r="C28" i="99"/>
  <c r="E28" i="99" s="1"/>
  <c r="F28" i="99" s="1"/>
  <c r="C27" i="99"/>
  <c r="G47" i="99" s="1"/>
  <c r="D19" i="99"/>
  <c r="C19" i="99"/>
  <c r="T12" i="99" s="1"/>
  <c r="E18" i="99"/>
  <c r="F18" i="99" s="1"/>
  <c r="E17" i="99"/>
  <c r="F17" i="99" s="1"/>
  <c r="E16" i="99"/>
  <c r="F16" i="99" s="1"/>
  <c r="E15" i="99"/>
  <c r="F15" i="99" s="1"/>
  <c r="E14" i="99"/>
  <c r="F14" i="99" s="1"/>
  <c r="E13" i="99"/>
  <c r="F13" i="99" s="1"/>
  <c r="E12" i="99"/>
  <c r="F12" i="99" s="1"/>
  <c r="E11" i="99"/>
  <c r="F11" i="99" s="1"/>
  <c r="E10" i="99"/>
  <c r="F10" i="99" s="1"/>
  <c r="E9" i="99"/>
  <c r="F9" i="99" s="1"/>
  <c r="E8" i="99"/>
  <c r="F8" i="99" s="1"/>
  <c r="C89" i="100" l="1"/>
  <c r="E69" i="99"/>
  <c r="F69" i="99" s="1"/>
  <c r="G29" i="100"/>
  <c r="J96" i="100"/>
  <c r="L96" i="100" s="1"/>
  <c r="M96" i="100" s="1"/>
  <c r="G31" i="100"/>
  <c r="J86" i="100"/>
  <c r="L86" i="100" s="1"/>
  <c r="M86" i="100" s="1"/>
  <c r="E72" i="100"/>
  <c r="F72" i="100" s="1"/>
  <c r="E74" i="100"/>
  <c r="F74" i="100" s="1"/>
  <c r="E78" i="100"/>
  <c r="F78" i="100" s="1"/>
  <c r="E70" i="100"/>
  <c r="F70" i="100" s="1"/>
  <c r="E76" i="100"/>
  <c r="F76" i="100" s="1"/>
  <c r="E59" i="100"/>
  <c r="F59" i="100" s="1"/>
  <c r="E58" i="100"/>
  <c r="F58" i="100" s="1"/>
  <c r="G33" i="100"/>
  <c r="G35" i="100"/>
  <c r="G51" i="100"/>
  <c r="G56" i="100"/>
  <c r="G48" i="100"/>
  <c r="J88" i="100"/>
  <c r="L88" i="100" s="1"/>
  <c r="M88" i="100" s="1"/>
  <c r="F61" i="100"/>
  <c r="G61" i="100" s="1"/>
  <c r="G37" i="100"/>
  <c r="J94" i="100"/>
  <c r="L94" i="100" s="1"/>
  <c r="M94" i="100" s="1"/>
  <c r="E19" i="100"/>
  <c r="F19" i="100" s="1"/>
  <c r="C38" i="100"/>
  <c r="E69" i="100"/>
  <c r="E71" i="100"/>
  <c r="F71" i="100" s="1"/>
  <c r="E73" i="100"/>
  <c r="F73" i="100" s="1"/>
  <c r="E75" i="100"/>
  <c r="F75" i="100" s="1"/>
  <c r="E77" i="100"/>
  <c r="F77" i="100" s="1"/>
  <c r="E79" i="100"/>
  <c r="F79" i="100" s="1"/>
  <c r="J92" i="100"/>
  <c r="L92" i="100" s="1"/>
  <c r="M92" i="100" s="1"/>
  <c r="E28" i="100"/>
  <c r="F28" i="100" s="1"/>
  <c r="E30" i="100"/>
  <c r="F30" i="100" s="1"/>
  <c r="E32" i="100"/>
  <c r="F32" i="100" s="1"/>
  <c r="E34" i="100"/>
  <c r="F34" i="100" s="1"/>
  <c r="E36" i="100"/>
  <c r="F36" i="100" s="1"/>
  <c r="G54" i="100"/>
  <c r="T12" i="100"/>
  <c r="G49" i="100"/>
  <c r="G57" i="100"/>
  <c r="G69" i="100"/>
  <c r="G71" i="100"/>
  <c r="G73" i="100"/>
  <c r="G77" i="100"/>
  <c r="G79" i="100"/>
  <c r="J87" i="100"/>
  <c r="L87" i="100" s="1"/>
  <c r="M87" i="100" s="1"/>
  <c r="G30" i="100"/>
  <c r="G32" i="100"/>
  <c r="C80" i="100"/>
  <c r="C82" i="100" s="1"/>
  <c r="C84" i="100"/>
  <c r="E84" i="100" s="1"/>
  <c r="J89" i="100"/>
  <c r="L89" i="100" s="1"/>
  <c r="M89" i="100" s="1"/>
  <c r="J91" i="100"/>
  <c r="L91" i="100" s="1"/>
  <c r="M91" i="100" s="1"/>
  <c r="J93" i="100"/>
  <c r="L93" i="100" s="1"/>
  <c r="M93" i="100" s="1"/>
  <c r="J95" i="100"/>
  <c r="L95" i="100" s="1"/>
  <c r="M95" i="100" s="1"/>
  <c r="G47" i="100"/>
  <c r="G55" i="100"/>
  <c r="T13" i="100"/>
  <c r="B56" i="85" s="1"/>
  <c r="E27" i="100"/>
  <c r="F27" i="100" s="1"/>
  <c r="E33" i="100"/>
  <c r="F33" i="100" s="1"/>
  <c r="C40" i="100"/>
  <c r="G40" i="100" s="1"/>
  <c r="G72" i="99"/>
  <c r="G30" i="99"/>
  <c r="G27" i="99"/>
  <c r="E27" i="99"/>
  <c r="F27" i="99" s="1"/>
  <c r="E35" i="99"/>
  <c r="F35" i="99" s="1"/>
  <c r="J94" i="99"/>
  <c r="L94" i="99" s="1"/>
  <c r="M94" i="99" s="1"/>
  <c r="E71" i="99"/>
  <c r="F71" i="99" s="1"/>
  <c r="G29" i="99"/>
  <c r="G74" i="99"/>
  <c r="E58" i="99"/>
  <c r="F58" i="99" s="1"/>
  <c r="G70" i="99"/>
  <c r="G28" i="99"/>
  <c r="E19" i="99"/>
  <c r="F19" i="99" s="1"/>
  <c r="C84" i="99"/>
  <c r="E84" i="99" s="1"/>
  <c r="E75" i="99"/>
  <c r="F75" i="99" s="1"/>
  <c r="G78" i="99"/>
  <c r="E79" i="99"/>
  <c r="F79" i="99" s="1"/>
  <c r="G76" i="99"/>
  <c r="E77" i="99"/>
  <c r="F77" i="99" s="1"/>
  <c r="E37" i="99"/>
  <c r="F37" i="99" s="1"/>
  <c r="G49" i="99"/>
  <c r="J96" i="99"/>
  <c r="L96" i="99" s="1"/>
  <c r="M96" i="99" s="1"/>
  <c r="E31" i="99"/>
  <c r="F31" i="99" s="1"/>
  <c r="G34" i="99"/>
  <c r="G37" i="99"/>
  <c r="G53" i="99"/>
  <c r="J90" i="99"/>
  <c r="L90" i="99" s="1"/>
  <c r="M90" i="99" s="1"/>
  <c r="J88" i="99"/>
  <c r="L88" i="99" s="1"/>
  <c r="M88" i="99" s="1"/>
  <c r="G31" i="99"/>
  <c r="G50" i="99"/>
  <c r="C40" i="99"/>
  <c r="G40" i="99" s="1"/>
  <c r="G32" i="99"/>
  <c r="G35" i="99"/>
  <c r="G36" i="99"/>
  <c r="F61" i="99"/>
  <c r="G61" i="99" s="1"/>
  <c r="J92" i="99"/>
  <c r="L92" i="99" s="1"/>
  <c r="M92" i="99" s="1"/>
  <c r="J86" i="99"/>
  <c r="L86" i="99" s="1"/>
  <c r="M86" i="99" s="1"/>
  <c r="G48" i="99"/>
  <c r="G56" i="99"/>
  <c r="C38" i="99"/>
  <c r="E32" i="99"/>
  <c r="F32" i="99" s="1"/>
  <c r="E34" i="99"/>
  <c r="F34" i="99" s="1"/>
  <c r="E59" i="99"/>
  <c r="F59" i="99" s="1"/>
  <c r="J87" i="99"/>
  <c r="L87" i="99" s="1"/>
  <c r="M87" i="99" s="1"/>
  <c r="C89" i="99"/>
  <c r="J89" i="99"/>
  <c r="L89" i="99" s="1"/>
  <c r="M89" i="99" s="1"/>
  <c r="J91" i="99"/>
  <c r="L91" i="99" s="1"/>
  <c r="M91" i="99" s="1"/>
  <c r="J93" i="99"/>
  <c r="L93" i="99" s="1"/>
  <c r="M93" i="99" s="1"/>
  <c r="J95" i="99"/>
  <c r="L95" i="99" s="1"/>
  <c r="M95" i="99" s="1"/>
  <c r="C80" i="99"/>
  <c r="E40" i="100" l="1"/>
  <c r="F40" i="100" s="1"/>
  <c r="F69" i="100"/>
  <c r="E81" i="100"/>
  <c r="E80" i="100"/>
  <c r="F80" i="100" s="1"/>
  <c r="G80" i="100"/>
  <c r="G38" i="100"/>
  <c r="E38" i="100"/>
  <c r="F38" i="100" s="1"/>
  <c r="G58" i="100"/>
  <c r="E81" i="99"/>
  <c r="E40" i="99"/>
  <c r="F40" i="99" s="1"/>
  <c r="E80" i="99"/>
  <c r="F80" i="99" s="1"/>
  <c r="C82" i="99"/>
  <c r="G80" i="99"/>
  <c r="G38" i="99"/>
  <c r="E38" i="99"/>
  <c r="F38" i="99" s="1"/>
  <c r="G58" i="99"/>
  <c r="D59" i="98" l="1"/>
  <c r="K199" i="98" l="1"/>
  <c r="J199" i="98"/>
  <c r="L198" i="98"/>
  <c r="M198" i="98" s="1"/>
  <c r="M197" i="98"/>
  <c r="L197" i="98"/>
  <c r="L196" i="98"/>
  <c r="M196" i="98" s="1"/>
  <c r="L195" i="98"/>
  <c r="M195" i="98" s="1"/>
  <c r="L194" i="98"/>
  <c r="M194" i="98" s="1"/>
  <c r="M193" i="98"/>
  <c r="L193" i="98"/>
  <c r="L192" i="98"/>
  <c r="M192" i="98" s="1"/>
  <c r="L191" i="98"/>
  <c r="M191" i="98" s="1"/>
  <c r="L190" i="98"/>
  <c r="M190" i="98" s="1"/>
  <c r="M189" i="98"/>
  <c r="L189" i="98"/>
  <c r="L199" i="98" s="1"/>
  <c r="M199" i="98" s="1"/>
  <c r="L182" i="98"/>
  <c r="K182" i="98"/>
  <c r="J182" i="98"/>
  <c r="M182" i="98" s="1"/>
  <c r="M181" i="98"/>
  <c r="M180" i="98"/>
  <c r="M179" i="98"/>
  <c r="M178" i="98"/>
  <c r="M177" i="98"/>
  <c r="M176" i="98"/>
  <c r="M175" i="98"/>
  <c r="M174" i="98"/>
  <c r="M173" i="98"/>
  <c r="Q172" i="98"/>
  <c r="M172" i="98"/>
  <c r="Q171" i="98"/>
  <c r="M165" i="98"/>
  <c r="N165" i="98" s="1"/>
  <c r="L165" i="98"/>
  <c r="K165" i="98"/>
  <c r="J165" i="98"/>
  <c r="N164" i="98"/>
  <c r="N163" i="98"/>
  <c r="N162" i="98"/>
  <c r="N161" i="98"/>
  <c r="N160" i="98"/>
  <c r="N159" i="98"/>
  <c r="N158" i="98"/>
  <c r="N157" i="98"/>
  <c r="N156" i="98"/>
  <c r="N155" i="98"/>
  <c r="L146" i="98"/>
  <c r="M146" i="98" s="1"/>
  <c r="M145" i="98"/>
  <c r="L145" i="98"/>
  <c r="L144" i="98"/>
  <c r="M144" i="98" s="1"/>
  <c r="L143" i="98"/>
  <c r="M143" i="98" s="1"/>
  <c r="L125" i="98"/>
  <c r="M125" i="98" s="1"/>
  <c r="N121" i="98"/>
  <c r="L121" i="98"/>
  <c r="M121" i="98" s="1"/>
  <c r="K96" i="98"/>
  <c r="K95" i="98"/>
  <c r="K94" i="98"/>
  <c r="K93" i="98"/>
  <c r="K92" i="98"/>
  <c r="K91" i="98"/>
  <c r="K90" i="98"/>
  <c r="K89" i="98"/>
  <c r="K88" i="98"/>
  <c r="K87" i="98"/>
  <c r="K86" i="98"/>
  <c r="D84" i="98"/>
  <c r="D82" i="98"/>
  <c r="D80" i="98"/>
  <c r="C79" i="98"/>
  <c r="C78" i="98"/>
  <c r="E78" i="98" s="1"/>
  <c r="F78" i="98" s="1"/>
  <c r="C77" i="98"/>
  <c r="G77" i="98" s="1"/>
  <c r="C76" i="98"/>
  <c r="E76" i="98" s="1"/>
  <c r="F76" i="98" s="1"/>
  <c r="C75" i="98"/>
  <c r="C74" i="98"/>
  <c r="E74" i="98" s="1"/>
  <c r="F74" i="98" s="1"/>
  <c r="C73" i="98"/>
  <c r="G73" i="98" s="1"/>
  <c r="C72" i="98"/>
  <c r="E72" i="98" s="1"/>
  <c r="F72" i="98" s="1"/>
  <c r="C71" i="98"/>
  <c r="E71" i="98" s="1"/>
  <c r="F71" i="98" s="1"/>
  <c r="C70" i="98"/>
  <c r="E70" i="98" s="1"/>
  <c r="F70" i="98" s="1"/>
  <c r="C69" i="98"/>
  <c r="E61" i="98"/>
  <c r="C59" i="98"/>
  <c r="D58" i="98"/>
  <c r="C58" i="98"/>
  <c r="E57" i="98"/>
  <c r="F57" i="98" s="1"/>
  <c r="E56" i="98"/>
  <c r="F56" i="98" s="1"/>
  <c r="E55" i="98"/>
  <c r="F55" i="98" s="1"/>
  <c r="E54" i="98"/>
  <c r="F54" i="98" s="1"/>
  <c r="E53" i="98"/>
  <c r="F53" i="98" s="1"/>
  <c r="E52" i="98"/>
  <c r="F52" i="98" s="1"/>
  <c r="E51" i="98"/>
  <c r="F51" i="98" s="1"/>
  <c r="E50" i="98"/>
  <c r="F50" i="98" s="1"/>
  <c r="E49" i="98"/>
  <c r="F49" i="98" s="1"/>
  <c r="E48" i="98"/>
  <c r="F48" i="98" s="1"/>
  <c r="E47" i="98"/>
  <c r="F47" i="98" s="1"/>
  <c r="D40" i="98"/>
  <c r="D38" i="98"/>
  <c r="G37" i="98"/>
  <c r="C37" i="98"/>
  <c r="E37" i="98" s="1"/>
  <c r="F37" i="98" s="1"/>
  <c r="C36" i="98"/>
  <c r="E36" i="98" s="1"/>
  <c r="F36" i="98" s="1"/>
  <c r="C35" i="98"/>
  <c r="G55" i="98" s="1"/>
  <c r="C34" i="98"/>
  <c r="G54" i="98" s="1"/>
  <c r="C33" i="98"/>
  <c r="E33" i="98" s="1"/>
  <c r="F33" i="98" s="1"/>
  <c r="C32" i="98"/>
  <c r="E32" i="98" s="1"/>
  <c r="F32" i="98" s="1"/>
  <c r="C31" i="98"/>
  <c r="E31" i="98" s="1"/>
  <c r="F31" i="98" s="1"/>
  <c r="C30" i="98"/>
  <c r="E30" i="98" s="1"/>
  <c r="F30" i="98" s="1"/>
  <c r="E29" i="98"/>
  <c r="F29" i="98" s="1"/>
  <c r="C29" i="98"/>
  <c r="G49" i="98" s="1"/>
  <c r="C28" i="98"/>
  <c r="E28" i="98" s="1"/>
  <c r="F28" i="98" s="1"/>
  <c r="C27" i="98"/>
  <c r="G47" i="98" s="1"/>
  <c r="D19" i="98"/>
  <c r="C19" i="98"/>
  <c r="T12" i="98" s="1"/>
  <c r="E18" i="98"/>
  <c r="F18" i="98" s="1"/>
  <c r="E17" i="98"/>
  <c r="F17" i="98" s="1"/>
  <c r="E16" i="98"/>
  <c r="F16" i="98" s="1"/>
  <c r="E15" i="98"/>
  <c r="F15" i="98" s="1"/>
  <c r="E14" i="98"/>
  <c r="F14" i="98" s="1"/>
  <c r="E13" i="98"/>
  <c r="F13" i="98" s="1"/>
  <c r="E12" i="98"/>
  <c r="F12" i="98" s="1"/>
  <c r="E11" i="98"/>
  <c r="F11" i="98" s="1"/>
  <c r="E10" i="98"/>
  <c r="F10" i="98" s="1"/>
  <c r="E9" i="98"/>
  <c r="F9" i="98" s="1"/>
  <c r="E8" i="98"/>
  <c r="F8" i="98" s="1"/>
  <c r="J87" i="98" l="1"/>
  <c r="L87" i="98" s="1"/>
  <c r="M87" i="98" s="1"/>
  <c r="G28" i="98"/>
  <c r="G57" i="98"/>
  <c r="J96" i="98"/>
  <c r="L96" i="98" s="1"/>
  <c r="M96" i="98" s="1"/>
  <c r="C89" i="98"/>
  <c r="E79" i="98"/>
  <c r="F79" i="98" s="1"/>
  <c r="G79" i="98"/>
  <c r="E58" i="98"/>
  <c r="F58" i="98" s="1"/>
  <c r="G50" i="98"/>
  <c r="G30" i="98"/>
  <c r="G53" i="98"/>
  <c r="J92" i="98"/>
  <c r="L92" i="98" s="1"/>
  <c r="M92" i="98" s="1"/>
  <c r="G33" i="98"/>
  <c r="G29" i="98"/>
  <c r="G27" i="98"/>
  <c r="E27" i="98"/>
  <c r="F27" i="98" s="1"/>
  <c r="G32" i="98"/>
  <c r="G52" i="98"/>
  <c r="T13" i="98"/>
  <c r="B54" i="85" s="1"/>
  <c r="G31" i="98"/>
  <c r="G51" i="98"/>
  <c r="F61" i="98"/>
  <c r="G61" i="98" s="1"/>
  <c r="G71" i="98"/>
  <c r="G75" i="98"/>
  <c r="C84" i="98"/>
  <c r="E84" i="98" s="1"/>
  <c r="J88" i="98"/>
  <c r="L88" i="98" s="1"/>
  <c r="M88" i="98" s="1"/>
  <c r="E69" i="98"/>
  <c r="F69" i="98" s="1"/>
  <c r="E73" i="98"/>
  <c r="F73" i="98" s="1"/>
  <c r="E77" i="98"/>
  <c r="F77" i="98" s="1"/>
  <c r="E75" i="98"/>
  <c r="F75" i="98" s="1"/>
  <c r="G69" i="98"/>
  <c r="J86" i="98"/>
  <c r="L86" i="98" s="1"/>
  <c r="M86" i="98" s="1"/>
  <c r="G35" i="98"/>
  <c r="E19" i="98"/>
  <c r="F19" i="98" s="1"/>
  <c r="G36" i="98"/>
  <c r="J90" i="98"/>
  <c r="L90" i="98" s="1"/>
  <c r="M90" i="98" s="1"/>
  <c r="J94" i="98"/>
  <c r="L94" i="98" s="1"/>
  <c r="M94" i="98" s="1"/>
  <c r="G34" i="98"/>
  <c r="E35" i="98"/>
  <c r="F35" i="98" s="1"/>
  <c r="C40" i="98"/>
  <c r="G40" i="98" s="1"/>
  <c r="G70" i="98"/>
  <c r="G72" i="98"/>
  <c r="G74" i="98"/>
  <c r="G76" i="98"/>
  <c r="G78" i="98"/>
  <c r="G48" i="98"/>
  <c r="G56" i="98"/>
  <c r="C38" i="98"/>
  <c r="E34" i="98"/>
  <c r="F34" i="98" s="1"/>
  <c r="J89" i="98"/>
  <c r="L89" i="98" s="1"/>
  <c r="M89" i="98" s="1"/>
  <c r="J91" i="98"/>
  <c r="L91" i="98" s="1"/>
  <c r="M91" i="98" s="1"/>
  <c r="J93" i="98"/>
  <c r="L93" i="98" s="1"/>
  <c r="M93" i="98" s="1"/>
  <c r="J95" i="98"/>
  <c r="L95" i="98" s="1"/>
  <c r="M95" i="98" s="1"/>
  <c r="E59" i="98"/>
  <c r="F59" i="98" s="1"/>
  <c r="C80" i="98"/>
  <c r="K199" i="97"/>
  <c r="J199" i="97"/>
  <c r="L198" i="97"/>
  <c r="M198" i="97" s="1"/>
  <c r="M197" i="97"/>
  <c r="L197" i="97"/>
  <c r="M196" i="97"/>
  <c r="L196" i="97"/>
  <c r="L195" i="97"/>
  <c r="M195" i="97" s="1"/>
  <c r="L194" i="97"/>
  <c r="M194" i="97" s="1"/>
  <c r="M193" i="97"/>
  <c r="L193" i="97"/>
  <c r="M192" i="97"/>
  <c r="L192" i="97"/>
  <c r="L191" i="97"/>
  <c r="M191" i="97" s="1"/>
  <c r="L190" i="97"/>
  <c r="M190" i="97" s="1"/>
  <c r="M189" i="97"/>
  <c r="L189" i="97"/>
  <c r="L199" i="97" s="1"/>
  <c r="M199" i="97" s="1"/>
  <c r="M182" i="97"/>
  <c r="L182" i="97"/>
  <c r="K182" i="97"/>
  <c r="J182" i="97"/>
  <c r="M181" i="97"/>
  <c r="M180" i="97"/>
  <c r="M179" i="97"/>
  <c r="M178" i="97"/>
  <c r="M177" i="97"/>
  <c r="M176" i="97"/>
  <c r="M175" i="97"/>
  <c r="M174" i="97"/>
  <c r="M173" i="97"/>
  <c r="Q172" i="97"/>
  <c r="M172" i="97"/>
  <c r="Q171" i="97"/>
  <c r="N165" i="97"/>
  <c r="M165" i="97"/>
  <c r="L165" i="97"/>
  <c r="K165" i="97"/>
  <c r="J165" i="97"/>
  <c r="N164" i="97"/>
  <c r="N163" i="97"/>
  <c r="N162" i="97"/>
  <c r="N161" i="97"/>
  <c r="N160" i="97"/>
  <c r="N159" i="97"/>
  <c r="N158" i="97"/>
  <c r="N157" i="97"/>
  <c r="N156" i="97"/>
  <c r="N155" i="97"/>
  <c r="M146" i="97"/>
  <c r="L146" i="97"/>
  <c r="L145" i="97"/>
  <c r="M145" i="97" s="1"/>
  <c r="L144" i="97"/>
  <c r="M144" i="97" s="1"/>
  <c r="M143" i="97"/>
  <c r="L143" i="97"/>
  <c r="M125" i="97"/>
  <c r="L125" i="97"/>
  <c r="N121" i="97"/>
  <c r="L121" i="97"/>
  <c r="M121" i="97" s="1"/>
  <c r="K96" i="97"/>
  <c r="K95" i="97"/>
  <c r="K94" i="97"/>
  <c r="K93" i="97"/>
  <c r="K92" i="97"/>
  <c r="K91" i="97"/>
  <c r="K90" i="97"/>
  <c r="K89" i="97"/>
  <c r="K88" i="97"/>
  <c r="K87" i="97"/>
  <c r="K86" i="97"/>
  <c r="D84" i="97"/>
  <c r="D80" i="97"/>
  <c r="C79" i="97"/>
  <c r="G79" i="97" s="1"/>
  <c r="C78" i="97"/>
  <c r="E78" i="97" s="1"/>
  <c r="F78" i="97" s="1"/>
  <c r="C77" i="97"/>
  <c r="G77" i="97" s="1"/>
  <c r="C76" i="97"/>
  <c r="E76" i="97" s="1"/>
  <c r="F76" i="97" s="1"/>
  <c r="C75" i="97"/>
  <c r="G75" i="97" s="1"/>
  <c r="C74" i="97"/>
  <c r="E74" i="97" s="1"/>
  <c r="F74" i="97" s="1"/>
  <c r="C73" i="97"/>
  <c r="G73" i="97" s="1"/>
  <c r="C72" i="97"/>
  <c r="E72" i="97" s="1"/>
  <c r="F72" i="97" s="1"/>
  <c r="C71" i="97"/>
  <c r="E71" i="97" s="1"/>
  <c r="F71" i="97" s="1"/>
  <c r="C70" i="97"/>
  <c r="E70" i="97" s="1"/>
  <c r="F70" i="97" s="1"/>
  <c r="C69" i="97"/>
  <c r="J86" i="97" s="1"/>
  <c r="L86" i="97" s="1"/>
  <c r="M86" i="97" s="1"/>
  <c r="E61" i="97"/>
  <c r="D59" i="97"/>
  <c r="C59" i="97"/>
  <c r="D58" i="97"/>
  <c r="C58" i="97"/>
  <c r="T13" i="97" s="1"/>
  <c r="B53" i="85" s="1"/>
  <c r="E57" i="97"/>
  <c r="F57" i="97" s="1"/>
  <c r="E56" i="97"/>
  <c r="F56" i="97" s="1"/>
  <c r="E55" i="97"/>
  <c r="F55" i="97" s="1"/>
  <c r="E54" i="97"/>
  <c r="F54" i="97" s="1"/>
  <c r="E53" i="97"/>
  <c r="F53" i="97" s="1"/>
  <c r="E52" i="97"/>
  <c r="F52" i="97" s="1"/>
  <c r="E51" i="97"/>
  <c r="F51" i="97" s="1"/>
  <c r="E50" i="97"/>
  <c r="F50" i="97" s="1"/>
  <c r="E49" i="97"/>
  <c r="F49" i="97" s="1"/>
  <c r="E48" i="97"/>
  <c r="F48" i="97" s="1"/>
  <c r="E47" i="97"/>
  <c r="F47" i="97" s="1"/>
  <c r="D40" i="97"/>
  <c r="D38" i="97"/>
  <c r="D82" i="97" s="1"/>
  <c r="C37" i="97"/>
  <c r="G57" i="97" s="1"/>
  <c r="C36" i="97"/>
  <c r="E36" i="97" s="1"/>
  <c r="F36" i="97" s="1"/>
  <c r="C35" i="97"/>
  <c r="G55" i="97" s="1"/>
  <c r="C34" i="97"/>
  <c r="E34" i="97" s="1"/>
  <c r="F34" i="97" s="1"/>
  <c r="C33" i="97"/>
  <c r="G53" i="97" s="1"/>
  <c r="C32" i="97"/>
  <c r="G52" i="97" s="1"/>
  <c r="C31" i="97"/>
  <c r="G31" i="97" s="1"/>
  <c r="C30" i="97"/>
  <c r="G50" i="97" s="1"/>
  <c r="C29" i="97"/>
  <c r="G49" i="97" s="1"/>
  <c r="C28" i="97"/>
  <c r="E28" i="97" s="1"/>
  <c r="F28" i="97" s="1"/>
  <c r="C27" i="97"/>
  <c r="E27" i="97" s="1"/>
  <c r="F27" i="97" s="1"/>
  <c r="D19" i="97"/>
  <c r="C19" i="97"/>
  <c r="E18" i="97"/>
  <c r="F18" i="97" s="1"/>
  <c r="E17" i="97"/>
  <c r="F17" i="97" s="1"/>
  <c r="E16" i="97"/>
  <c r="F16" i="97" s="1"/>
  <c r="E15" i="97"/>
  <c r="F15" i="97" s="1"/>
  <c r="E14" i="97"/>
  <c r="F14" i="97" s="1"/>
  <c r="E13" i="97"/>
  <c r="F13" i="97" s="1"/>
  <c r="E12" i="97"/>
  <c r="F12" i="97" s="1"/>
  <c r="E11" i="97"/>
  <c r="F11" i="97" s="1"/>
  <c r="E10" i="97"/>
  <c r="F10" i="97" s="1"/>
  <c r="E9" i="97"/>
  <c r="F9" i="97" s="1"/>
  <c r="E8" i="97"/>
  <c r="F8" i="97" s="1"/>
  <c r="C82" i="98" l="1"/>
  <c r="E79" i="97"/>
  <c r="F79" i="97" s="1"/>
  <c r="E19" i="97"/>
  <c r="F19" i="97" s="1"/>
  <c r="E81" i="98"/>
  <c r="E40" i="98"/>
  <c r="F40" i="98" s="1"/>
  <c r="E80" i="98"/>
  <c r="F80" i="98" s="1"/>
  <c r="G80" i="98"/>
  <c r="E38" i="98"/>
  <c r="F38" i="98" s="1"/>
  <c r="G38" i="98"/>
  <c r="G58" i="98"/>
  <c r="E75" i="97"/>
  <c r="F75" i="97" s="1"/>
  <c r="G72" i="97"/>
  <c r="G76" i="97"/>
  <c r="E69" i="97"/>
  <c r="F69" i="97" s="1"/>
  <c r="E73" i="97"/>
  <c r="F73" i="97" s="1"/>
  <c r="E77" i="97"/>
  <c r="F77" i="97" s="1"/>
  <c r="G70" i="97"/>
  <c r="G74" i="97"/>
  <c r="G78" i="97"/>
  <c r="E58" i="97"/>
  <c r="F58" i="97" s="1"/>
  <c r="E29" i="97"/>
  <c r="F29" i="97" s="1"/>
  <c r="G29" i="97"/>
  <c r="G37" i="97"/>
  <c r="G51" i="97"/>
  <c r="E33" i="97"/>
  <c r="F33" i="97" s="1"/>
  <c r="E31" i="97"/>
  <c r="F31" i="97" s="1"/>
  <c r="E35" i="97"/>
  <c r="F35" i="97" s="1"/>
  <c r="F61" i="97"/>
  <c r="G61" i="97" s="1"/>
  <c r="G27" i="97"/>
  <c r="G35" i="97"/>
  <c r="E37" i="97"/>
  <c r="F37" i="97" s="1"/>
  <c r="G33" i="97"/>
  <c r="J88" i="97"/>
  <c r="L88" i="97" s="1"/>
  <c r="M88" i="97" s="1"/>
  <c r="G48" i="97"/>
  <c r="G56" i="97"/>
  <c r="J90" i="97"/>
  <c r="L90" i="97" s="1"/>
  <c r="M90" i="97" s="1"/>
  <c r="J92" i="97"/>
  <c r="L92" i="97" s="1"/>
  <c r="M92" i="97" s="1"/>
  <c r="J94" i="97"/>
  <c r="L94" i="97" s="1"/>
  <c r="M94" i="97" s="1"/>
  <c r="J96" i="97"/>
  <c r="L96" i="97" s="1"/>
  <c r="M96" i="97" s="1"/>
  <c r="C38" i="97"/>
  <c r="E30" i="97"/>
  <c r="F30" i="97" s="1"/>
  <c r="E32" i="97"/>
  <c r="F32" i="97" s="1"/>
  <c r="G54" i="97"/>
  <c r="E59" i="97"/>
  <c r="F59" i="97" s="1"/>
  <c r="G69" i="97"/>
  <c r="G71" i="97"/>
  <c r="J87" i="97"/>
  <c r="L87" i="97" s="1"/>
  <c r="M87" i="97" s="1"/>
  <c r="C89" i="97"/>
  <c r="G28" i="97"/>
  <c r="G30" i="97"/>
  <c r="G32" i="97"/>
  <c r="G34" i="97"/>
  <c r="G36" i="97"/>
  <c r="C80" i="97"/>
  <c r="C84" i="97"/>
  <c r="E84" i="97" s="1"/>
  <c r="J89" i="97"/>
  <c r="L89" i="97" s="1"/>
  <c r="M89" i="97" s="1"/>
  <c r="J91" i="97"/>
  <c r="L91" i="97" s="1"/>
  <c r="M91" i="97" s="1"/>
  <c r="J93" i="97"/>
  <c r="L93" i="97" s="1"/>
  <c r="M93" i="97" s="1"/>
  <c r="J95" i="97"/>
  <c r="L95" i="97" s="1"/>
  <c r="M95" i="97" s="1"/>
  <c r="G47" i="97"/>
  <c r="C40" i="97"/>
  <c r="L88" i="96"/>
  <c r="B51" i="85"/>
  <c r="E81" i="97" l="1"/>
  <c r="C82" i="97"/>
  <c r="E80" i="97"/>
  <c r="F80" i="97" s="1"/>
  <c r="G80" i="97"/>
  <c r="G38" i="97"/>
  <c r="E38" i="97"/>
  <c r="F38" i="97" s="1"/>
  <c r="G58" i="97"/>
  <c r="G40" i="97"/>
  <c r="E40" i="97"/>
  <c r="F40" i="97" s="1"/>
  <c r="K199" i="96"/>
  <c r="J199" i="96"/>
  <c r="M198" i="96"/>
  <c r="L198" i="96"/>
  <c r="L197" i="96"/>
  <c r="M197" i="96" s="1"/>
  <c r="L196" i="96"/>
  <c r="M196" i="96" s="1"/>
  <c r="L195" i="96"/>
  <c r="M195" i="96" s="1"/>
  <c r="M194" i="96"/>
  <c r="L194" i="96"/>
  <c r="L193" i="96"/>
  <c r="M193" i="96" s="1"/>
  <c r="L192" i="96"/>
  <c r="M192" i="96" s="1"/>
  <c r="L191" i="96"/>
  <c r="M191" i="96" s="1"/>
  <c r="M190" i="96"/>
  <c r="L190" i="96"/>
  <c r="L189" i="96"/>
  <c r="L199" i="96" s="1"/>
  <c r="M199" i="96" s="1"/>
  <c r="L182" i="96"/>
  <c r="M182" i="96" s="1"/>
  <c r="K182" i="96"/>
  <c r="J182" i="96"/>
  <c r="M181" i="96"/>
  <c r="M180" i="96"/>
  <c r="M179" i="96"/>
  <c r="M178" i="96"/>
  <c r="M177" i="96"/>
  <c r="M176" i="96"/>
  <c r="M175" i="96"/>
  <c r="M174" i="96"/>
  <c r="M173" i="96"/>
  <c r="Q172" i="96"/>
  <c r="M172" i="96"/>
  <c r="Q171" i="96"/>
  <c r="M165" i="96"/>
  <c r="L165" i="96"/>
  <c r="K165" i="96"/>
  <c r="J165" i="96"/>
  <c r="N165" i="96" s="1"/>
  <c r="N164" i="96"/>
  <c r="N163" i="96"/>
  <c r="N162" i="96"/>
  <c r="N161" i="96"/>
  <c r="N160" i="96"/>
  <c r="N159" i="96"/>
  <c r="N158" i="96"/>
  <c r="N157" i="96"/>
  <c r="N156" i="96"/>
  <c r="N155" i="96"/>
  <c r="M146" i="96"/>
  <c r="L146" i="96"/>
  <c r="M145" i="96"/>
  <c r="L145" i="96"/>
  <c r="L144" i="96"/>
  <c r="M144" i="96" s="1"/>
  <c r="L143" i="96"/>
  <c r="M143" i="96" s="1"/>
  <c r="M125" i="96"/>
  <c r="L125" i="96"/>
  <c r="N121" i="96"/>
  <c r="M121" i="96"/>
  <c r="L121" i="96"/>
  <c r="K96" i="96"/>
  <c r="K95" i="96"/>
  <c r="K94" i="96"/>
  <c r="K93" i="96"/>
  <c r="K92" i="96"/>
  <c r="K91" i="96"/>
  <c r="K90" i="96"/>
  <c r="J90" i="96"/>
  <c r="L90" i="96" s="1"/>
  <c r="M90" i="96" s="1"/>
  <c r="K89" i="96"/>
  <c r="K88" i="96"/>
  <c r="K87" i="96"/>
  <c r="K86" i="96"/>
  <c r="D84" i="96"/>
  <c r="D82" i="96"/>
  <c r="D80" i="96"/>
  <c r="C79" i="96"/>
  <c r="G79" i="96" s="1"/>
  <c r="C78" i="96"/>
  <c r="G78" i="96" s="1"/>
  <c r="C77" i="96"/>
  <c r="G77" i="96" s="1"/>
  <c r="C76" i="96"/>
  <c r="G76" i="96" s="1"/>
  <c r="C75" i="96"/>
  <c r="G75" i="96" s="1"/>
  <c r="C74" i="96"/>
  <c r="G74" i="96" s="1"/>
  <c r="C73" i="96"/>
  <c r="G73" i="96" s="1"/>
  <c r="C72" i="96"/>
  <c r="G72" i="96" s="1"/>
  <c r="C71" i="96"/>
  <c r="C70" i="96"/>
  <c r="G70" i="96" s="1"/>
  <c r="C69" i="96"/>
  <c r="E61" i="96"/>
  <c r="D59" i="96"/>
  <c r="C59" i="96"/>
  <c r="D58" i="96"/>
  <c r="C58" i="96"/>
  <c r="B52" i="85" s="1"/>
  <c r="E57" i="96"/>
  <c r="F57" i="96" s="1"/>
  <c r="E56" i="96"/>
  <c r="F56" i="96" s="1"/>
  <c r="E55" i="96"/>
  <c r="F55" i="96" s="1"/>
  <c r="E54" i="96"/>
  <c r="F54" i="96" s="1"/>
  <c r="E53" i="96"/>
  <c r="F53" i="96" s="1"/>
  <c r="E52" i="96"/>
  <c r="F52" i="96" s="1"/>
  <c r="E51" i="96"/>
  <c r="F51" i="96" s="1"/>
  <c r="G50" i="96"/>
  <c r="E50" i="96"/>
  <c r="F50" i="96" s="1"/>
  <c r="E49" i="96"/>
  <c r="F49" i="96" s="1"/>
  <c r="E48" i="96"/>
  <c r="F48" i="96" s="1"/>
  <c r="E47" i="96"/>
  <c r="F47" i="96" s="1"/>
  <c r="D40" i="96"/>
  <c r="D38" i="96"/>
  <c r="C37" i="96"/>
  <c r="E37" i="96" s="1"/>
  <c r="F37" i="96" s="1"/>
  <c r="C36" i="96"/>
  <c r="G36" i="96" s="1"/>
  <c r="C35" i="96"/>
  <c r="G55" i="96" s="1"/>
  <c r="C34" i="96"/>
  <c r="G34" i="96" s="1"/>
  <c r="C33" i="96"/>
  <c r="G53" i="96" s="1"/>
  <c r="C32" i="96"/>
  <c r="G52" i="96" s="1"/>
  <c r="G31" i="96"/>
  <c r="E31" i="96"/>
  <c r="F31" i="96" s="1"/>
  <c r="C31" i="96"/>
  <c r="G51" i="96" s="1"/>
  <c r="C30" i="96"/>
  <c r="G30" i="96" s="1"/>
  <c r="C29" i="96"/>
  <c r="G29" i="96" s="1"/>
  <c r="C28" i="96"/>
  <c r="G28" i="96" s="1"/>
  <c r="C27" i="96"/>
  <c r="D19" i="96"/>
  <c r="C19" i="96"/>
  <c r="E18" i="96"/>
  <c r="F18" i="96" s="1"/>
  <c r="E17" i="96"/>
  <c r="F17" i="96" s="1"/>
  <c r="E16" i="96"/>
  <c r="F16" i="96" s="1"/>
  <c r="E15" i="96"/>
  <c r="F15" i="96" s="1"/>
  <c r="E14" i="96"/>
  <c r="F14" i="96" s="1"/>
  <c r="E13" i="96"/>
  <c r="F13" i="96" s="1"/>
  <c r="E12" i="96"/>
  <c r="F12" i="96" s="1"/>
  <c r="F11" i="96"/>
  <c r="E11" i="96"/>
  <c r="E10" i="96"/>
  <c r="F10" i="96" s="1"/>
  <c r="E9" i="96"/>
  <c r="F9" i="96" s="1"/>
  <c r="E8" i="96"/>
  <c r="F8" i="96" s="1"/>
  <c r="K199" i="95"/>
  <c r="J199" i="95"/>
  <c r="L198" i="95"/>
  <c r="M198" i="95" s="1"/>
  <c r="M197" i="95"/>
  <c r="L197" i="95"/>
  <c r="M196" i="95"/>
  <c r="L196" i="95"/>
  <c r="L195" i="95"/>
  <c r="M195" i="95" s="1"/>
  <c r="L194" i="95"/>
  <c r="M194" i="95" s="1"/>
  <c r="M193" i="95"/>
  <c r="L193" i="95"/>
  <c r="M192" i="95"/>
  <c r="L192" i="95"/>
  <c r="L191" i="95"/>
  <c r="M191" i="95" s="1"/>
  <c r="L190" i="95"/>
  <c r="M190" i="95" s="1"/>
  <c r="M189" i="95"/>
  <c r="L189" i="95"/>
  <c r="L199" i="95" s="1"/>
  <c r="M199" i="95" s="1"/>
  <c r="M182" i="95"/>
  <c r="L182" i="95"/>
  <c r="K182" i="95"/>
  <c r="J182" i="95"/>
  <c r="M181" i="95"/>
  <c r="M180" i="95"/>
  <c r="M179" i="95"/>
  <c r="M178" i="95"/>
  <c r="M177" i="95"/>
  <c r="M176" i="95"/>
  <c r="M175" i="95"/>
  <c r="M174" i="95"/>
  <c r="M173" i="95"/>
  <c r="Q172" i="95"/>
  <c r="M172" i="95"/>
  <c r="Q171" i="95"/>
  <c r="N165" i="95"/>
  <c r="M165" i="95"/>
  <c r="L165" i="95"/>
  <c r="K165" i="95"/>
  <c r="J165" i="95"/>
  <c r="N164" i="95"/>
  <c r="N163" i="95"/>
  <c r="N162" i="95"/>
  <c r="N161" i="95"/>
  <c r="N160" i="95"/>
  <c r="N159" i="95"/>
  <c r="N158" i="95"/>
  <c r="N157" i="95"/>
  <c r="N156" i="95"/>
  <c r="N155" i="95"/>
  <c r="L146" i="95"/>
  <c r="M146" i="95" s="1"/>
  <c r="L145" i="95"/>
  <c r="M145" i="95" s="1"/>
  <c r="L144" i="95"/>
  <c r="M144" i="95" s="1"/>
  <c r="L143" i="95"/>
  <c r="M143" i="95" s="1"/>
  <c r="L125" i="95"/>
  <c r="M125" i="95" s="1"/>
  <c r="N121" i="95"/>
  <c r="L121" i="95"/>
  <c r="M121" i="95" s="1"/>
  <c r="K96" i="95"/>
  <c r="K95" i="95"/>
  <c r="K94" i="95"/>
  <c r="K93" i="95"/>
  <c r="K92" i="95"/>
  <c r="K91" i="95"/>
  <c r="K90" i="95"/>
  <c r="K89" i="95"/>
  <c r="K88" i="95"/>
  <c r="K87" i="95"/>
  <c r="K86" i="95"/>
  <c r="D84" i="95"/>
  <c r="D80" i="95"/>
  <c r="C79" i="95"/>
  <c r="E79" i="95" s="1"/>
  <c r="F79" i="95" s="1"/>
  <c r="C78" i="95"/>
  <c r="E78" i="95" s="1"/>
  <c r="F78" i="95" s="1"/>
  <c r="G77" i="95"/>
  <c r="C77" i="95"/>
  <c r="E77" i="95" s="1"/>
  <c r="F77" i="95" s="1"/>
  <c r="C76" i="95"/>
  <c r="E76" i="95" s="1"/>
  <c r="F76" i="95" s="1"/>
  <c r="G75" i="95"/>
  <c r="C75" i="95"/>
  <c r="E75" i="95" s="1"/>
  <c r="F75" i="95" s="1"/>
  <c r="G74" i="95"/>
  <c r="C74" i="95"/>
  <c r="E74" i="95" s="1"/>
  <c r="F74" i="95" s="1"/>
  <c r="C73" i="95"/>
  <c r="J90" i="95" s="1"/>
  <c r="L90" i="95" s="1"/>
  <c r="M90" i="95" s="1"/>
  <c r="G72" i="95"/>
  <c r="C72" i="95"/>
  <c r="E72" i="95" s="1"/>
  <c r="F72" i="95" s="1"/>
  <c r="E71" i="95"/>
  <c r="F71" i="95" s="1"/>
  <c r="C71" i="95"/>
  <c r="G71" i="95" s="1"/>
  <c r="C70" i="95"/>
  <c r="E70" i="95" s="1"/>
  <c r="F70" i="95" s="1"/>
  <c r="G69" i="95"/>
  <c r="E69" i="95"/>
  <c r="C69" i="95"/>
  <c r="E61" i="95"/>
  <c r="D59" i="95"/>
  <c r="C59" i="95"/>
  <c r="D58" i="95"/>
  <c r="C58" i="95"/>
  <c r="E58" i="95" s="1"/>
  <c r="F58" i="95" s="1"/>
  <c r="E57" i="95"/>
  <c r="F57" i="95" s="1"/>
  <c r="E56" i="95"/>
  <c r="F56" i="95" s="1"/>
  <c r="E55" i="95"/>
  <c r="F55" i="95" s="1"/>
  <c r="E54" i="95"/>
  <c r="F54" i="95" s="1"/>
  <c r="E53" i="95"/>
  <c r="F53" i="95" s="1"/>
  <c r="E52" i="95"/>
  <c r="F52" i="95" s="1"/>
  <c r="G51" i="95"/>
  <c r="E51" i="95"/>
  <c r="F51" i="95" s="1"/>
  <c r="E50" i="95"/>
  <c r="F50" i="95" s="1"/>
  <c r="E49" i="95"/>
  <c r="F49" i="95" s="1"/>
  <c r="E48" i="95"/>
  <c r="F48" i="95" s="1"/>
  <c r="E47" i="95"/>
  <c r="F47" i="95" s="1"/>
  <c r="D40" i="95"/>
  <c r="D38" i="95"/>
  <c r="D82" i="95" s="1"/>
  <c r="C37" i="95"/>
  <c r="E37" i="95" s="1"/>
  <c r="F37" i="95" s="1"/>
  <c r="C36" i="95"/>
  <c r="G36" i="95" s="1"/>
  <c r="C35" i="95"/>
  <c r="E35" i="95" s="1"/>
  <c r="F35" i="95" s="1"/>
  <c r="C34" i="95"/>
  <c r="G34" i="95" s="1"/>
  <c r="C33" i="95"/>
  <c r="G53" i="95" s="1"/>
  <c r="C32" i="95"/>
  <c r="G52" i="95" s="1"/>
  <c r="C31" i="95"/>
  <c r="E31" i="95" s="1"/>
  <c r="F31" i="95" s="1"/>
  <c r="C30" i="95"/>
  <c r="G50" i="95" s="1"/>
  <c r="C29" i="95"/>
  <c r="J88" i="95" s="1"/>
  <c r="L88" i="95" s="1"/>
  <c r="M88" i="95" s="1"/>
  <c r="C28" i="95"/>
  <c r="G28" i="95" s="1"/>
  <c r="C27" i="95"/>
  <c r="J86" i="95" s="1"/>
  <c r="L86" i="95" s="1"/>
  <c r="M86" i="95" s="1"/>
  <c r="D19" i="95"/>
  <c r="C19" i="95"/>
  <c r="E19" i="95" s="1"/>
  <c r="F19" i="95" s="1"/>
  <c r="E18" i="95"/>
  <c r="F18" i="95" s="1"/>
  <c r="E17" i="95"/>
  <c r="F17" i="95" s="1"/>
  <c r="E16" i="95"/>
  <c r="F16" i="95" s="1"/>
  <c r="E15" i="95"/>
  <c r="F15" i="95" s="1"/>
  <c r="E14" i="95"/>
  <c r="F14" i="95" s="1"/>
  <c r="T13" i="95"/>
  <c r="E13" i="95"/>
  <c r="F13" i="95" s="1"/>
  <c r="E12" i="95"/>
  <c r="F12" i="95" s="1"/>
  <c r="E11" i="95"/>
  <c r="F11" i="95" s="1"/>
  <c r="E10" i="95"/>
  <c r="F10" i="95" s="1"/>
  <c r="E9" i="95"/>
  <c r="F9" i="95" s="1"/>
  <c r="E8" i="95"/>
  <c r="F8" i="95" s="1"/>
  <c r="K199" i="94"/>
  <c r="J199" i="94"/>
  <c r="L198" i="94"/>
  <c r="M198" i="94" s="1"/>
  <c r="L197" i="94"/>
  <c r="M197" i="94" s="1"/>
  <c r="L196" i="94"/>
  <c r="M196" i="94" s="1"/>
  <c r="L195" i="94"/>
  <c r="M195" i="94" s="1"/>
  <c r="L194" i="94"/>
  <c r="M194" i="94" s="1"/>
  <c r="L193" i="94"/>
  <c r="M193" i="94" s="1"/>
  <c r="L192" i="94"/>
  <c r="M192" i="94" s="1"/>
  <c r="L191" i="94"/>
  <c r="M191" i="94" s="1"/>
  <c r="L190" i="94"/>
  <c r="M190" i="94" s="1"/>
  <c r="L189" i="94"/>
  <c r="L199" i="94" s="1"/>
  <c r="M199" i="94" s="1"/>
  <c r="L182" i="94"/>
  <c r="M182" i="94" s="1"/>
  <c r="K182" i="94"/>
  <c r="J182" i="94"/>
  <c r="M181" i="94"/>
  <c r="M180" i="94"/>
  <c r="M179" i="94"/>
  <c r="M178" i="94"/>
  <c r="M177" i="94"/>
  <c r="M176" i="94"/>
  <c r="M175" i="94"/>
  <c r="M174" i="94"/>
  <c r="M173" i="94"/>
  <c r="Q172" i="94"/>
  <c r="M172" i="94"/>
  <c r="Q171" i="94"/>
  <c r="M165" i="94"/>
  <c r="N165" i="94" s="1"/>
  <c r="L165" i="94"/>
  <c r="K165" i="94"/>
  <c r="J165" i="94"/>
  <c r="N164" i="94"/>
  <c r="N163" i="94"/>
  <c r="N162" i="94"/>
  <c r="N161" i="94"/>
  <c r="N160" i="94"/>
  <c r="N159" i="94"/>
  <c r="N158" i="94"/>
  <c r="N157" i="94"/>
  <c r="N156" i="94"/>
  <c r="N155" i="94"/>
  <c r="M146" i="94"/>
  <c r="L146" i="94"/>
  <c r="M145" i="94"/>
  <c r="L145" i="94"/>
  <c r="L144" i="94"/>
  <c r="M144" i="94" s="1"/>
  <c r="L143" i="94"/>
  <c r="M143" i="94" s="1"/>
  <c r="L125" i="94"/>
  <c r="M125" i="94" s="1"/>
  <c r="N121" i="94"/>
  <c r="L121" i="94"/>
  <c r="M121" i="94" s="1"/>
  <c r="K96" i="94"/>
  <c r="K95" i="94"/>
  <c r="K94" i="94"/>
  <c r="J94" i="94"/>
  <c r="L94" i="94" s="1"/>
  <c r="M94" i="94" s="1"/>
  <c r="K93" i="94"/>
  <c r="K92" i="94"/>
  <c r="K91" i="94"/>
  <c r="K90" i="94"/>
  <c r="J90" i="94"/>
  <c r="L90" i="94" s="1"/>
  <c r="M90" i="94" s="1"/>
  <c r="K89" i="94"/>
  <c r="K88" i="94"/>
  <c r="J88" i="94"/>
  <c r="L88" i="94" s="1"/>
  <c r="M88" i="94" s="1"/>
  <c r="K87" i="94"/>
  <c r="K86" i="94"/>
  <c r="D84" i="94"/>
  <c r="D80" i="94"/>
  <c r="C79" i="94"/>
  <c r="G79" i="94" s="1"/>
  <c r="G78" i="94"/>
  <c r="F78" i="94"/>
  <c r="C78" i="94"/>
  <c r="E78" i="94" s="1"/>
  <c r="E77" i="94"/>
  <c r="F77" i="94" s="1"/>
  <c r="C77" i="94"/>
  <c r="G77" i="94" s="1"/>
  <c r="G76" i="94"/>
  <c r="C76" i="94"/>
  <c r="E76" i="94" s="1"/>
  <c r="F76" i="94" s="1"/>
  <c r="C75" i="94"/>
  <c r="G75" i="94" s="1"/>
  <c r="G74" i="94"/>
  <c r="F74" i="94"/>
  <c r="C74" i="94"/>
  <c r="E74" i="94" s="1"/>
  <c r="C73" i="94"/>
  <c r="G73" i="94" s="1"/>
  <c r="G72" i="94"/>
  <c r="C72" i="94"/>
  <c r="E72" i="94" s="1"/>
  <c r="F72" i="94" s="1"/>
  <c r="C71" i="94"/>
  <c r="G71" i="94" s="1"/>
  <c r="G70" i="94"/>
  <c r="C70" i="94"/>
  <c r="E70" i="94" s="1"/>
  <c r="F70" i="94" s="1"/>
  <c r="C69" i="94"/>
  <c r="E61" i="94"/>
  <c r="D59" i="94"/>
  <c r="C59" i="94"/>
  <c r="E58" i="94"/>
  <c r="F58" i="94" s="1"/>
  <c r="D58" i="94"/>
  <c r="C58" i="94"/>
  <c r="G57" i="94"/>
  <c r="E57" i="94"/>
  <c r="F57" i="94" s="1"/>
  <c r="G56" i="94"/>
  <c r="E56" i="94"/>
  <c r="F56" i="94" s="1"/>
  <c r="E55" i="94"/>
  <c r="F55" i="94" s="1"/>
  <c r="F54" i="94"/>
  <c r="E54" i="94"/>
  <c r="G53" i="94"/>
  <c r="F53" i="94"/>
  <c r="E53" i="94"/>
  <c r="E52" i="94"/>
  <c r="F52" i="94" s="1"/>
  <c r="G51" i="94"/>
  <c r="E51" i="94"/>
  <c r="F51" i="94" s="1"/>
  <c r="E50" i="94"/>
  <c r="F50" i="94" s="1"/>
  <c r="G49" i="94"/>
  <c r="E49" i="94"/>
  <c r="F49" i="94" s="1"/>
  <c r="E48" i="94"/>
  <c r="F48" i="94" s="1"/>
  <c r="E47" i="94"/>
  <c r="F47" i="94" s="1"/>
  <c r="D40" i="94"/>
  <c r="D38" i="94"/>
  <c r="D82" i="94" s="1"/>
  <c r="G37" i="94"/>
  <c r="F37" i="94"/>
  <c r="E37" i="94"/>
  <c r="C37" i="94"/>
  <c r="C36" i="94"/>
  <c r="G35" i="94"/>
  <c r="E35" i="94"/>
  <c r="F35" i="94" s="1"/>
  <c r="C35" i="94"/>
  <c r="G55" i="94" s="1"/>
  <c r="C34" i="94"/>
  <c r="G33" i="94"/>
  <c r="F33" i="94"/>
  <c r="E33" i="94"/>
  <c r="C33" i="94"/>
  <c r="C32" i="94"/>
  <c r="G31" i="94"/>
  <c r="E31" i="94"/>
  <c r="F31" i="94" s="1"/>
  <c r="C31" i="94"/>
  <c r="C30" i="94"/>
  <c r="G29" i="94"/>
  <c r="F29" i="94"/>
  <c r="E29" i="94"/>
  <c r="C29" i="94"/>
  <c r="C28" i="94"/>
  <c r="G48" i="94" s="1"/>
  <c r="G27" i="94"/>
  <c r="E27" i="94"/>
  <c r="F27" i="94" s="1"/>
  <c r="C27" i="94"/>
  <c r="G47" i="94" s="1"/>
  <c r="D19" i="94"/>
  <c r="C19" i="94"/>
  <c r="E18" i="94"/>
  <c r="F18" i="94" s="1"/>
  <c r="F17" i="94"/>
  <c r="E17" i="94"/>
  <c r="E16" i="94"/>
  <c r="F16" i="94" s="1"/>
  <c r="E15" i="94"/>
  <c r="F15" i="94" s="1"/>
  <c r="F14" i="94"/>
  <c r="E14" i="94"/>
  <c r="T13" i="94"/>
  <c r="E13" i="94"/>
  <c r="F13" i="94" s="1"/>
  <c r="E12" i="94"/>
  <c r="F12" i="94" s="1"/>
  <c r="E11" i="94"/>
  <c r="F11" i="94" s="1"/>
  <c r="F10" i="94"/>
  <c r="E10" i="94"/>
  <c r="E9" i="94"/>
  <c r="F9" i="94" s="1"/>
  <c r="E8" i="94"/>
  <c r="F8" i="94" s="1"/>
  <c r="K199" i="93"/>
  <c r="J199" i="93"/>
  <c r="L198" i="93"/>
  <c r="M198" i="93" s="1"/>
  <c r="L197" i="93"/>
  <c r="M197" i="93" s="1"/>
  <c r="M196" i="93"/>
  <c r="L196" i="93"/>
  <c r="M195" i="93"/>
  <c r="L195" i="93"/>
  <c r="L194" i="93"/>
  <c r="M194" i="93" s="1"/>
  <c r="L193" i="93"/>
  <c r="M193" i="93" s="1"/>
  <c r="M192" i="93"/>
  <c r="L192" i="93"/>
  <c r="M191" i="93"/>
  <c r="L191" i="93"/>
  <c r="L190" i="93"/>
  <c r="M190" i="93" s="1"/>
  <c r="L189" i="93"/>
  <c r="L199" i="93" s="1"/>
  <c r="M199" i="93" s="1"/>
  <c r="M182" i="93"/>
  <c r="L182" i="93"/>
  <c r="K182" i="93"/>
  <c r="J182" i="93"/>
  <c r="M181" i="93"/>
  <c r="M180" i="93"/>
  <c r="M179" i="93"/>
  <c r="M178" i="93"/>
  <c r="M177" i="93"/>
  <c r="M176" i="93"/>
  <c r="M175" i="93"/>
  <c r="M174" i="93"/>
  <c r="M173" i="93"/>
  <c r="Q172" i="93"/>
  <c r="M172" i="93"/>
  <c r="Q171" i="93"/>
  <c r="N165" i="93"/>
  <c r="M165" i="93"/>
  <c r="L165" i="93"/>
  <c r="K165" i="93"/>
  <c r="J165" i="93"/>
  <c r="N164" i="93"/>
  <c r="N163" i="93"/>
  <c r="N162" i="93"/>
  <c r="N161" i="93"/>
  <c r="N160" i="93"/>
  <c r="N159" i="93"/>
  <c r="N158" i="93"/>
  <c r="N157" i="93"/>
  <c r="N156" i="93"/>
  <c r="N155" i="93"/>
  <c r="L146" i="93"/>
  <c r="M146" i="93" s="1"/>
  <c r="L145" i="93"/>
  <c r="M145" i="93" s="1"/>
  <c r="M144" i="93"/>
  <c r="L144" i="93"/>
  <c r="L143" i="93"/>
  <c r="M143" i="93" s="1"/>
  <c r="L125" i="93"/>
  <c r="M125" i="93" s="1"/>
  <c r="N121" i="93"/>
  <c r="M121" i="93"/>
  <c r="L121" i="93"/>
  <c r="K96" i="93"/>
  <c r="K95" i="93"/>
  <c r="K94" i="93"/>
  <c r="K93" i="93"/>
  <c r="K92" i="93"/>
  <c r="K91" i="93"/>
  <c r="K90" i="93"/>
  <c r="K89" i="93"/>
  <c r="K88" i="93"/>
  <c r="K87" i="93"/>
  <c r="K86" i="93"/>
  <c r="D84" i="93"/>
  <c r="D80" i="93"/>
  <c r="D82" i="93" s="1"/>
  <c r="C79" i="93"/>
  <c r="E79" i="93" s="1"/>
  <c r="F79" i="93" s="1"/>
  <c r="G78" i="93"/>
  <c r="E78" i="93"/>
  <c r="F78" i="93" s="1"/>
  <c r="C78" i="93"/>
  <c r="C77" i="93"/>
  <c r="E77" i="93" s="1"/>
  <c r="F77" i="93" s="1"/>
  <c r="C76" i="93"/>
  <c r="E76" i="93" s="1"/>
  <c r="F76" i="93" s="1"/>
  <c r="C75" i="93"/>
  <c r="E75" i="93" s="1"/>
  <c r="F75" i="93" s="1"/>
  <c r="G74" i="93"/>
  <c r="E74" i="93"/>
  <c r="F74" i="93" s="1"/>
  <c r="C74" i="93"/>
  <c r="J91" i="93" s="1"/>
  <c r="L91" i="93" s="1"/>
  <c r="M91" i="93" s="1"/>
  <c r="C73" i="93"/>
  <c r="G73" i="93" s="1"/>
  <c r="C72" i="93"/>
  <c r="C71" i="93"/>
  <c r="E71" i="93" s="1"/>
  <c r="F71" i="93" s="1"/>
  <c r="G70" i="93"/>
  <c r="E70" i="93"/>
  <c r="F70" i="93" s="1"/>
  <c r="C70" i="93"/>
  <c r="C69" i="93"/>
  <c r="E61" i="93"/>
  <c r="D59" i="93"/>
  <c r="C59" i="93"/>
  <c r="D58" i="93"/>
  <c r="C58" i="93"/>
  <c r="T13" i="93" s="1"/>
  <c r="E57" i="93"/>
  <c r="F57" i="93" s="1"/>
  <c r="E56" i="93"/>
  <c r="F56" i="93" s="1"/>
  <c r="E55" i="93"/>
  <c r="F55" i="93" s="1"/>
  <c r="E54" i="93"/>
  <c r="F54" i="93" s="1"/>
  <c r="G53" i="93"/>
  <c r="E53" i="93"/>
  <c r="F53" i="93" s="1"/>
  <c r="E52" i="93"/>
  <c r="F52" i="93" s="1"/>
  <c r="E51" i="93"/>
  <c r="F51" i="93" s="1"/>
  <c r="E50" i="93"/>
  <c r="F50" i="93" s="1"/>
  <c r="E49" i="93"/>
  <c r="F49" i="93" s="1"/>
  <c r="G48" i="93"/>
  <c r="E48" i="93"/>
  <c r="F48" i="93" s="1"/>
  <c r="E47" i="93"/>
  <c r="F47" i="93" s="1"/>
  <c r="D40" i="93"/>
  <c r="D38" i="93"/>
  <c r="C37" i="93"/>
  <c r="E37" i="93" s="1"/>
  <c r="F37" i="93" s="1"/>
  <c r="C36" i="93"/>
  <c r="G36" i="93" s="1"/>
  <c r="C35" i="93"/>
  <c r="E35" i="93" s="1"/>
  <c r="F35" i="93" s="1"/>
  <c r="C34" i="93"/>
  <c r="G34" i="93" s="1"/>
  <c r="C33" i="93"/>
  <c r="E33" i="93" s="1"/>
  <c r="F33" i="93" s="1"/>
  <c r="C32" i="93"/>
  <c r="G52" i="93" s="1"/>
  <c r="C31" i="93"/>
  <c r="E31" i="93" s="1"/>
  <c r="F31" i="93" s="1"/>
  <c r="C30" i="93"/>
  <c r="G50" i="93" s="1"/>
  <c r="C29" i="93"/>
  <c r="E29" i="93" s="1"/>
  <c r="F29" i="93" s="1"/>
  <c r="C28" i="93"/>
  <c r="G28" i="93" s="1"/>
  <c r="C27" i="93"/>
  <c r="F61" i="93" s="1"/>
  <c r="G61" i="93" s="1"/>
  <c r="D19" i="93"/>
  <c r="C19" i="93"/>
  <c r="T12" i="93" s="1"/>
  <c r="E18" i="93"/>
  <c r="F18" i="93" s="1"/>
  <c r="E17" i="93"/>
  <c r="F17" i="93" s="1"/>
  <c r="E16" i="93"/>
  <c r="F16" i="93" s="1"/>
  <c r="E15" i="93"/>
  <c r="F15" i="93" s="1"/>
  <c r="E14" i="93"/>
  <c r="F14" i="93" s="1"/>
  <c r="F13" i="93"/>
  <c r="E13" i="93"/>
  <c r="E12" i="93"/>
  <c r="F12" i="93" s="1"/>
  <c r="E11" i="93"/>
  <c r="F11" i="93" s="1"/>
  <c r="E10" i="93"/>
  <c r="F10" i="93" s="1"/>
  <c r="E9" i="93"/>
  <c r="F9" i="93" s="1"/>
  <c r="E8" i="93"/>
  <c r="F8" i="93" s="1"/>
  <c r="D82" i="92"/>
  <c r="G35" i="96" l="1"/>
  <c r="G27" i="96"/>
  <c r="C89" i="96"/>
  <c r="E27" i="96"/>
  <c r="F27" i="96" s="1"/>
  <c r="J89" i="93"/>
  <c r="L89" i="93" s="1"/>
  <c r="M89" i="93" s="1"/>
  <c r="E73" i="95"/>
  <c r="F73" i="95" s="1"/>
  <c r="G79" i="95"/>
  <c r="G70" i="95"/>
  <c r="G73" i="95"/>
  <c r="G76" i="95"/>
  <c r="C84" i="95"/>
  <c r="E84" i="95" s="1"/>
  <c r="G78" i="95"/>
  <c r="J92" i="95"/>
  <c r="L92" i="95" s="1"/>
  <c r="M92" i="95" s="1"/>
  <c r="J96" i="95"/>
  <c r="L96" i="95" s="1"/>
  <c r="M96" i="95" s="1"/>
  <c r="J94" i="95"/>
  <c r="L94" i="95" s="1"/>
  <c r="M94" i="95" s="1"/>
  <c r="G57" i="96"/>
  <c r="G37" i="96"/>
  <c r="E70" i="96"/>
  <c r="F70" i="96" s="1"/>
  <c r="G48" i="96"/>
  <c r="E78" i="96"/>
  <c r="F78" i="96" s="1"/>
  <c r="G56" i="96"/>
  <c r="E35" i="96"/>
  <c r="F35" i="96" s="1"/>
  <c r="J86" i="96"/>
  <c r="L86" i="96" s="1"/>
  <c r="M86" i="96" s="1"/>
  <c r="E72" i="96"/>
  <c r="F72" i="96" s="1"/>
  <c r="E76" i="96"/>
  <c r="F76" i="96" s="1"/>
  <c r="G33" i="96"/>
  <c r="F61" i="96"/>
  <c r="G61" i="96" s="1"/>
  <c r="E33" i="96"/>
  <c r="F33" i="96" s="1"/>
  <c r="J88" i="96"/>
  <c r="M88" i="96" s="1"/>
  <c r="E29" i="96"/>
  <c r="F29" i="96" s="1"/>
  <c r="G49" i="96"/>
  <c r="E58" i="96"/>
  <c r="F58" i="96" s="1"/>
  <c r="C40" i="96"/>
  <c r="G40" i="96" s="1"/>
  <c r="E74" i="96"/>
  <c r="F74" i="96" s="1"/>
  <c r="E19" i="96"/>
  <c r="F19" i="96" s="1"/>
  <c r="J92" i="96"/>
  <c r="L92" i="96" s="1"/>
  <c r="M92" i="96" s="1"/>
  <c r="J96" i="96"/>
  <c r="L96" i="96" s="1"/>
  <c r="M96" i="96" s="1"/>
  <c r="C38" i="96"/>
  <c r="E69" i="96"/>
  <c r="E71" i="96"/>
  <c r="F71" i="96" s="1"/>
  <c r="E73" i="96"/>
  <c r="F73" i="96" s="1"/>
  <c r="E75" i="96"/>
  <c r="F75" i="96" s="1"/>
  <c r="E77" i="96"/>
  <c r="F77" i="96" s="1"/>
  <c r="E79" i="96"/>
  <c r="F79" i="96" s="1"/>
  <c r="M189" i="96"/>
  <c r="J94" i="96"/>
  <c r="L94" i="96" s="1"/>
  <c r="M94" i="96" s="1"/>
  <c r="E28" i="96"/>
  <c r="F28" i="96" s="1"/>
  <c r="E30" i="96"/>
  <c r="F30" i="96" s="1"/>
  <c r="E32" i="96"/>
  <c r="F32" i="96" s="1"/>
  <c r="E34" i="96"/>
  <c r="F34" i="96" s="1"/>
  <c r="E36" i="96"/>
  <c r="F36" i="96" s="1"/>
  <c r="G54" i="96"/>
  <c r="E59" i="96"/>
  <c r="F59" i="96" s="1"/>
  <c r="G69" i="96"/>
  <c r="G71" i="96"/>
  <c r="J87" i="96"/>
  <c r="L87" i="96" s="1"/>
  <c r="M87" i="96" s="1"/>
  <c r="G32" i="96"/>
  <c r="C80" i="96"/>
  <c r="C84" i="96"/>
  <c r="E84" i="96" s="1"/>
  <c r="J89" i="96"/>
  <c r="L89" i="96" s="1"/>
  <c r="M89" i="96" s="1"/>
  <c r="J91" i="96"/>
  <c r="L91" i="96" s="1"/>
  <c r="M91" i="96" s="1"/>
  <c r="J93" i="96"/>
  <c r="L93" i="96" s="1"/>
  <c r="M93" i="96" s="1"/>
  <c r="J95" i="96"/>
  <c r="L95" i="96" s="1"/>
  <c r="M95" i="96" s="1"/>
  <c r="G47" i="96"/>
  <c r="G27" i="95"/>
  <c r="G29" i="95"/>
  <c r="G31" i="95"/>
  <c r="G33" i="95"/>
  <c r="G35" i="95"/>
  <c r="G37" i="95"/>
  <c r="G48" i="95"/>
  <c r="G56" i="95"/>
  <c r="C38" i="95"/>
  <c r="E28" i="95"/>
  <c r="F28" i="95" s="1"/>
  <c r="E30" i="95"/>
  <c r="F30" i="95" s="1"/>
  <c r="E32" i="95"/>
  <c r="F32" i="95" s="1"/>
  <c r="E34" i="95"/>
  <c r="F34" i="95" s="1"/>
  <c r="E36" i="95"/>
  <c r="F36" i="95" s="1"/>
  <c r="G54" i="95"/>
  <c r="F69" i="95"/>
  <c r="T12" i="95"/>
  <c r="G49" i="95"/>
  <c r="G57" i="95"/>
  <c r="E59" i="95"/>
  <c r="F59" i="95" s="1"/>
  <c r="J87" i="95"/>
  <c r="L87" i="95" s="1"/>
  <c r="M87" i="95" s="1"/>
  <c r="C89" i="95"/>
  <c r="G30" i="95"/>
  <c r="G32" i="95"/>
  <c r="C80" i="95"/>
  <c r="J89" i="95"/>
  <c r="L89" i="95" s="1"/>
  <c r="M89" i="95" s="1"/>
  <c r="J91" i="95"/>
  <c r="L91" i="95" s="1"/>
  <c r="M91" i="95" s="1"/>
  <c r="J93" i="95"/>
  <c r="L93" i="95" s="1"/>
  <c r="M93" i="95" s="1"/>
  <c r="J95" i="95"/>
  <c r="L95" i="95" s="1"/>
  <c r="M95" i="95" s="1"/>
  <c r="G47" i="95"/>
  <c r="G55" i="95"/>
  <c r="E27" i="95"/>
  <c r="F27" i="95" s="1"/>
  <c r="E29" i="95"/>
  <c r="F29" i="95" s="1"/>
  <c r="E33" i="95"/>
  <c r="F33" i="95" s="1"/>
  <c r="C40" i="95"/>
  <c r="F61" i="95"/>
  <c r="G61" i="95" s="1"/>
  <c r="C84" i="94"/>
  <c r="E84" i="94" s="1"/>
  <c r="C80" i="94"/>
  <c r="C89" i="94"/>
  <c r="G69" i="94"/>
  <c r="C38" i="94"/>
  <c r="E19" i="94"/>
  <c r="F19" i="94" s="1"/>
  <c r="T12" i="94"/>
  <c r="G52" i="94"/>
  <c r="G32" i="94"/>
  <c r="E32" i="94"/>
  <c r="F32" i="94" s="1"/>
  <c r="E79" i="94"/>
  <c r="F79" i="94" s="1"/>
  <c r="J86" i="94"/>
  <c r="L86" i="94" s="1"/>
  <c r="M86" i="94" s="1"/>
  <c r="J92" i="94"/>
  <c r="L92" i="94" s="1"/>
  <c r="M92" i="94" s="1"/>
  <c r="G28" i="94"/>
  <c r="J87" i="94"/>
  <c r="L87" i="94" s="1"/>
  <c r="M87" i="94" s="1"/>
  <c r="E28" i="94"/>
  <c r="F28" i="94" s="1"/>
  <c r="C40" i="94"/>
  <c r="E73" i="94"/>
  <c r="F73" i="94" s="1"/>
  <c r="M189" i="94"/>
  <c r="E69" i="94"/>
  <c r="G36" i="94"/>
  <c r="E36" i="94"/>
  <c r="F36" i="94" s="1"/>
  <c r="J96" i="94"/>
  <c r="L96" i="94" s="1"/>
  <c r="M96" i="94" s="1"/>
  <c r="G34" i="94"/>
  <c r="G54" i="94"/>
  <c r="E34" i="94"/>
  <c r="F34" i="94" s="1"/>
  <c r="G30" i="94"/>
  <c r="E30" i="94"/>
  <c r="F30" i="94" s="1"/>
  <c r="E75" i="94"/>
  <c r="F75" i="94" s="1"/>
  <c r="G50" i="94"/>
  <c r="F61" i="94"/>
  <c r="G61" i="94" s="1"/>
  <c r="E71" i="94"/>
  <c r="F71" i="94" s="1"/>
  <c r="E59" i="94"/>
  <c r="F59" i="94" s="1"/>
  <c r="J89" i="94"/>
  <c r="L89" i="94" s="1"/>
  <c r="M89" i="94" s="1"/>
  <c r="J91" i="94"/>
  <c r="L91" i="94" s="1"/>
  <c r="M91" i="94" s="1"/>
  <c r="J93" i="94"/>
  <c r="L93" i="94" s="1"/>
  <c r="M93" i="94" s="1"/>
  <c r="J95" i="94"/>
  <c r="L95" i="94" s="1"/>
  <c r="M95" i="94" s="1"/>
  <c r="E58" i="93"/>
  <c r="F58" i="93" s="1"/>
  <c r="G72" i="93"/>
  <c r="G76" i="93"/>
  <c r="E72" i="93"/>
  <c r="F72" i="93" s="1"/>
  <c r="C84" i="93"/>
  <c r="E84" i="93" s="1"/>
  <c r="J93" i="93"/>
  <c r="L93" i="93" s="1"/>
  <c r="M93" i="93" s="1"/>
  <c r="J86" i="93"/>
  <c r="L86" i="93" s="1"/>
  <c r="M86" i="93" s="1"/>
  <c r="J87" i="93"/>
  <c r="L87" i="93" s="1"/>
  <c r="M87" i="93" s="1"/>
  <c r="J95" i="93"/>
  <c r="L95" i="93" s="1"/>
  <c r="M95" i="93" s="1"/>
  <c r="J88" i="93"/>
  <c r="L88" i="93" s="1"/>
  <c r="M88" i="93" s="1"/>
  <c r="G56" i="93"/>
  <c r="G27" i="93"/>
  <c r="G35" i="93"/>
  <c r="E69" i="93"/>
  <c r="G31" i="93"/>
  <c r="G37" i="93"/>
  <c r="J90" i="93"/>
  <c r="L90" i="93" s="1"/>
  <c r="M90" i="93" s="1"/>
  <c r="J92" i="93"/>
  <c r="L92" i="93" s="1"/>
  <c r="M92" i="93" s="1"/>
  <c r="J96" i="93"/>
  <c r="L96" i="93" s="1"/>
  <c r="M96" i="93" s="1"/>
  <c r="E73" i="93"/>
  <c r="F73" i="93" s="1"/>
  <c r="M189" i="93"/>
  <c r="G54" i="93"/>
  <c r="E19" i="93"/>
  <c r="F19" i="93" s="1"/>
  <c r="G49" i="93"/>
  <c r="G57" i="93"/>
  <c r="E59" i="93"/>
  <c r="F59" i="93" s="1"/>
  <c r="G69" i="93"/>
  <c r="G71" i="93"/>
  <c r="G75" i="93"/>
  <c r="G77" i="93"/>
  <c r="G79" i="93"/>
  <c r="C89" i="93"/>
  <c r="G29" i="93"/>
  <c r="G33" i="93"/>
  <c r="J94" i="93"/>
  <c r="L94" i="93" s="1"/>
  <c r="M94" i="93" s="1"/>
  <c r="C38" i="93"/>
  <c r="G51" i="93"/>
  <c r="E28" i="93"/>
  <c r="F28" i="93" s="1"/>
  <c r="E30" i="93"/>
  <c r="F30" i="93" s="1"/>
  <c r="E32" i="93"/>
  <c r="F32" i="93" s="1"/>
  <c r="E34" i="93"/>
  <c r="F34" i="93" s="1"/>
  <c r="E36" i="93"/>
  <c r="F36" i="93" s="1"/>
  <c r="G30" i="93"/>
  <c r="G32" i="93"/>
  <c r="C80" i="93"/>
  <c r="G47" i="93"/>
  <c r="G55" i="93"/>
  <c r="E27" i="93"/>
  <c r="F27" i="93" s="1"/>
  <c r="C40" i="93"/>
  <c r="K199" i="92"/>
  <c r="J199" i="92"/>
  <c r="L198" i="92"/>
  <c r="M198" i="92" s="1"/>
  <c r="M197" i="92"/>
  <c r="L197" i="92"/>
  <c r="L196" i="92"/>
  <c r="M196" i="92" s="1"/>
  <c r="L195" i="92"/>
  <c r="M195" i="92" s="1"/>
  <c r="L194" i="92"/>
  <c r="M194" i="92" s="1"/>
  <c r="M193" i="92"/>
  <c r="L193" i="92"/>
  <c r="L192" i="92"/>
  <c r="M192" i="92" s="1"/>
  <c r="L191" i="92"/>
  <c r="M191" i="92" s="1"/>
  <c r="L190" i="92"/>
  <c r="M190" i="92" s="1"/>
  <c r="M189" i="92"/>
  <c r="L189" i="92"/>
  <c r="L199" i="92" s="1"/>
  <c r="M199" i="92" s="1"/>
  <c r="M182" i="92"/>
  <c r="L182" i="92"/>
  <c r="K182" i="92"/>
  <c r="J182" i="92"/>
  <c r="M181" i="92"/>
  <c r="M180" i="92"/>
  <c r="M179" i="92"/>
  <c r="M178" i="92"/>
  <c r="M177" i="92"/>
  <c r="M176" i="92"/>
  <c r="M175" i="92"/>
  <c r="M174" i="92"/>
  <c r="M173" i="92"/>
  <c r="Q172" i="92"/>
  <c r="M172" i="92"/>
  <c r="Q171" i="92"/>
  <c r="N165" i="92"/>
  <c r="M165" i="92"/>
  <c r="L165" i="92"/>
  <c r="K165" i="92"/>
  <c r="J165" i="92"/>
  <c r="N164" i="92"/>
  <c r="N163" i="92"/>
  <c r="N162" i="92"/>
  <c r="N161" i="92"/>
  <c r="N160" i="92"/>
  <c r="N159" i="92"/>
  <c r="N158" i="92"/>
  <c r="N157" i="92"/>
  <c r="N156" i="92"/>
  <c r="N155" i="92"/>
  <c r="M146" i="92"/>
  <c r="L146" i="92"/>
  <c r="L145" i="92"/>
  <c r="M145" i="92" s="1"/>
  <c r="L144" i="92"/>
  <c r="M144" i="92" s="1"/>
  <c r="L143" i="92"/>
  <c r="M143" i="92" s="1"/>
  <c r="M125" i="92"/>
  <c r="L125" i="92"/>
  <c r="N121" i="92"/>
  <c r="L121" i="92"/>
  <c r="M121" i="92" s="1"/>
  <c r="K96" i="92"/>
  <c r="K95" i="92"/>
  <c r="K94" i="92"/>
  <c r="K93" i="92"/>
  <c r="K92" i="92"/>
  <c r="K91" i="92"/>
  <c r="K90" i="92"/>
  <c r="K89" i="92"/>
  <c r="K88" i="92"/>
  <c r="K87" i="92"/>
  <c r="K86" i="92"/>
  <c r="D84" i="92"/>
  <c r="D80" i="92"/>
  <c r="C79" i="92"/>
  <c r="G79" i="92" s="1"/>
  <c r="C78" i="92"/>
  <c r="C77" i="92"/>
  <c r="G77" i="92" s="1"/>
  <c r="C76" i="92"/>
  <c r="J93" i="92" s="1"/>
  <c r="L93" i="92" s="1"/>
  <c r="M93" i="92" s="1"/>
  <c r="C75" i="92"/>
  <c r="G75" i="92" s="1"/>
  <c r="C74" i="92"/>
  <c r="G74" i="92" s="1"/>
  <c r="C73" i="92"/>
  <c r="G73" i="92" s="1"/>
  <c r="C72" i="92"/>
  <c r="C71" i="92"/>
  <c r="E71" i="92" s="1"/>
  <c r="F71" i="92" s="1"/>
  <c r="C70" i="92"/>
  <c r="E70" i="92" s="1"/>
  <c r="F70" i="92" s="1"/>
  <c r="C69" i="92"/>
  <c r="E61" i="92"/>
  <c r="D59" i="92"/>
  <c r="C59" i="92"/>
  <c r="D58" i="92"/>
  <c r="C58" i="92"/>
  <c r="E57" i="92"/>
  <c r="F57" i="92" s="1"/>
  <c r="E56" i="92"/>
  <c r="E55" i="92"/>
  <c r="F55" i="92" s="1"/>
  <c r="E54" i="92"/>
  <c r="F54" i="92" s="1"/>
  <c r="E53" i="92"/>
  <c r="F53" i="92" s="1"/>
  <c r="E52" i="92"/>
  <c r="F52" i="92" s="1"/>
  <c r="E51" i="92"/>
  <c r="F51" i="92" s="1"/>
  <c r="E50" i="92"/>
  <c r="F50" i="92" s="1"/>
  <c r="E49" i="92"/>
  <c r="F49" i="92" s="1"/>
  <c r="E48" i="92"/>
  <c r="F48" i="92" s="1"/>
  <c r="E47" i="92"/>
  <c r="F47" i="92" s="1"/>
  <c r="D40" i="92"/>
  <c r="D38" i="92"/>
  <c r="C37" i="92"/>
  <c r="G57" i="92" s="1"/>
  <c r="C36" i="92"/>
  <c r="E36" i="92" s="1"/>
  <c r="F36" i="92" s="1"/>
  <c r="G35" i="92"/>
  <c r="C35" i="92"/>
  <c r="G55" i="92" s="1"/>
  <c r="C34" i="92"/>
  <c r="G54" i="92" s="1"/>
  <c r="C33" i="92"/>
  <c r="G53" i="92" s="1"/>
  <c r="C32" i="92"/>
  <c r="G52" i="92" s="1"/>
  <c r="C31" i="92"/>
  <c r="G51" i="92" s="1"/>
  <c r="C30" i="92"/>
  <c r="G50" i="92" s="1"/>
  <c r="C29" i="92"/>
  <c r="G49" i="92" s="1"/>
  <c r="C28" i="92"/>
  <c r="C27" i="92"/>
  <c r="G27" i="92" s="1"/>
  <c r="D19" i="92"/>
  <c r="C19" i="92"/>
  <c r="E18" i="92"/>
  <c r="F18" i="92" s="1"/>
  <c r="E17" i="92"/>
  <c r="F17" i="92" s="1"/>
  <c r="E16" i="92"/>
  <c r="F16" i="92" s="1"/>
  <c r="E15" i="92"/>
  <c r="F15" i="92" s="1"/>
  <c r="E14" i="92"/>
  <c r="F14" i="92" s="1"/>
  <c r="E13" i="92"/>
  <c r="F13" i="92" s="1"/>
  <c r="E12" i="92"/>
  <c r="F12" i="92" s="1"/>
  <c r="E11" i="92"/>
  <c r="F11" i="92" s="1"/>
  <c r="E10" i="92"/>
  <c r="F10" i="92" s="1"/>
  <c r="E9" i="92"/>
  <c r="F9" i="92" s="1"/>
  <c r="E8" i="92"/>
  <c r="F8" i="92" s="1"/>
  <c r="C82" i="96" l="1"/>
  <c r="E81" i="95"/>
  <c r="E40" i="96"/>
  <c r="F40" i="96" s="1"/>
  <c r="F69" i="96"/>
  <c r="E81" i="96"/>
  <c r="G38" i="96"/>
  <c r="E38" i="96"/>
  <c r="F38" i="96" s="1"/>
  <c r="G58" i="96"/>
  <c r="E80" i="96"/>
  <c r="F80" i="96" s="1"/>
  <c r="G80" i="96"/>
  <c r="G40" i="95"/>
  <c r="E40" i="95"/>
  <c r="F40" i="95" s="1"/>
  <c r="E80" i="95"/>
  <c r="F80" i="95" s="1"/>
  <c r="C82" i="95"/>
  <c r="G80" i="95"/>
  <c r="G38" i="95"/>
  <c r="E38" i="95"/>
  <c r="F38" i="95" s="1"/>
  <c r="G58" i="95"/>
  <c r="F69" i="94"/>
  <c r="E81" i="94"/>
  <c r="G38" i="94"/>
  <c r="E38" i="94"/>
  <c r="F38" i="94" s="1"/>
  <c r="G58" i="94"/>
  <c r="G40" i="94"/>
  <c r="E40" i="94"/>
  <c r="F40" i="94" s="1"/>
  <c r="C82" i="94"/>
  <c r="G80" i="94"/>
  <c r="E80" i="94"/>
  <c r="F80" i="94" s="1"/>
  <c r="F69" i="93"/>
  <c r="E81" i="93"/>
  <c r="G40" i="93"/>
  <c r="E40" i="93"/>
  <c r="F40" i="93" s="1"/>
  <c r="E80" i="93"/>
  <c r="F80" i="93" s="1"/>
  <c r="C82" i="93"/>
  <c r="G80" i="93"/>
  <c r="G38" i="93"/>
  <c r="G58" i="93"/>
  <c r="E38" i="93"/>
  <c r="F38" i="93" s="1"/>
  <c r="G78" i="92"/>
  <c r="F56" i="92"/>
  <c r="E59" i="92"/>
  <c r="F59" i="92" s="1"/>
  <c r="E78" i="92"/>
  <c r="F78" i="92" s="1"/>
  <c r="E33" i="92"/>
  <c r="F33" i="92" s="1"/>
  <c r="G33" i="92"/>
  <c r="J89" i="92"/>
  <c r="L89" i="92" s="1"/>
  <c r="M89" i="92" s="1"/>
  <c r="G30" i="92"/>
  <c r="G56" i="92"/>
  <c r="J86" i="92"/>
  <c r="L86" i="92" s="1"/>
  <c r="M86" i="92" s="1"/>
  <c r="E79" i="92"/>
  <c r="F79" i="92" s="1"/>
  <c r="E58" i="92"/>
  <c r="F58" i="92" s="1"/>
  <c r="E19" i="92"/>
  <c r="F19" i="92" s="1"/>
  <c r="E76" i="92"/>
  <c r="F76" i="92" s="1"/>
  <c r="G76" i="92"/>
  <c r="C40" i="92"/>
  <c r="E75" i="92"/>
  <c r="F75" i="92" s="1"/>
  <c r="E69" i="92"/>
  <c r="F69" i="92" s="1"/>
  <c r="G72" i="92"/>
  <c r="E73" i="92"/>
  <c r="F73" i="92" s="1"/>
  <c r="G70" i="92"/>
  <c r="E72" i="92"/>
  <c r="F72" i="92" s="1"/>
  <c r="T13" i="92"/>
  <c r="B50" i="85" s="1"/>
  <c r="E74" i="92"/>
  <c r="F74" i="92" s="1"/>
  <c r="E77" i="92"/>
  <c r="F77" i="92" s="1"/>
  <c r="G28" i="92"/>
  <c r="F61" i="92"/>
  <c r="G61" i="92" s="1"/>
  <c r="G48" i="92"/>
  <c r="J91" i="92"/>
  <c r="L91" i="92" s="1"/>
  <c r="M91" i="92" s="1"/>
  <c r="E31" i="92"/>
  <c r="F31" i="92" s="1"/>
  <c r="G36" i="92"/>
  <c r="J87" i="92"/>
  <c r="L87" i="92" s="1"/>
  <c r="M87" i="92" s="1"/>
  <c r="G31" i="92"/>
  <c r="G34" i="92"/>
  <c r="E37" i="92"/>
  <c r="F37" i="92" s="1"/>
  <c r="E27" i="92"/>
  <c r="F27" i="92" s="1"/>
  <c r="G29" i="92"/>
  <c r="G32" i="92"/>
  <c r="E35" i="92"/>
  <c r="F35" i="92" s="1"/>
  <c r="G37" i="92"/>
  <c r="J88" i="92"/>
  <c r="L88" i="92" s="1"/>
  <c r="M88" i="92" s="1"/>
  <c r="E29" i="92"/>
  <c r="F29" i="92" s="1"/>
  <c r="J95" i="92"/>
  <c r="L95" i="92" s="1"/>
  <c r="M95" i="92" s="1"/>
  <c r="J90" i="92"/>
  <c r="L90" i="92" s="1"/>
  <c r="M90" i="92" s="1"/>
  <c r="J92" i="92"/>
  <c r="L92" i="92" s="1"/>
  <c r="M92" i="92" s="1"/>
  <c r="J94" i="92"/>
  <c r="L94" i="92" s="1"/>
  <c r="M94" i="92" s="1"/>
  <c r="J96" i="92"/>
  <c r="L96" i="92" s="1"/>
  <c r="M96" i="92" s="1"/>
  <c r="C38" i="92"/>
  <c r="E28" i="92"/>
  <c r="F28" i="92" s="1"/>
  <c r="E30" i="92"/>
  <c r="F30" i="92" s="1"/>
  <c r="E32" i="92"/>
  <c r="F32" i="92" s="1"/>
  <c r="E34" i="92"/>
  <c r="F34" i="92" s="1"/>
  <c r="G69" i="92"/>
  <c r="G71" i="92"/>
  <c r="T12" i="92"/>
  <c r="C80" i="92"/>
  <c r="C84" i="92"/>
  <c r="E84" i="92" s="1"/>
  <c r="G47" i="92"/>
  <c r="K199" i="91"/>
  <c r="J199" i="91"/>
  <c r="L198" i="91"/>
  <c r="M198" i="91" s="1"/>
  <c r="M197" i="91"/>
  <c r="L197" i="91"/>
  <c r="L196" i="91"/>
  <c r="M196" i="91" s="1"/>
  <c r="M195" i="91"/>
  <c r="L195" i="91"/>
  <c r="L194" i="91"/>
  <c r="M194" i="91" s="1"/>
  <c r="M193" i="91"/>
  <c r="L193" i="91"/>
  <c r="L192" i="91"/>
  <c r="M192" i="91" s="1"/>
  <c r="M191" i="91"/>
  <c r="L191" i="91"/>
  <c r="L190" i="91"/>
  <c r="M190" i="91" s="1"/>
  <c r="M189" i="91"/>
  <c r="L189" i="91"/>
  <c r="L199" i="91" s="1"/>
  <c r="M199" i="91" s="1"/>
  <c r="L182" i="91"/>
  <c r="K182" i="91"/>
  <c r="J182" i="91"/>
  <c r="M182" i="91" s="1"/>
  <c r="M181" i="91"/>
  <c r="M180" i="91"/>
  <c r="M179" i="91"/>
  <c r="M178" i="91"/>
  <c r="M177" i="91"/>
  <c r="M176" i="91"/>
  <c r="M175" i="91"/>
  <c r="M174" i="91"/>
  <c r="M173" i="91"/>
  <c r="Q172" i="91"/>
  <c r="M172" i="91"/>
  <c r="Q171" i="91"/>
  <c r="M165" i="91"/>
  <c r="L165" i="91"/>
  <c r="K165" i="91"/>
  <c r="J165" i="91"/>
  <c r="N165" i="91" s="1"/>
  <c r="N164" i="91"/>
  <c r="N163" i="91"/>
  <c r="N162" i="91"/>
  <c r="N161" i="91"/>
  <c r="N160" i="91"/>
  <c r="N159" i="91"/>
  <c r="N158" i="91"/>
  <c r="N157" i="91"/>
  <c r="N156" i="91"/>
  <c r="N155" i="91"/>
  <c r="M146" i="91"/>
  <c r="L146" i="91"/>
  <c r="L145" i="91"/>
  <c r="M145" i="91" s="1"/>
  <c r="L144" i="91"/>
  <c r="M144" i="91" s="1"/>
  <c r="L143" i="91"/>
  <c r="M143" i="91" s="1"/>
  <c r="M125" i="91"/>
  <c r="L125" i="91"/>
  <c r="N121" i="91"/>
  <c r="M121" i="91"/>
  <c r="L121" i="91"/>
  <c r="K96" i="91"/>
  <c r="K95" i="91"/>
  <c r="K94" i="91"/>
  <c r="K93" i="91"/>
  <c r="K92" i="91"/>
  <c r="K91" i="91"/>
  <c r="K90" i="91"/>
  <c r="K89" i="91"/>
  <c r="K88" i="91"/>
  <c r="K87" i="91"/>
  <c r="K86" i="91"/>
  <c r="D84" i="91"/>
  <c r="D80" i="91"/>
  <c r="D82" i="91" s="1"/>
  <c r="C79" i="91"/>
  <c r="G79" i="91" s="1"/>
  <c r="E78" i="91"/>
  <c r="F78" i="91" s="1"/>
  <c r="C78" i="91"/>
  <c r="G78" i="91" s="1"/>
  <c r="C77" i="91"/>
  <c r="G77" i="91" s="1"/>
  <c r="C76" i="91"/>
  <c r="G76" i="91" s="1"/>
  <c r="C75" i="91"/>
  <c r="G75" i="91" s="1"/>
  <c r="C74" i="91"/>
  <c r="G74" i="91" s="1"/>
  <c r="C73" i="91"/>
  <c r="G73" i="91" s="1"/>
  <c r="C72" i="91"/>
  <c r="G72" i="91" s="1"/>
  <c r="C71" i="91"/>
  <c r="J88" i="91" s="1"/>
  <c r="L88" i="91" s="1"/>
  <c r="M88" i="91" s="1"/>
  <c r="E70" i="91"/>
  <c r="F70" i="91" s="1"/>
  <c r="C70" i="91"/>
  <c r="G70" i="91" s="1"/>
  <c r="E69" i="91"/>
  <c r="F69" i="91" s="1"/>
  <c r="C69" i="91"/>
  <c r="E61" i="91"/>
  <c r="D59" i="91"/>
  <c r="C59" i="91"/>
  <c r="D58" i="91"/>
  <c r="C58" i="91"/>
  <c r="T13" i="91" s="1"/>
  <c r="B49" i="85" s="1"/>
  <c r="E57" i="91"/>
  <c r="F57" i="91" s="1"/>
  <c r="E56" i="91"/>
  <c r="F56" i="91" s="1"/>
  <c r="E55" i="91"/>
  <c r="F55" i="91" s="1"/>
  <c r="E54" i="91"/>
  <c r="F54" i="91" s="1"/>
  <c r="G53" i="91"/>
  <c r="E53" i="91"/>
  <c r="F53" i="91" s="1"/>
  <c r="E52" i="91"/>
  <c r="F52" i="91" s="1"/>
  <c r="E51" i="91"/>
  <c r="F51" i="91" s="1"/>
  <c r="E50" i="91"/>
  <c r="F50" i="91" s="1"/>
  <c r="E49" i="91"/>
  <c r="E48" i="91"/>
  <c r="F48" i="91" s="1"/>
  <c r="E47" i="91"/>
  <c r="F47" i="91" s="1"/>
  <c r="D40" i="91"/>
  <c r="D38" i="91"/>
  <c r="C37" i="91"/>
  <c r="E37" i="91" s="1"/>
  <c r="F37" i="91" s="1"/>
  <c r="C36" i="91"/>
  <c r="G36" i="91" s="1"/>
  <c r="C35" i="91"/>
  <c r="E35" i="91" s="1"/>
  <c r="F35" i="91" s="1"/>
  <c r="C34" i="91"/>
  <c r="G34" i="91" s="1"/>
  <c r="C33" i="91"/>
  <c r="E33" i="91" s="1"/>
  <c r="F33" i="91" s="1"/>
  <c r="C32" i="91"/>
  <c r="G52" i="91" s="1"/>
  <c r="C31" i="91"/>
  <c r="E31" i="91" s="1"/>
  <c r="F31" i="91" s="1"/>
  <c r="C30" i="91"/>
  <c r="G50" i="91" s="1"/>
  <c r="G29" i="91"/>
  <c r="C29" i="91"/>
  <c r="E29" i="91" s="1"/>
  <c r="F29" i="91" s="1"/>
  <c r="C28" i="91"/>
  <c r="G28" i="91" s="1"/>
  <c r="C27" i="91"/>
  <c r="D19" i="91"/>
  <c r="C19" i="91"/>
  <c r="E18" i="91"/>
  <c r="F18" i="91" s="1"/>
  <c r="E17" i="91"/>
  <c r="F17" i="91" s="1"/>
  <c r="E16" i="91"/>
  <c r="F16" i="91" s="1"/>
  <c r="E15" i="91"/>
  <c r="F15" i="91" s="1"/>
  <c r="E14" i="91"/>
  <c r="F14" i="91" s="1"/>
  <c r="E13" i="91"/>
  <c r="F13" i="91" s="1"/>
  <c r="E12" i="91"/>
  <c r="F12" i="91" s="1"/>
  <c r="E11" i="91"/>
  <c r="F11" i="91" s="1"/>
  <c r="E10" i="91"/>
  <c r="F10" i="91" s="1"/>
  <c r="E9" i="91"/>
  <c r="F9" i="91" s="1"/>
  <c r="E8" i="91"/>
  <c r="F8" i="91" s="1"/>
  <c r="K199" i="90"/>
  <c r="J199" i="90"/>
  <c r="M198" i="90"/>
  <c r="L198" i="90"/>
  <c r="M197" i="90"/>
  <c r="L197" i="90"/>
  <c r="M196" i="90"/>
  <c r="L196" i="90"/>
  <c r="M195" i="90"/>
  <c r="L195" i="90"/>
  <c r="M194" i="90"/>
  <c r="L194" i="90"/>
  <c r="M193" i="90"/>
  <c r="L193" i="90"/>
  <c r="M192" i="90"/>
  <c r="L192" i="90"/>
  <c r="M191" i="90"/>
  <c r="L191" i="90"/>
  <c r="M190" i="90"/>
  <c r="L190" i="90"/>
  <c r="M189" i="90"/>
  <c r="L189" i="90"/>
  <c r="L199" i="90" s="1"/>
  <c r="M199" i="90" s="1"/>
  <c r="M182" i="90"/>
  <c r="L182" i="90"/>
  <c r="K182" i="90"/>
  <c r="J182" i="90"/>
  <c r="M181" i="90"/>
  <c r="M180" i="90"/>
  <c r="M179" i="90"/>
  <c r="M178" i="90"/>
  <c r="M177" i="90"/>
  <c r="M176" i="90"/>
  <c r="M175" i="90"/>
  <c r="M174" i="90"/>
  <c r="M173" i="90"/>
  <c r="Q172" i="90"/>
  <c r="M172" i="90"/>
  <c r="Q171" i="90"/>
  <c r="N165" i="90"/>
  <c r="M165" i="90"/>
  <c r="L165" i="90"/>
  <c r="K165" i="90"/>
  <c r="J165" i="90"/>
  <c r="N164" i="90"/>
  <c r="N163" i="90"/>
  <c r="N162" i="90"/>
  <c r="N161" i="90"/>
  <c r="N160" i="90"/>
  <c r="N159" i="90"/>
  <c r="N158" i="90"/>
  <c r="N157" i="90"/>
  <c r="N156" i="90"/>
  <c r="N155" i="90"/>
  <c r="L146" i="90"/>
  <c r="M146" i="90" s="1"/>
  <c r="L145" i="90"/>
  <c r="M145" i="90" s="1"/>
  <c r="L144" i="90"/>
  <c r="M144" i="90" s="1"/>
  <c r="M143" i="90"/>
  <c r="L143" i="90"/>
  <c r="L125" i="90"/>
  <c r="M125" i="90" s="1"/>
  <c r="N121" i="90"/>
  <c r="M121" i="90"/>
  <c r="L121" i="90"/>
  <c r="K96" i="90"/>
  <c r="K95" i="90"/>
  <c r="K94" i="90"/>
  <c r="K93" i="90"/>
  <c r="K92" i="90"/>
  <c r="K91" i="90"/>
  <c r="K90" i="90"/>
  <c r="K89" i="90"/>
  <c r="K88" i="90"/>
  <c r="K87" i="90"/>
  <c r="K86" i="90"/>
  <c r="D84" i="90"/>
  <c r="D80" i="90"/>
  <c r="C79" i="90"/>
  <c r="G79" i="90" s="1"/>
  <c r="C78" i="90"/>
  <c r="C77" i="90"/>
  <c r="G77" i="90" s="1"/>
  <c r="C76" i="90"/>
  <c r="G76" i="90" s="1"/>
  <c r="C75" i="90"/>
  <c r="G75" i="90" s="1"/>
  <c r="C74" i="90"/>
  <c r="G74" i="90" s="1"/>
  <c r="C73" i="90"/>
  <c r="G73" i="90" s="1"/>
  <c r="C72" i="90"/>
  <c r="G72" i="90" s="1"/>
  <c r="C71" i="90"/>
  <c r="G71" i="90" s="1"/>
  <c r="C70" i="90"/>
  <c r="G70" i="90" s="1"/>
  <c r="C69" i="90"/>
  <c r="E61" i="90"/>
  <c r="D59" i="90"/>
  <c r="C59" i="90"/>
  <c r="D58" i="90"/>
  <c r="C58" i="90"/>
  <c r="E58" i="90" s="1"/>
  <c r="F58" i="90" s="1"/>
  <c r="E57" i="90"/>
  <c r="F57" i="90" s="1"/>
  <c r="E56" i="90"/>
  <c r="E55" i="90"/>
  <c r="F55" i="90" s="1"/>
  <c r="E54" i="90"/>
  <c r="F54" i="90" s="1"/>
  <c r="E53" i="90"/>
  <c r="F53" i="90" s="1"/>
  <c r="E52" i="90"/>
  <c r="F52" i="90" s="1"/>
  <c r="E51" i="90"/>
  <c r="F51" i="90" s="1"/>
  <c r="E50" i="90"/>
  <c r="F50" i="90" s="1"/>
  <c r="E49" i="90"/>
  <c r="F49" i="90" s="1"/>
  <c r="E48" i="90"/>
  <c r="E47" i="90"/>
  <c r="F47" i="90" s="1"/>
  <c r="D40" i="90"/>
  <c r="D38" i="90"/>
  <c r="D82" i="90" s="1"/>
  <c r="C37" i="90"/>
  <c r="G57" i="90" s="1"/>
  <c r="C36" i="90"/>
  <c r="E36" i="90" s="1"/>
  <c r="F36" i="90" s="1"/>
  <c r="C35" i="90"/>
  <c r="G55" i="90" s="1"/>
  <c r="C34" i="90"/>
  <c r="G34" i="90" s="1"/>
  <c r="C33" i="90"/>
  <c r="G53" i="90" s="1"/>
  <c r="C32" i="90"/>
  <c r="G52" i="90" s="1"/>
  <c r="C31" i="90"/>
  <c r="G31" i="90" s="1"/>
  <c r="C30" i="90"/>
  <c r="G30" i="90" s="1"/>
  <c r="C29" i="90"/>
  <c r="G49" i="90" s="1"/>
  <c r="C28" i="90"/>
  <c r="G28" i="90" s="1"/>
  <c r="C27" i="90"/>
  <c r="D19" i="90"/>
  <c r="C19" i="90"/>
  <c r="E19" i="90" s="1"/>
  <c r="F19" i="90" s="1"/>
  <c r="E18" i="90"/>
  <c r="F18" i="90" s="1"/>
  <c r="E17" i="90"/>
  <c r="F17" i="90" s="1"/>
  <c r="E16" i="90"/>
  <c r="F16" i="90" s="1"/>
  <c r="E15" i="90"/>
  <c r="F15" i="90" s="1"/>
  <c r="E14" i="90"/>
  <c r="F14" i="90" s="1"/>
  <c r="E13" i="90"/>
  <c r="F13" i="90" s="1"/>
  <c r="E12" i="90"/>
  <c r="F12" i="90" s="1"/>
  <c r="E11" i="90"/>
  <c r="F11" i="90" s="1"/>
  <c r="E10" i="90"/>
  <c r="F10" i="90" s="1"/>
  <c r="E9" i="90"/>
  <c r="F9" i="90" s="1"/>
  <c r="E8" i="90"/>
  <c r="F8" i="90" s="1"/>
  <c r="E40" i="92" l="1"/>
  <c r="F40" i="92" s="1"/>
  <c r="G40" i="92"/>
  <c r="G48" i="91"/>
  <c r="E81" i="92"/>
  <c r="G38" i="92"/>
  <c r="E38" i="92"/>
  <c r="F38" i="92" s="1"/>
  <c r="G58" i="92"/>
  <c r="E80" i="92"/>
  <c r="F80" i="92" s="1"/>
  <c r="G80" i="92"/>
  <c r="E73" i="91"/>
  <c r="F73" i="91" s="1"/>
  <c r="G31" i="91"/>
  <c r="E77" i="91"/>
  <c r="F77" i="91" s="1"/>
  <c r="E74" i="91"/>
  <c r="F74" i="91" s="1"/>
  <c r="C40" i="91"/>
  <c r="G40" i="91" s="1"/>
  <c r="E71" i="91"/>
  <c r="F71" i="91" s="1"/>
  <c r="E75" i="91"/>
  <c r="F75" i="91" s="1"/>
  <c r="E79" i="91"/>
  <c r="F79" i="91" s="1"/>
  <c r="E72" i="91"/>
  <c r="F72" i="91" s="1"/>
  <c r="E76" i="91"/>
  <c r="F76" i="91" s="1"/>
  <c r="E58" i="91"/>
  <c r="F58" i="91" s="1"/>
  <c r="E59" i="91"/>
  <c r="F59" i="91" s="1"/>
  <c r="G27" i="91"/>
  <c r="G51" i="91"/>
  <c r="J86" i="91"/>
  <c r="L86" i="91" s="1"/>
  <c r="M86" i="91" s="1"/>
  <c r="G37" i="91"/>
  <c r="G35" i="91"/>
  <c r="G33" i="91"/>
  <c r="G57" i="91"/>
  <c r="E19" i="91"/>
  <c r="F19" i="91" s="1"/>
  <c r="J90" i="91"/>
  <c r="L90" i="91" s="1"/>
  <c r="M90" i="91" s="1"/>
  <c r="J92" i="91"/>
  <c r="L92" i="91" s="1"/>
  <c r="M92" i="91" s="1"/>
  <c r="J94" i="91"/>
  <c r="L94" i="91" s="1"/>
  <c r="M94" i="91" s="1"/>
  <c r="J96" i="91"/>
  <c r="L96" i="91" s="1"/>
  <c r="M96" i="91" s="1"/>
  <c r="C38" i="91"/>
  <c r="E28" i="91"/>
  <c r="F28" i="91" s="1"/>
  <c r="E30" i="91"/>
  <c r="F30" i="91" s="1"/>
  <c r="E32" i="91"/>
  <c r="F32" i="91" s="1"/>
  <c r="E34" i="91"/>
  <c r="F34" i="91" s="1"/>
  <c r="E36" i="91"/>
  <c r="F36" i="91" s="1"/>
  <c r="F49" i="91"/>
  <c r="G54" i="91"/>
  <c r="G69" i="91"/>
  <c r="G71" i="91"/>
  <c r="J87" i="91"/>
  <c r="L87" i="91" s="1"/>
  <c r="M87" i="91" s="1"/>
  <c r="C89" i="91"/>
  <c r="T12" i="91"/>
  <c r="G49" i="91"/>
  <c r="C80" i="91"/>
  <c r="C84" i="91"/>
  <c r="E84" i="91" s="1"/>
  <c r="J89" i="91"/>
  <c r="L89" i="91" s="1"/>
  <c r="M89" i="91" s="1"/>
  <c r="J91" i="91"/>
  <c r="L91" i="91" s="1"/>
  <c r="M91" i="91" s="1"/>
  <c r="J93" i="91"/>
  <c r="L93" i="91" s="1"/>
  <c r="M93" i="91" s="1"/>
  <c r="J95" i="91"/>
  <c r="L95" i="91" s="1"/>
  <c r="M95" i="91" s="1"/>
  <c r="G30" i="91"/>
  <c r="G32" i="91"/>
  <c r="G47" i="91"/>
  <c r="G55" i="91"/>
  <c r="F61" i="91"/>
  <c r="G61" i="91" s="1"/>
  <c r="E27" i="91"/>
  <c r="F27" i="91" s="1"/>
  <c r="G78" i="90"/>
  <c r="C89" i="90"/>
  <c r="E78" i="90"/>
  <c r="F78" i="90" s="1"/>
  <c r="F56" i="90"/>
  <c r="E59" i="90"/>
  <c r="F59" i="90" s="1"/>
  <c r="G37" i="90"/>
  <c r="E74" i="90"/>
  <c r="F74" i="90" s="1"/>
  <c r="E70" i="90"/>
  <c r="F70" i="90" s="1"/>
  <c r="G33" i="90"/>
  <c r="C40" i="90"/>
  <c r="G40" i="90" s="1"/>
  <c r="G29" i="90"/>
  <c r="F61" i="90"/>
  <c r="G61" i="90" s="1"/>
  <c r="E72" i="90"/>
  <c r="F72" i="90" s="1"/>
  <c r="E76" i="90"/>
  <c r="F76" i="90" s="1"/>
  <c r="T13" i="90"/>
  <c r="B48" i="85" s="1"/>
  <c r="G50" i="90"/>
  <c r="J89" i="90"/>
  <c r="L89" i="90" s="1"/>
  <c r="M89" i="90" s="1"/>
  <c r="E27" i="90"/>
  <c r="F27" i="90" s="1"/>
  <c r="E31" i="90"/>
  <c r="F31" i="90" s="1"/>
  <c r="E35" i="90"/>
  <c r="F35" i="90" s="1"/>
  <c r="G51" i="90"/>
  <c r="J93" i="90"/>
  <c r="L93" i="90" s="1"/>
  <c r="M93" i="90" s="1"/>
  <c r="G27" i="90"/>
  <c r="G35" i="90"/>
  <c r="J86" i="90"/>
  <c r="L86" i="90" s="1"/>
  <c r="M86" i="90" s="1"/>
  <c r="J91" i="90"/>
  <c r="L91" i="90" s="1"/>
  <c r="M91" i="90" s="1"/>
  <c r="J95" i="90"/>
  <c r="L95" i="90" s="1"/>
  <c r="M95" i="90" s="1"/>
  <c r="E29" i="90"/>
  <c r="F29" i="90" s="1"/>
  <c r="E33" i="90"/>
  <c r="F33" i="90" s="1"/>
  <c r="E37" i="90"/>
  <c r="F37" i="90" s="1"/>
  <c r="J88" i="90"/>
  <c r="L88" i="90" s="1"/>
  <c r="M88" i="90" s="1"/>
  <c r="J90" i="90"/>
  <c r="L90" i="90" s="1"/>
  <c r="M90" i="90" s="1"/>
  <c r="J92" i="90"/>
  <c r="L92" i="90" s="1"/>
  <c r="M92" i="90" s="1"/>
  <c r="J94" i="90"/>
  <c r="L94" i="90" s="1"/>
  <c r="M94" i="90" s="1"/>
  <c r="J96" i="90"/>
  <c r="L96" i="90" s="1"/>
  <c r="M96" i="90" s="1"/>
  <c r="F48" i="90"/>
  <c r="G48" i="90"/>
  <c r="E69" i="90"/>
  <c r="E71" i="90"/>
  <c r="F71" i="90" s="1"/>
  <c r="E73" i="90"/>
  <c r="F73" i="90" s="1"/>
  <c r="E75" i="90"/>
  <c r="F75" i="90" s="1"/>
  <c r="E77" i="90"/>
  <c r="F77" i="90" s="1"/>
  <c r="E79" i="90"/>
  <c r="F79" i="90" s="1"/>
  <c r="E30" i="90"/>
  <c r="F30" i="90" s="1"/>
  <c r="E34" i="90"/>
  <c r="F34" i="90" s="1"/>
  <c r="G54" i="90"/>
  <c r="G69" i="90"/>
  <c r="J87" i="90"/>
  <c r="L87" i="90" s="1"/>
  <c r="M87" i="90" s="1"/>
  <c r="T12" i="90"/>
  <c r="C80" i="90"/>
  <c r="C84" i="90"/>
  <c r="E84" i="90" s="1"/>
  <c r="G32" i="90"/>
  <c r="G36" i="90"/>
  <c r="C38" i="90"/>
  <c r="E28" i="90"/>
  <c r="F28" i="90" s="1"/>
  <c r="E32" i="90"/>
  <c r="F32" i="90" s="1"/>
  <c r="G47" i="90"/>
  <c r="K199" i="89"/>
  <c r="J199" i="89"/>
  <c r="L198" i="89"/>
  <c r="M198" i="89" s="1"/>
  <c r="L197" i="89"/>
  <c r="M197" i="89" s="1"/>
  <c r="L196" i="89"/>
  <c r="M196" i="89" s="1"/>
  <c r="L195" i="89"/>
  <c r="M195" i="89" s="1"/>
  <c r="L194" i="89"/>
  <c r="M194" i="89" s="1"/>
  <c r="L193" i="89"/>
  <c r="M193" i="89" s="1"/>
  <c r="L192" i="89"/>
  <c r="M192" i="89" s="1"/>
  <c r="L191" i="89"/>
  <c r="M191" i="89" s="1"/>
  <c r="L190" i="89"/>
  <c r="M190" i="89" s="1"/>
  <c r="L189" i="89"/>
  <c r="L199" i="89" s="1"/>
  <c r="M199" i="89" s="1"/>
  <c r="L182" i="89"/>
  <c r="K182" i="89"/>
  <c r="J182" i="89"/>
  <c r="M182" i="89" s="1"/>
  <c r="M181" i="89"/>
  <c r="M180" i="89"/>
  <c r="M179" i="89"/>
  <c r="M178" i="89"/>
  <c r="M177" i="89"/>
  <c r="M176" i="89"/>
  <c r="M175" i="89"/>
  <c r="M174" i="89"/>
  <c r="M173" i="89"/>
  <c r="Q172" i="89"/>
  <c r="M172" i="89"/>
  <c r="Q171" i="89"/>
  <c r="M165" i="89"/>
  <c r="L165" i="89"/>
  <c r="K165" i="89"/>
  <c r="J165" i="89"/>
  <c r="N165" i="89" s="1"/>
  <c r="N164" i="89"/>
  <c r="N163" i="89"/>
  <c r="N162" i="89"/>
  <c r="N161" i="89"/>
  <c r="N160" i="89"/>
  <c r="N159" i="89"/>
  <c r="N158" i="89"/>
  <c r="N157" i="89"/>
  <c r="N156" i="89"/>
  <c r="N155" i="89"/>
  <c r="M146" i="89"/>
  <c r="L146" i="89"/>
  <c r="L145" i="89"/>
  <c r="M145" i="89" s="1"/>
  <c r="M144" i="89"/>
  <c r="L144" i="89"/>
  <c r="L143" i="89"/>
  <c r="M143" i="89" s="1"/>
  <c r="M125" i="89"/>
  <c r="L125" i="89"/>
  <c r="N121" i="89"/>
  <c r="L121" i="89"/>
  <c r="M121" i="89" s="1"/>
  <c r="K96" i="89"/>
  <c r="K95" i="89"/>
  <c r="K94" i="89"/>
  <c r="K93" i="89"/>
  <c r="K92" i="89"/>
  <c r="K91" i="89"/>
  <c r="K90" i="89"/>
  <c r="K89" i="89"/>
  <c r="K88" i="89"/>
  <c r="K87" i="89"/>
  <c r="K86" i="89"/>
  <c r="D84" i="89"/>
  <c r="D80" i="89"/>
  <c r="D82" i="89" s="1"/>
  <c r="C79" i="89"/>
  <c r="C78" i="89"/>
  <c r="G78" i="89" s="1"/>
  <c r="C77" i="89"/>
  <c r="G77" i="89" s="1"/>
  <c r="C76" i="89"/>
  <c r="G76" i="89" s="1"/>
  <c r="C75" i="89"/>
  <c r="C74" i="89"/>
  <c r="G74" i="89" s="1"/>
  <c r="C73" i="89"/>
  <c r="G73" i="89" s="1"/>
  <c r="C72" i="89"/>
  <c r="G72" i="89" s="1"/>
  <c r="C71" i="89"/>
  <c r="C70" i="89"/>
  <c r="G70" i="89" s="1"/>
  <c r="C69" i="89"/>
  <c r="E61" i="89"/>
  <c r="D59" i="89"/>
  <c r="C59" i="89"/>
  <c r="D58" i="89"/>
  <c r="C58" i="89"/>
  <c r="E58" i="89" s="1"/>
  <c r="F58" i="89" s="1"/>
  <c r="E57" i="89"/>
  <c r="F57" i="89" s="1"/>
  <c r="E56" i="89"/>
  <c r="F56" i="89" s="1"/>
  <c r="E55" i="89"/>
  <c r="F55" i="89" s="1"/>
  <c r="E54" i="89"/>
  <c r="F54" i="89" s="1"/>
  <c r="E53" i="89"/>
  <c r="F53" i="89" s="1"/>
  <c r="E52" i="89"/>
  <c r="F52" i="89" s="1"/>
  <c r="E51" i="89"/>
  <c r="F51" i="89" s="1"/>
  <c r="E50" i="89"/>
  <c r="F50" i="89" s="1"/>
  <c r="E49" i="89"/>
  <c r="F49" i="89" s="1"/>
  <c r="E48" i="89"/>
  <c r="F48" i="89" s="1"/>
  <c r="E47" i="89"/>
  <c r="F47" i="89" s="1"/>
  <c r="D40" i="89"/>
  <c r="D38" i="89"/>
  <c r="C37" i="89"/>
  <c r="G57" i="89" s="1"/>
  <c r="C36" i="89"/>
  <c r="G36" i="89" s="1"/>
  <c r="E35" i="89"/>
  <c r="F35" i="89" s="1"/>
  <c r="C35" i="89"/>
  <c r="G55" i="89" s="1"/>
  <c r="C34" i="89"/>
  <c r="G34" i="89" s="1"/>
  <c r="C33" i="89"/>
  <c r="G53" i="89" s="1"/>
  <c r="C32" i="89"/>
  <c r="G52" i="89" s="1"/>
  <c r="C31" i="89"/>
  <c r="G51" i="89" s="1"/>
  <c r="C30" i="89"/>
  <c r="G50" i="89" s="1"/>
  <c r="C29" i="89"/>
  <c r="E29" i="89" s="1"/>
  <c r="F29" i="89" s="1"/>
  <c r="C28" i="89"/>
  <c r="G28" i="89" s="1"/>
  <c r="C27" i="89"/>
  <c r="D19" i="89"/>
  <c r="C19" i="89"/>
  <c r="T12" i="89" s="1"/>
  <c r="E18" i="89"/>
  <c r="F18" i="89" s="1"/>
  <c r="F17" i="89"/>
  <c r="E17" i="89"/>
  <c r="E16" i="89"/>
  <c r="F16" i="89" s="1"/>
  <c r="E15" i="89"/>
  <c r="F15" i="89" s="1"/>
  <c r="E14" i="89"/>
  <c r="F14" i="89" s="1"/>
  <c r="E13" i="89"/>
  <c r="F13" i="89" s="1"/>
  <c r="E12" i="89"/>
  <c r="F12" i="89" s="1"/>
  <c r="E11" i="89"/>
  <c r="F11" i="89" s="1"/>
  <c r="E10" i="89"/>
  <c r="F10" i="89" s="1"/>
  <c r="E9" i="89"/>
  <c r="F9" i="89" s="1"/>
  <c r="E8" i="89"/>
  <c r="F8" i="89" s="1"/>
  <c r="E40" i="91" l="1"/>
  <c r="F40" i="91" s="1"/>
  <c r="E81" i="91"/>
  <c r="E80" i="91"/>
  <c r="F80" i="91" s="1"/>
  <c r="C82" i="91"/>
  <c r="G80" i="91"/>
  <c r="G38" i="91"/>
  <c r="E38" i="91"/>
  <c r="F38" i="91" s="1"/>
  <c r="G58" i="91"/>
  <c r="C82" i="90"/>
  <c r="E40" i="90"/>
  <c r="F40" i="90" s="1"/>
  <c r="G38" i="90"/>
  <c r="E38" i="90"/>
  <c r="F38" i="90" s="1"/>
  <c r="G58" i="90"/>
  <c r="F69" i="90"/>
  <c r="E81" i="90"/>
  <c r="E80" i="90"/>
  <c r="F80" i="90" s="1"/>
  <c r="G80" i="90"/>
  <c r="G29" i="89"/>
  <c r="C40" i="89"/>
  <c r="E40" i="89" s="1"/>
  <c r="F40" i="89" s="1"/>
  <c r="G33" i="89"/>
  <c r="E33" i="89"/>
  <c r="F33" i="89" s="1"/>
  <c r="T13" i="89"/>
  <c r="B47" i="85" s="1"/>
  <c r="E37" i="89"/>
  <c r="F37" i="89" s="1"/>
  <c r="G48" i="89"/>
  <c r="G27" i="89"/>
  <c r="E31" i="89"/>
  <c r="F31" i="89" s="1"/>
  <c r="J92" i="89"/>
  <c r="L92" i="89" s="1"/>
  <c r="M92" i="89" s="1"/>
  <c r="E27" i="89"/>
  <c r="F27" i="89" s="1"/>
  <c r="G37" i="89"/>
  <c r="G49" i="89"/>
  <c r="G31" i="89"/>
  <c r="J86" i="89"/>
  <c r="L86" i="89" s="1"/>
  <c r="M86" i="89" s="1"/>
  <c r="E19" i="89"/>
  <c r="F19" i="89" s="1"/>
  <c r="G35" i="89"/>
  <c r="J88" i="89"/>
  <c r="L88" i="89" s="1"/>
  <c r="M88" i="89" s="1"/>
  <c r="J96" i="89"/>
  <c r="L96" i="89" s="1"/>
  <c r="M96" i="89" s="1"/>
  <c r="E69" i="89"/>
  <c r="E71" i="89"/>
  <c r="F71" i="89" s="1"/>
  <c r="E73" i="89"/>
  <c r="F73" i="89" s="1"/>
  <c r="E75" i="89"/>
  <c r="F75" i="89" s="1"/>
  <c r="E77" i="89"/>
  <c r="F77" i="89" s="1"/>
  <c r="E79" i="89"/>
  <c r="F79" i="89" s="1"/>
  <c r="M189" i="89"/>
  <c r="J90" i="89"/>
  <c r="L90" i="89" s="1"/>
  <c r="M90" i="89" s="1"/>
  <c r="C38" i="89"/>
  <c r="J94" i="89"/>
  <c r="L94" i="89" s="1"/>
  <c r="M94" i="89" s="1"/>
  <c r="E28" i="89"/>
  <c r="F28" i="89" s="1"/>
  <c r="E30" i="89"/>
  <c r="F30" i="89" s="1"/>
  <c r="E32" i="89"/>
  <c r="F32" i="89" s="1"/>
  <c r="E34" i="89"/>
  <c r="F34" i="89" s="1"/>
  <c r="E36" i="89"/>
  <c r="F36" i="89" s="1"/>
  <c r="G54" i="89"/>
  <c r="E59" i="89"/>
  <c r="F59" i="89" s="1"/>
  <c r="G69" i="89"/>
  <c r="G71" i="89"/>
  <c r="G75" i="89"/>
  <c r="G79" i="89"/>
  <c r="J87" i="89"/>
  <c r="L87" i="89" s="1"/>
  <c r="M87" i="89" s="1"/>
  <c r="C89" i="89"/>
  <c r="C80" i="89"/>
  <c r="C84" i="89"/>
  <c r="E84" i="89" s="1"/>
  <c r="J89" i="89"/>
  <c r="L89" i="89" s="1"/>
  <c r="M89" i="89" s="1"/>
  <c r="J91" i="89"/>
  <c r="L91" i="89" s="1"/>
  <c r="M91" i="89" s="1"/>
  <c r="J93" i="89"/>
  <c r="L93" i="89" s="1"/>
  <c r="M93" i="89" s="1"/>
  <c r="J95" i="89"/>
  <c r="L95" i="89" s="1"/>
  <c r="M95" i="89" s="1"/>
  <c r="G30" i="89"/>
  <c r="G32" i="89"/>
  <c r="E70" i="89"/>
  <c r="F70" i="89" s="1"/>
  <c r="E72" i="89"/>
  <c r="F72" i="89" s="1"/>
  <c r="E74" i="89"/>
  <c r="F74" i="89" s="1"/>
  <c r="E76" i="89"/>
  <c r="F76" i="89" s="1"/>
  <c r="E78" i="89"/>
  <c r="F78" i="89" s="1"/>
  <c r="G47" i="89"/>
  <c r="F61" i="89"/>
  <c r="G61" i="89" s="1"/>
  <c r="G40" i="89" l="1"/>
  <c r="G38" i="89"/>
  <c r="G58" i="89"/>
  <c r="E38" i="89"/>
  <c r="F38" i="89" s="1"/>
  <c r="F69" i="89"/>
  <c r="E81" i="89"/>
  <c r="E80" i="89"/>
  <c r="F80" i="89" s="1"/>
  <c r="G80" i="89"/>
  <c r="C82" i="89"/>
  <c r="D59" i="87" l="1"/>
  <c r="C59" i="87"/>
  <c r="D40" i="87"/>
  <c r="K199" i="87" l="1"/>
  <c r="J199" i="87"/>
  <c r="L198" i="87"/>
  <c r="M198" i="87" s="1"/>
  <c r="M197" i="87"/>
  <c r="L197" i="87"/>
  <c r="L196" i="87"/>
  <c r="M196" i="87" s="1"/>
  <c r="M195" i="87"/>
  <c r="L195" i="87"/>
  <c r="L194" i="87"/>
  <c r="M194" i="87" s="1"/>
  <c r="M193" i="87"/>
  <c r="L193" i="87"/>
  <c r="L192" i="87"/>
  <c r="M192" i="87" s="1"/>
  <c r="M191" i="87"/>
  <c r="L191" i="87"/>
  <c r="L190" i="87"/>
  <c r="M190" i="87" s="1"/>
  <c r="M189" i="87"/>
  <c r="L189" i="87"/>
  <c r="L199" i="87" s="1"/>
  <c r="M199" i="87" s="1"/>
  <c r="L182" i="87"/>
  <c r="M182" i="87" s="1"/>
  <c r="K182" i="87"/>
  <c r="J182" i="87"/>
  <c r="M181" i="87"/>
  <c r="M180" i="87"/>
  <c r="M179" i="87"/>
  <c r="M178" i="87"/>
  <c r="M177" i="87"/>
  <c r="M176" i="87"/>
  <c r="M175" i="87"/>
  <c r="M174" i="87"/>
  <c r="M173" i="87"/>
  <c r="Q172" i="87"/>
  <c r="M172" i="87"/>
  <c r="Q171" i="87"/>
  <c r="M165" i="87"/>
  <c r="L165" i="87"/>
  <c r="K165" i="87"/>
  <c r="J165" i="87"/>
  <c r="N165" i="87" s="1"/>
  <c r="N164" i="87"/>
  <c r="N163" i="87"/>
  <c r="N162" i="87"/>
  <c r="N161" i="87"/>
  <c r="N160" i="87"/>
  <c r="N159" i="87"/>
  <c r="N158" i="87"/>
  <c r="N157" i="87"/>
  <c r="N156" i="87"/>
  <c r="N155" i="87"/>
  <c r="L146" i="87"/>
  <c r="M146" i="87" s="1"/>
  <c r="M145" i="87"/>
  <c r="L145" i="87"/>
  <c r="L144" i="87"/>
  <c r="M144" i="87" s="1"/>
  <c r="M143" i="87"/>
  <c r="L143" i="87"/>
  <c r="L125" i="87"/>
  <c r="M125" i="87" s="1"/>
  <c r="N121" i="87"/>
  <c r="L121" i="87"/>
  <c r="M121" i="87" s="1"/>
  <c r="K96" i="87"/>
  <c r="K95" i="87"/>
  <c r="K94" i="87"/>
  <c r="K93" i="87"/>
  <c r="K92" i="87"/>
  <c r="K91" i="87"/>
  <c r="K90" i="87"/>
  <c r="K89" i="87"/>
  <c r="K88" i="87"/>
  <c r="K87" i="87"/>
  <c r="K86" i="87"/>
  <c r="D84" i="87"/>
  <c r="D80" i="87"/>
  <c r="C79" i="87"/>
  <c r="E79" i="87" s="1"/>
  <c r="F79" i="87" s="1"/>
  <c r="C78" i="87"/>
  <c r="E77" i="87"/>
  <c r="F77" i="87" s="1"/>
  <c r="C77" i="87"/>
  <c r="J94" i="87" s="1"/>
  <c r="L94" i="87" s="1"/>
  <c r="M94" i="87" s="1"/>
  <c r="C76" i="87"/>
  <c r="E76" i="87" s="1"/>
  <c r="F76" i="87" s="1"/>
  <c r="E75" i="87"/>
  <c r="F75" i="87" s="1"/>
  <c r="C75" i="87"/>
  <c r="C74" i="87"/>
  <c r="E74" i="87" s="1"/>
  <c r="F74" i="87" s="1"/>
  <c r="C73" i="87"/>
  <c r="E73" i="87" s="1"/>
  <c r="F73" i="87" s="1"/>
  <c r="C72" i="87"/>
  <c r="E72" i="87" s="1"/>
  <c r="F72" i="87" s="1"/>
  <c r="C71" i="87"/>
  <c r="G71" i="87" s="1"/>
  <c r="C70" i="87"/>
  <c r="E70" i="87" s="1"/>
  <c r="F70" i="87" s="1"/>
  <c r="C69" i="87"/>
  <c r="G69" i="87" s="1"/>
  <c r="E61" i="87"/>
  <c r="D58" i="87"/>
  <c r="C58" i="87"/>
  <c r="E57" i="87"/>
  <c r="F57" i="87" s="1"/>
  <c r="E56" i="87"/>
  <c r="E55" i="87"/>
  <c r="F55" i="87" s="1"/>
  <c r="E54" i="87"/>
  <c r="F54" i="87" s="1"/>
  <c r="E53" i="87"/>
  <c r="F53" i="87" s="1"/>
  <c r="E52" i="87"/>
  <c r="F52" i="87" s="1"/>
  <c r="E51" i="87"/>
  <c r="F51" i="87" s="1"/>
  <c r="E50" i="87"/>
  <c r="F50" i="87" s="1"/>
  <c r="E49" i="87"/>
  <c r="E48" i="87"/>
  <c r="F48" i="87" s="1"/>
  <c r="E47" i="87"/>
  <c r="F47" i="87" s="1"/>
  <c r="D38" i="87"/>
  <c r="D82" i="87" s="1"/>
  <c r="C37" i="87"/>
  <c r="E37" i="87" s="1"/>
  <c r="F37" i="87" s="1"/>
  <c r="C36" i="87"/>
  <c r="C35" i="87"/>
  <c r="E35" i="87" s="1"/>
  <c r="F35" i="87" s="1"/>
  <c r="C34" i="87"/>
  <c r="G34" i="87" s="1"/>
  <c r="C33" i="87"/>
  <c r="E33" i="87" s="1"/>
  <c r="F33" i="87" s="1"/>
  <c r="C32" i="87"/>
  <c r="G52" i="87" s="1"/>
  <c r="C31" i="87"/>
  <c r="E31" i="87" s="1"/>
  <c r="F31" i="87" s="1"/>
  <c r="C30" i="87"/>
  <c r="G50" i="87" s="1"/>
  <c r="C29" i="87"/>
  <c r="J88" i="87" s="1"/>
  <c r="L88" i="87" s="1"/>
  <c r="M88" i="87" s="1"/>
  <c r="C28" i="87"/>
  <c r="C27" i="87"/>
  <c r="D19" i="87"/>
  <c r="C19" i="87"/>
  <c r="E18" i="87"/>
  <c r="F18" i="87" s="1"/>
  <c r="E17" i="87"/>
  <c r="F17" i="87" s="1"/>
  <c r="E16" i="87"/>
  <c r="F16" i="87" s="1"/>
  <c r="E15" i="87"/>
  <c r="F15" i="87" s="1"/>
  <c r="E14" i="87"/>
  <c r="F14" i="87" s="1"/>
  <c r="E13" i="87"/>
  <c r="F13" i="87" s="1"/>
  <c r="E12" i="87"/>
  <c r="F12" i="87" s="1"/>
  <c r="F11" i="87"/>
  <c r="E11" i="87"/>
  <c r="E10" i="87"/>
  <c r="F10" i="87" s="1"/>
  <c r="E9" i="87"/>
  <c r="F9" i="87" s="1"/>
  <c r="E8" i="87"/>
  <c r="F8" i="87" s="1"/>
  <c r="K199" i="86"/>
  <c r="J199" i="86"/>
  <c r="L198" i="86"/>
  <c r="M198" i="86" s="1"/>
  <c r="L197" i="86"/>
  <c r="M197" i="86" s="1"/>
  <c r="L196" i="86"/>
  <c r="M196" i="86" s="1"/>
  <c r="L195" i="86"/>
  <c r="M195" i="86" s="1"/>
  <c r="L194" i="86"/>
  <c r="M194" i="86" s="1"/>
  <c r="L193" i="86"/>
  <c r="M193" i="86" s="1"/>
  <c r="L192" i="86"/>
  <c r="M192" i="86" s="1"/>
  <c r="L191" i="86"/>
  <c r="M191" i="86" s="1"/>
  <c r="L190" i="86"/>
  <c r="M190" i="86" s="1"/>
  <c r="L189" i="86"/>
  <c r="L199" i="86" s="1"/>
  <c r="M199" i="86" s="1"/>
  <c r="L182" i="86"/>
  <c r="M182" i="86" s="1"/>
  <c r="K182" i="86"/>
  <c r="J182" i="86"/>
  <c r="M181" i="86"/>
  <c r="M180" i="86"/>
  <c r="M179" i="86"/>
  <c r="M178" i="86"/>
  <c r="M177" i="86"/>
  <c r="M176" i="86"/>
  <c r="M175" i="86"/>
  <c r="M174" i="86"/>
  <c r="M173" i="86"/>
  <c r="Q172" i="86"/>
  <c r="M172" i="86"/>
  <c r="Q171" i="86"/>
  <c r="M165" i="86"/>
  <c r="L165" i="86"/>
  <c r="N165" i="86" s="1"/>
  <c r="K165" i="86"/>
  <c r="J165" i="86"/>
  <c r="N164" i="86"/>
  <c r="N163" i="86"/>
  <c r="N162" i="86"/>
  <c r="N161" i="86"/>
  <c r="N160" i="86"/>
  <c r="N159" i="86"/>
  <c r="N158" i="86"/>
  <c r="N157" i="86"/>
  <c r="N156" i="86"/>
  <c r="N155" i="86"/>
  <c r="M146" i="86"/>
  <c r="L146" i="86"/>
  <c r="L145" i="86"/>
  <c r="M145" i="86" s="1"/>
  <c r="L144" i="86"/>
  <c r="M144" i="86" s="1"/>
  <c r="L143" i="86"/>
  <c r="M143" i="86" s="1"/>
  <c r="M125" i="86"/>
  <c r="L125" i="86"/>
  <c r="N121" i="86"/>
  <c r="M121" i="86"/>
  <c r="L121" i="86"/>
  <c r="K96" i="86"/>
  <c r="K95" i="86"/>
  <c r="K94" i="86"/>
  <c r="K93" i="86"/>
  <c r="K92" i="86"/>
  <c r="K91" i="86"/>
  <c r="K90" i="86"/>
  <c r="K89" i="86"/>
  <c r="K88" i="86"/>
  <c r="K87" i="86"/>
  <c r="K86" i="86"/>
  <c r="D84" i="86"/>
  <c r="D80" i="86"/>
  <c r="D82" i="86" s="1"/>
  <c r="C79" i="86"/>
  <c r="G79" i="86" s="1"/>
  <c r="C78" i="86"/>
  <c r="G78" i="86" s="1"/>
  <c r="C77" i="86"/>
  <c r="E77" i="86" s="1"/>
  <c r="F77" i="86" s="1"/>
  <c r="C76" i="86"/>
  <c r="C75" i="86"/>
  <c r="G75" i="86" s="1"/>
  <c r="C74" i="86"/>
  <c r="G74" i="86" s="1"/>
  <c r="C73" i="86"/>
  <c r="E73" i="86" s="1"/>
  <c r="F73" i="86" s="1"/>
  <c r="C72" i="86"/>
  <c r="C71" i="86"/>
  <c r="C70" i="86"/>
  <c r="G70" i="86" s="1"/>
  <c r="C69" i="86"/>
  <c r="E61" i="86"/>
  <c r="D59" i="86"/>
  <c r="C59" i="86"/>
  <c r="D58" i="86"/>
  <c r="C58" i="86"/>
  <c r="T13" i="86" s="1"/>
  <c r="B45" i="85" s="1"/>
  <c r="E57" i="86"/>
  <c r="F57" i="86" s="1"/>
  <c r="E56" i="86"/>
  <c r="F56" i="86" s="1"/>
  <c r="E55" i="86"/>
  <c r="F55" i="86" s="1"/>
  <c r="E54" i="86"/>
  <c r="F54" i="86" s="1"/>
  <c r="E53" i="86"/>
  <c r="F53" i="86" s="1"/>
  <c r="E52" i="86"/>
  <c r="F52" i="86" s="1"/>
  <c r="E51" i="86"/>
  <c r="F51" i="86" s="1"/>
  <c r="G50" i="86"/>
  <c r="E50" i="86"/>
  <c r="F50" i="86" s="1"/>
  <c r="E49" i="86"/>
  <c r="F49" i="86" s="1"/>
  <c r="E48" i="86"/>
  <c r="F48" i="86" s="1"/>
  <c r="E47" i="86"/>
  <c r="D40" i="86"/>
  <c r="D38" i="86"/>
  <c r="C37" i="86"/>
  <c r="G37" i="86" s="1"/>
  <c r="C36" i="86"/>
  <c r="G36" i="86" s="1"/>
  <c r="C35" i="86"/>
  <c r="G55" i="86" s="1"/>
  <c r="C34" i="86"/>
  <c r="G54" i="86" s="1"/>
  <c r="C33" i="86"/>
  <c r="G33" i="86" s="1"/>
  <c r="C32" i="86"/>
  <c r="G52" i="86" s="1"/>
  <c r="C31" i="86"/>
  <c r="G31" i="86" s="1"/>
  <c r="C30" i="86"/>
  <c r="E30" i="86" s="1"/>
  <c r="F30" i="86" s="1"/>
  <c r="E29" i="86"/>
  <c r="F29" i="86" s="1"/>
  <c r="C29" i="86"/>
  <c r="G49" i="86" s="1"/>
  <c r="C28" i="86"/>
  <c r="E28" i="86" s="1"/>
  <c r="F28" i="86" s="1"/>
  <c r="C27" i="86"/>
  <c r="D19" i="86"/>
  <c r="C19" i="86"/>
  <c r="T12" i="86" s="1"/>
  <c r="E18" i="86"/>
  <c r="F18" i="86" s="1"/>
  <c r="E17" i="86"/>
  <c r="F17" i="86" s="1"/>
  <c r="E16" i="86"/>
  <c r="F16" i="86" s="1"/>
  <c r="E15" i="86"/>
  <c r="F15" i="86" s="1"/>
  <c r="E14" i="86"/>
  <c r="F14" i="86" s="1"/>
  <c r="E13" i="86"/>
  <c r="F13" i="86" s="1"/>
  <c r="E12" i="86"/>
  <c r="F12" i="86" s="1"/>
  <c r="E11" i="86"/>
  <c r="F11" i="86" s="1"/>
  <c r="E10" i="86"/>
  <c r="F10" i="86" s="1"/>
  <c r="E9" i="86"/>
  <c r="F9" i="86" s="1"/>
  <c r="E8" i="86"/>
  <c r="F8" i="86" s="1"/>
  <c r="B2" i="85"/>
  <c r="B3" i="85"/>
  <c r="B4" i="85"/>
  <c r="B5" i="85"/>
  <c r="B6" i="85"/>
  <c r="B7" i="85"/>
  <c r="B8" i="85"/>
  <c r="B9" i="85"/>
  <c r="B10" i="85"/>
  <c r="B11" i="85"/>
  <c r="B12" i="85"/>
  <c r="B13" i="85"/>
  <c r="B14" i="85"/>
  <c r="B15" i="85"/>
  <c r="B16" i="85"/>
  <c r="B17" i="85"/>
  <c r="B18" i="85"/>
  <c r="B19" i="85"/>
  <c r="B20" i="85"/>
  <c r="B21" i="85"/>
  <c r="B22" i="85"/>
  <c r="B23" i="85"/>
  <c r="B24" i="85"/>
  <c r="B25" i="85"/>
  <c r="B26" i="85"/>
  <c r="B27" i="85"/>
  <c r="B28" i="85"/>
  <c r="B29" i="85"/>
  <c r="B30" i="85"/>
  <c r="B31" i="85"/>
  <c r="B32" i="85"/>
  <c r="B33" i="85"/>
  <c r="B34" i="85"/>
  <c r="B35" i="85"/>
  <c r="B36" i="85"/>
  <c r="B37" i="85"/>
  <c r="B38" i="85"/>
  <c r="B39" i="85"/>
  <c r="B40" i="85"/>
  <c r="B41" i="85"/>
  <c r="B42" i="85"/>
  <c r="B43" i="85"/>
  <c r="G71" i="84"/>
  <c r="K90" i="84"/>
  <c r="C82" i="83"/>
  <c r="D59" i="84"/>
  <c r="C59" i="84"/>
  <c r="D40" i="84"/>
  <c r="K199" i="84"/>
  <c r="J199" i="84"/>
  <c r="L198" i="84"/>
  <c r="M198" i="84" s="1"/>
  <c r="L197" i="84"/>
  <c r="M197" i="84" s="1"/>
  <c r="L196" i="84"/>
  <c r="M196" i="84" s="1"/>
  <c r="L195" i="84"/>
  <c r="M195" i="84" s="1"/>
  <c r="L194" i="84"/>
  <c r="M194" i="84" s="1"/>
  <c r="L193" i="84"/>
  <c r="M193" i="84" s="1"/>
  <c r="L192" i="84"/>
  <c r="M192" i="84" s="1"/>
  <c r="L191" i="84"/>
  <c r="M191" i="84" s="1"/>
  <c r="L190" i="84"/>
  <c r="M190" i="84" s="1"/>
  <c r="L189" i="84"/>
  <c r="L199" i="84" s="1"/>
  <c r="M199" i="84" s="1"/>
  <c r="L182" i="84"/>
  <c r="K182" i="84"/>
  <c r="J182" i="84"/>
  <c r="M182" i="84" s="1"/>
  <c r="M181" i="84"/>
  <c r="M180" i="84"/>
  <c r="M179" i="84"/>
  <c r="M178" i="84"/>
  <c r="M177" i="84"/>
  <c r="M176" i="84"/>
  <c r="M175" i="84"/>
  <c r="M174" i="84"/>
  <c r="M173" i="84"/>
  <c r="Q172" i="84"/>
  <c r="M172" i="84"/>
  <c r="Q171" i="84"/>
  <c r="M165" i="84"/>
  <c r="L165" i="84"/>
  <c r="K165" i="84"/>
  <c r="J165" i="84"/>
  <c r="N165" i="84" s="1"/>
  <c r="N164" i="84"/>
  <c r="N163" i="84"/>
  <c r="N162" i="84"/>
  <c r="N161" i="84"/>
  <c r="N160" i="84"/>
  <c r="N159" i="84"/>
  <c r="N158" i="84"/>
  <c r="N157" i="84"/>
  <c r="N156" i="84"/>
  <c r="N155" i="84"/>
  <c r="M146" i="84"/>
  <c r="L146" i="84"/>
  <c r="L145" i="84"/>
  <c r="M145" i="84" s="1"/>
  <c r="L144" i="84"/>
  <c r="M144" i="84" s="1"/>
  <c r="M143" i="84"/>
  <c r="L143" i="84"/>
  <c r="M125" i="84"/>
  <c r="L125" i="84"/>
  <c r="N121" i="84"/>
  <c r="L121" i="84"/>
  <c r="M121" i="84" s="1"/>
  <c r="K96" i="84"/>
  <c r="K95" i="84"/>
  <c r="K94" i="84"/>
  <c r="K93" i="84"/>
  <c r="K92" i="84"/>
  <c r="K91" i="84"/>
  <c r="K89" i="84"/>
  <c r="K88" i="84"/>
  <c r="K87" i="84"/>
  <c r="K86" i="84"/>
  <c r="D84" i="84"/>
  <c r="D80" i="84"/>
  <c r="C79" i="84"/>
  <c r="G79" i="84" s="1"/>
  <c r="C78" i="84"/>
  <c r="G78" i="84" s="1"/>
  <c r="C77" i="84"/>
  <c r="G77" i="84" s="1"/>
  <c r="C76" i="84"/>
  <c r="G76" i="84" s="1"/>
  <c r="C75" i="84"/>
  <c r="G75" i="84" s="1"/>
  <c r="C74" i="84"/>
  <c r="G74" i="84" s="1"/>
  <c r="C73" i="84"/>
  <c r="G73" i="84" s="1"/>
  <c r="C72" i="84"/>
  <c r="G72" i="84" s="1"/>
  <c r="C71" i="84"/>
  <c r="C70" i="84"/>
  <c r="G70" i="84" s="1"/>
  <c r="C69" i="84"/>
  <c r="J86" i="84" s="1"/>
  <c r="L86" i="84" s="1"/>
  <c r="M86" i="84" s="1"/>
  <c r="E61" i="84"/>
  <c r="D58" i="84"/>
  <c r="C58" i="84"/>
  <c r="E58" i="84" s="1"/>
  <c r="F58" i="84" s="1"/>
  <c r="E57" i="84"/>
  <c r="F57" i="84" s="1"/>
  <c r="E56" i="84"/>
  <c r="F56" i="84" s="1"/>
  <c r="E55" i="84"/>
  <c r="F55" i="84" s="1"/>
  <c r="E54" i="84"/>
  <c r="F54" i="84" s="1"/>
  <c r="E53" i="84"/>
  <c r="F53" i="84" s="1"/>
  <c r="E52" i="84"/>
  <c r="F52" i="84" s="1"/>
  <c r="G51" i="84"/>
  <c r="E51" i="84"/>
  <c r="F51" i="84" s="1"/>
  <c r="E50" i="84"/>
  <c r="F50" i="84" s="1"/>
  <c r="E49" i="84"/>
  <c r="F49" i="84" s="1"/>
  <c r="E48" i="84"/>
  <c r="F48" i="84" s="1"/>
  <c r="E47" i="84"/>
  <c r="F47" i="84" s="1"/>
  <c r="D38" i="84"/>
  <c r="D82" i="84" s="1"/>
  <c r="C37" i="84"/>
  <c r="G57" i="84" s="1"/>
  <c r="C36" i="84"/>
  <c r="G36" i="84" s="1"/>
  <c r="C35" i="84"/>
  <c r="G55" i="84" s="1"/>
  <c r="C34" i="84"/>
  <c r="G34" i="84" s="1"/>
  <c r="C33" i="84"/>
  <c r="E33" i="84" s="1"/>
  <c r="F33" i="84" s="1"/>
  <c r="C32" i="84"/>
  <c r="G32" i="84" s="1"/>
  <c r="C31" i="84"/>
  <c r="G31" i="84" s="1"/>
  <c r="C30" i="84"/>
  <c r="G50" i="84" s="1"/>
  <c r="C29" i="84"/>
  <c r="G49" i="84" s="1"/>
  <c r="C28" i="84"/>
  <c r="G28" i="84" s="1"/>
  <c r="C27" i="84"/>
  <c r="E27" i="84" s="1"/>
  <c r="F27" i="84" s="1"/>
  <c r="D19" i="84"/>
  <c r="C19" i="84"/>
  <c r="T12" i="84" s="1"/>
  <c r="E18" i="84"/>
  <c r="F18" i="84" s="1"/>
  <c r="E17" i="84"/>
  <c r="F17" i="84" s="1"/>
  <c r="E16" i="84"/>
  <c r="F16" i="84" s="1"/>
  <c r="E15" i="84"/>
  <c r="F15" i="84" s="1"/>
  <c r="E14" i="84"/>
  <c r="F14" i="84" s="1"/>
  <c r="E13" i="84"/>
  <c r="F13" i="84" s="1"/>
  <c r="E12" i="84"/>
  <c r="F12" i="84" s="1"/>
  <c r="E11" i="84"/>
  <c r="F11" i="84" s="1"/>
  <c r="E10" i="84"/>
  <c r="F10" i="84" s="1"/>
  <c r="E9" i="84"/>
  <c r="F9" i="84" s="1"/>
  <c r="E8" i="84"/>
  <c r="F8" i="84" s="1"/>
  <c r="E19" i="87" l="1"/>
  <c r="F19" i="87" s="1"/>
  <c r="G36" i="87"/>
  <c r="F61" i="87"/>
  <c r="C40" i="87"/>
  <c r="G40" i="87" s="1"/>
  <c r="T13" i="87"/>
  <c r="B46" i="85" s="1"/>
  <c r="E58" i="87"/>
  <c r="F56" i="87"/>
  <c r="E59" i="87"/>
  <c r="F59" i="87" s="1"/>
  <c r="E78" i="87"/>
  <c r="F78" i="87" s="1"/>
  <c r="C89" i="87"/>
  <c r="G72" i="87"/>
  <c r="J92" i="87"/>
  <c r="L92" i="87" s="1"/>
  <c r="M92" i="87" s="1"/>
  <c r="G73" i="87"/>
  <c r="E71" i="87"/>
  <c r="F71" i="87" s="1"/>
  <c r="G74" i="87"/>
  <c r="G79" i="87"/>
  <c r="J86" i="87"/>
  <c r="L86" i="87" s="1"/>
  <c r="M86" i="87" s="1"/>
  <c r="G77" i="87"/>
  <c r="G76" i="87"/>
  <c r="C84" i="87"/>
  <c r="E84" i="87" s="1"/>
  <c r="E69" i="87"/>
  <c r="F69" i="87" s="1"/>
  <c r="F58" i="87"/>
  <c r="G70" i="87"/>
  <c r="G75" i="87"/>
  <c r="G78" i="87"/>
  <c r="C38" i="87"/>
  <c r="G38" i="87" s="1"/>
  <c r="J96" i="87"/>
  <c r="L96" i="87" s="1"/>
  <c r="M96" i="87" s="1"/>
  <c r="G51" i="87"/>
  <c r="J90" i="87"/>
  <c r="L90" i="87" s="1"/>
  <c r="M90" i="87" s="1"/>
  <c r="G47" i="87"/>
  <c r="G61" i="87"/>
  <c r="G53" i="87"/>
  <c r="G27" i="87"/>
  <c r="G29" i="87"/>
  <c r="G31" i="87"/>
  <c r="G33" i="87"/>
  <c r="G35" i="87"/>
  <c r="G37" i="87"/>
  <c r="G48" i="87"/>
  <c r="E30" i="87"/>
  <c r="F30" i="87" s="1"/>
  <c r="E32" i="87"/>
  <c r="F32" i="87" s="1"/>
  <c r="E34" i="87"/>
  <c r="F34" i="87" s="1"/>
  <c r="E36" i="87"/>
  <c r="F36" i="87" s="1"/>
  <c r="F49" i="87"/>
  <c r="G54" i="87"/>
  <c r="G57" i="87"/>
  <c r="J87" i="87"/>
  <c r="L87" i="87" s="1"/>
  <c r="M87" i="87" s="1"/>
  <c r="T12" i="87"/>
  <c r="G49" i="87"/>
  <c r="C80" i="87"/>
  <c r="C82" i="87" s="1"/>
  <c r="J89" i="87"/>
  <c r="L89" i="87" s="1"/>
  <c r="M89" i="87" s="1"/>
  <c r="J91" i="87"/>
  <c r="L91" i="87" s="1"/>
  <c r="M91" i="87" s="1"/>
  <c r="J93" i="87"/>
  <c r="L93" i="87" s="1"/>
  <c r="M93" i="87" s="1"/>
  <c r="J95" i="87"/>
  <c r="L95" i="87" s="1"/>
  <c r="M95" i="87" s="1"/>
  <c r="E28" i="87"/>
  <c r="F28" i="87" s="1"/>
  <c r="G28" i="87"/>
  <c r="G30" i="87"/>
  <c r="G32" i="87"/>
  <c r="G55" i="87"/>
  <c r="E27" i="87"/>
  <c r="F27" i="87" s="1"/>
  <c r="E29" i="87"/>
  <c r="F29" i="87" s="1"/>
  <c r="J86" i="86"/>
  <c r="L86" i="86" s="1"/>
  <c r="M86" i="86" s="1"/>
  <c r="E70" i="86"/>
  <c r="F70" i="86" s="1"/>
  <c r="E78" i="86"/>
  <c r="F78" i="86" s="1"/>
  <c r="J89" i="86"/>
  <c r="L89" i="86" s="1"/>
  <c r="M89" i="86" s="1"/>
  <c r="E31" i="86"/>
  <c r="F31" i="86" s="1"/>
  <c r="J93" i="86"/>
  <c r="L93" i="86" s="1"/>
  <c r="M93" i="86" s="1"/>
  <c r="E74" i="86"/>
  <c r="F74" i="86" s="1"/>
  <c r="E32" i="86"/>
  <c r="F32" i="86" s="1"/>
  <c r="G32" i="86"/>
  <c r="E72" i="86"/>
  <c r="F72" i="86" s="1"/>
  <c r="E76" i="86"/>
  <c r="F76" i="86" s="1"/>
  <c r="G72" i="86"/>
  <c r="G76" i="86"/>
  <c r="E58" i="86"/>
  <c r="F58" i="86" s="1"/>
  <c r="E59" i="86"/>
  <c r="F59" i="86" s="1"/>
  <c r="F47" i="86"/>
  <c r="E36" i="86"/>
  <c r="F36" i="86" s="1"/>
  <c r="G28" i="86"/>
  <c r="E34" i="86"/>
  <c r="F34" i="86" s="1"/>
  <c r="E19" i="86"/>
  <c r="F19" i="86" s="1"/>
  <c r="G34" i="86"/>
  <c r="J87" i="86"/>
  <c r="L87" i="86" s="1"/>
  <c r="M87" i="86" s="1"/>
  <c r="J91" i="86"/>
  <c r="L91" i="86" s="1"/>
  <c r="M91" i="86" s="1"/>
  <c r="J95" i="86"/>
  <c r="L95" i="86" s="1"/>
  <c r="M95" i="86" s="1"/>
  <c r="C40" i="86"/>
  <c r="E40" i="86" s="1"/>
  <c r="F40" i="86" s="1"/>
  <c r="E37" i="86"/>
  <c r="F37" i="86" s="1"/>
  <c r="G48" i="86"/>
  <c r="E27" i="86"/>
  <c r="F27" i="86" s="1"/>
  <c r="G30" i="86"/>
  <c r="E35" i="86"/>
  <c r="F35" i="86" s="1"/>
  <c r="E33" i="86"/>
  <c r="F33" i="86" s="1"/>
  <c r="G53" i="86"/>
  <c r="J88" i="86"/>
  <c r="L88" i="86" s="1"/>
  <c r="M88" i="86" s="1"/>
  <c r="C38" i="86"/>
  <c r="G51" i="86"/>
  <c r="J90" i="86"/>
  <c r="L90" i="86" s="1"/>
  <c r="M90" i="86" s="1"/>
  <c r="J92" i="86"/>
  <c r="L92" i="86" s="1"/>
  <c r="M92" i="86" s="1"/>
  <c r="J96" i="86"/>
  <c r="L96" i="86" s="1"/>
  <c r="M96" i="86" s="1"/>
  <c r="G29" i="86"/>
  <c r="E71" i="86"/>
  <c r="F71" i="86" s="1"/>
  <c r="E75" i="86"/>
  <c r="F75" i="86" s="1"/>
  <c r="E79" i="86"/>
  <c r="F79" i="86" s="1"/>
  <c r="G57" i="86"/>
  <c r="G69" i="86"/>
  <c r="G71" i="86"/>
  <c r="G73" i="86"/>
  <c r="G77" i="86"/>
  <c r="C89" i="86"/>
  <c r="J94" i="86"/>
  <c r="L94" i="86" s="1"/>
  <c r="M94" i="86" s="1"/>
  <c r="G27" i="86"/>
  <c r="G35" i="86"/>
  <c r="E69" i="86"/>
  <c r="M189" i="86"/>
  <c r="C80" i="86"/>
  <c r="C84" i="86"/>
  <c r="E84" i="86" s="1"/>
  <c r="G47" i="86"/>
  <c r="F61" i="86"/>
  <c r="G61" i="86" s="1"/>
  <c r="C40" i="84"/>
  <c r="G40" i="84" s="1"/>
  <c r="C89" i="84"/>
  <c r="G53" i="84"/>
  <c r="G27" i="84"/>
  <c r="E31" i="84"/>
  <c r="F31" i="84" s="1"/>
  <c r="E35" i="84"/>
  <c r="F35" i="84" s="1"/>
  <c r="G35" i="84"/>
  <c r="T13" i="84"/>
  <c r="B44" i="85" s="1"/>
  <c r="E29" i="84"/>
  <c r="F29" i="84" s="1"/>
  <c r="E37" i="84"/>
  <c r="F37" i="84" s="1"/>
  <c r="G29" i="84"/>
  <c r="G33" i="84"/>
  <c r="G37" i="84"/>
  <c r="F61" i="84"/>
  <c r="G61" i="84" s="1"/>
  <c r="J88" i="84"/>
  <c r="L88" i="84" s="1"/>
  <c r="M88" i="84" s="1"/>
  <c r="J90" i="84"/>
  <c r="L90" i="84" s="1"/>
  <c r="M90" i="84" s="1"/>
  <c r="J92" i="84"/>
  <c r="L92" i="84" s="1"/>
  <c r="M92" i="84" s="1"/>
  <c r="J94" i="84"/>
  <c r="L94" i="84" s="1"/>
  <c r="M94" i="84" s="1"/>
  <c r="J96" i="84"/>
  <c r="L96" i="84" s="1"/>
  <c r="M96" i="84" s="1"/>
  <c r="G48" i="84"/>
  <c r="E69" i="84"/>
  <c r="E71" i="84"/>
  <c r="F71" i="84" s="1"/>
  <c r="E73" i="84"/>
  <c r="F73" i="84" s="1"/>
  <c r="E75" i="84"/>
  <c r="F75" i="84" s="1"/>
  <c r="E77" i="84"/>
  <c r="F77" i="84" s="1"/>
  <c r="E79" i="84"/>
  <c r="F79" i="84" s="1"/>
  <c r="M189" i="84"/>
  <c r="C38" i="84"/>
  <c r="G54" i="84"/>
  <c r="E59" i="84"/>
  <c r="F59" i="84" s="1"/>
  <c r="G69" i="84"/>
  <c r="J87" i="84"/>
  <c r="L87" i="84" s="1"/>
  <c r="M87" i="84" s="1"/>
  <c r="E28" i="84"/>
  <c r="F28" i="84" s="1"/>
  <c r="E30" i="84"/>
  <c r="F30" i="84" s="1"/>
  <c r="E32" i="84"/>
  <c r="F32" i="84" s="1"/>
  <c r="E34" i="84"/>
  <c r="F34" i="84" s="1"/>
  <c r="E36" i="84"/>
  <c r="F36" i="84" s="1"/>
  <c r="C80" i="84"/>
  <c r="C82" i="84" s="1"/>
  <c r="C84" i="84"/>
  <c r="E84" i="84" s="1"/>
  <c r="J89" i="84"/>
  <c r="L89" i="84" s="1"/>
  <c r="M89" i="84" s="1"/>
  <c r="J91" i="84"/>
  <c r="L91" i="84" s="1"/>
  <c r="M91" i="84" s="1"/>
  <c r="J93" i="84"/>
  <c r="L93" i="84" s="1"/>
  <c r="M93" i="84" s="1"/>
  <c r="J95" i="84"/>
  <c r="L95" i="84" s="1"/>
  <c r="M95" i="84" s="1"/>
  <c r="E19" i="84"/>
  <c r="F19" i="84" s="1"/>
  <c r="G52" i="84"/>
  <c r="E70" i="84"/>
  <c r="F70" i="84" s="1"/>
  <c r="E72" i="84"/>
  <c r="F72" i="84" s="1"/>
  <c r="E74" i="84"/>
  <c r="F74" i="84" s="1"/>
  <c r="E76" i="84"/>
  <c r="F76" i="84" s="1"/>
  <c r="E78" i="84"/>
  <c r="F78" i="84" s="1"/>
  <c r="G30" i="84"/>
  <c r="G47" i="84"/>
  <c r="K199" i="83"/>
  <c r="J199" i="83"/>
  <c r="L198" i="83"/>
  <c r="M198" i="83" s="1"/>
  <c r="L197" i="83"/>
  <c r="M197" i="83" s="1"/>
  <c r="L196" i="83"/>
  <c r="M196" i="83" s="1"/>
  <c r="L195" i="83"/>
  <c r="M195" i="83" s="1"/>
  <c r="L194" i="83"/>
  <c r="M194" i="83" s="1"/>
  <c r="L193" i="83"/>
  <c r="M193" i="83" s="1"/>
  <c r="L192" i="83"/>
  <c r="M192" i="83" s="1"/>
  <c r="L191" i="83"/>
  <c r="M191" i="83" s="1"/>
  <c r="L190" i="83"/>
  <c r="M190" i="83" s="1"/>
  <c r="L189" i="83"/>
  <c r="L199" i="83" s="1"/>
  <c r="M199" i="83" s="1"/>
  <c r="L182" i="83"/>
  <c r="K182" i="83"/>
  <c r="J182" i="83"/>
  <c r="M182" i="83" s="1"/>
  <c r="M181" i="83"/>
  <c r="M180" i="83"/>
  <c r="M179" i="83"/>
  <c r="M178" i="83"/>
  <c r="M177" i="83"/>
  <c r="M176" i="83"/>
  <c r="M175" i="83"/>
  <c r="M174" i="83"/>
  <c r="M173" i="83"/>
  <c r="Q172" i="83"/>
  <c r="M172" i="83"/>
  <c r="Q171" i="83"/>
  <c r="M165" i="83"/>
  <c r="L165" i="83"/>
  <c r="K165" i="83"/>
  <c r="J165" i="83"/>
  <c r="N165" i="83" s="1"/>
  <c r="N164" i="83"/>
  <c r="N163" i="83"/>
  <c r="N162" i="83"/>
  <c r="N161" i="83"/>
  <c r="N160" i="83"/>
  <c r="N159" i="83"/>
  <c r="N158" i="83"/>
  <c r="N157" i="83"/>
  <c r="N156" i="83"/>
  <c r="N155" i="83"/>
  <c r="M146" i="83"/>
  <c r="L146" i="83"/>
  <c r="M145" i="83"/>
  <c r="L145" i="83"/>
  <c r="M144" i="83"/>
  <c r="L144" i="83"/>
  <c r="L143" i="83"/>
  <c r="M143" i="83" s="1"/>
  <c r="M125" i="83"/>
  <c r="L125" i="83"/>
  <c r="N121" i="83"/>
  <c r="L121" i="83"/>
  <c r="M121" i="83" s="1"/>
  <c r="K96" i="83"/>
  <c r="K95" i="83"/>
  <c r="K94" i="83"/>
  <c r="K93" i="83"/>
  <c r="K92" i="83"/>
  <c r="K91" i="83"/>
  <c r="K90" i="83"/>
  <c r="K89" i="83"/>
  <c r="K88" i="83"/>
  <c r="K87" i="83"/>
  <c r="K86" i="83"/>
  <c r="D80" i="83"/>
  <c r="D82" i="83" s="1"/>
  <c r="C79" i="83"/>
  <c r="E79" i="83" s="1"/>
  <c r="F79" i="83" s="1"/>
  <c r="C78" i="83"/>
  <c r="G78" i="83" s="1"/>
  <c r="C77" i="83"/>
  <c r="C76" i="83"/>
  <c r="G76" i="83" s="1"/>
  <c r="C75" i="83"/>
  <c r="E75" i="83" s="1"/>
  <c r="F75" i="83" s="1"/>
  <c r="C74" i="83"/>
  <c r="G74" i="83" s="1"/>
  <c r="C73" i="83"/>
  <c r="E73" i="83" s="1"/>
  <c r="F73" i="83" s="1"/>
  <c r="C72" i="83"/>
  <c r="G72" i="83" s="1"/>
  <c r="C71" i="83"/>
  <c r="C70" i="83"/>
  <c r="G70" i="83" s="1"/>
  <c r="C69" i="83"/>
  <c r="E61" i="83"/>
  <c r="D59" i="83"/>
  <c r="C59" i="83"/>
  <c r="D58" i="83"/>
  <c r="C58" i="83"/>
  <c r="T13" i="83" s="1"/>
  <c r="E57" i="83"/>
  <c r="F57" i="83" s="1"/>
  <c r="E56" i="83"/>
  <c r="F56" i="83" s="1"/>
  <c r="E55" i="83"/>
  <c r="F55" i="83" s="1"/>
  <c r="E54" i="83"/>
  <c r="F54" i="83" s="1"/>
  <c r="G53" i="83"/>
  <c r="E53" i="83"/>
  <c r="F53" i="83" s="1"/>
  <c r="E52" i="83"/>
  <c r="F52" i="83" s="1"/>
  <c r="E51" i="83"/>
  <c r="F51" i="83" s="1"/>
  <c r="E50" i="83"/>
  <c r="F50" i="83" s="1"/>
  <c r="E49" i="83"/>
  <c r="F49" i="83" s="1"/>
  <c r="E48" i="83"/>
  <c r="F48" i="83" s="1"/>
  <c r="E47" i="83"/>
  <c r="F47" i="83" s="1"/>
  <c r="C40" i="83"/>
  <c r="G40" i="83" s="1"/>
  <c r="D38" i="83"/>
  <c r="C37" i="83"/>
  <c r="G57" i="83" s="1"/>
  <c r="C36" i="83"/>
  <c r="E36" i="83" s="1"/>
  <c r="F36" i="83" s="1"/>
  <c r="C35" i="83"/>
  <c r="E35" i="83" s="1"/>
  <c r="F35" i="83" s="1"/>
  <c r="G34" i="83"/>
  <c r="E34" i="83"/>
  <c r="F34" i="83" s="1"/>
  <c r="C34" i="83"/>
  <c r="G54" i="83" s="1"/>
  <c r="C33" i="83"/>
  <c r="E33" i="83" s="1"/>
  <c r="F33" i="83" s="1"/>
  <c r="C32" i="83"/>
  <c r="E32" i="83" s="1"/>
  <c r="F32" i="83" s="1"/>
  <c r="C31" i="83"/>
  <c r="G31" i="83" s="1"/>
  <c r="C30" i="83"/>
  <c r="G50" i="83" s="1"/>
  <c r="C29" i="83"/>
  <c r="G29" i="83" s="1"/>
  <c r="C28" i="83"/>
  <c r="G48" i="83" s="1"/>
  <c r="C27" i="83"/>
  <c r="E27" i="83" s="1"/>
  <c r="F27" i="83" s="1"/>
  <c r="D19" i="83"/>
  <c r="C19" i="83"/>
  <c r="T12" i="83" s="1"/>
  <c r="E18" i="83"/>
  <c r="F18" i="83" s="1"/>
  <c r="E17" i="83"/>
  <c r="F17" i="83" s="1"/>
  <c r="E16" i="83"/>
  <c r="F16" i="83" s="1"/>
  <c r="E15" i="83"/>
  <c r="F15" i="83" s="1"/>
  <c r="E14" i="83"/>
  <c r="F14" i="83" s="1"/>
  <c r="E13" i="83"/>
  <c r="F13" i="83" s="1"/>
  <c r="E12" i="83"/>
  <c r="F12" i="83" s="1"/>
  <c r="E11" i="83"/>
  <c r="F11" i="83" s="1"/>
  <c r="E10" i="83"/>
  <c r="F10" i="83" s="1"/>
  <c r="E9" i="83"/>
  <c r="F9" i="83" s="1"/>
  <c r="E8" i="83"/>
  <c r="F8" i="83" s="1"/>
  <c r="G58" i="87" l="1"/>
  <c r="E38" i="87"/>
  <c r="F38" i="87" s="1"/>
  <c r="E81" i="87"/>
  <c r="E40" i="87"/>
  <c r="F40" i="87" s="1"/>
  <c r="E80" i="87"/>
  <c r="F80" i="87" s="1"/>
  <c r="G80" i="87"/>
  <c r="G40" i="86"/>
  <c r="E81" i="86"/>
  <c r="F69" i="86"/>
  <c r="E80" i="86"/>
  <c r="F80" i="86" s="1"/>
  <c r="G80" i="86"/>
  <c r="C82" i="86"/>
  <c r="G38" i="86"/>
  <c r="E38" i="86"/>
  <c r="F38" i="86" s="1"/>
  <c r="G58" i="86"/>
  <c r="E37" i="83"/>
  <c r="F37" i="83" s="1"/>
  <c r="F69" i="84"/>
  <c r="E81" i="84"/>
  <c r="G38" i="84"/>
  <c r="E38" i="84"/>
  <c r="F38" i="84" s="1"/>
  <c r="G58" i="84"/>
  <c r="E80" i="84"/>
  <c r="F80" i="84" s="1"/>
  <c r="G80" i="84"/>
  <c r="E40" i="84"/>
  <c r="F40" i="84" s="1"/>
  <c r="G55" i="83"/>
  <c r="G35" i="83"/>
  <c r="G32" i="83"/>
  <c r="G49" i="83"/>
  <c r="G47" i="83"/>
  <c r="G27" i="83"/>
  <c r="E58" i="83"/>
  <c r="F58" i="83" s="1"/>
  <c r="G30" i="83"/>
  <c r="G33" i="83"/>
  <c r="G28" i="83"/>
  <c r="E31" i="83"/>
  <c r="F31" i="83" s="1"/>
  <c r="G36" i="83"/>
  <c r="J86" i="83"/>
  <c r="L86" i="83" s="1"/>
  <c r="M86" i="83" s="1"/>
  <c r="J94" i="83"/>
  <c r="L94" i="83" s="1"/>
  <c r="M94" i="83" s="1"/>
  <c r="E28" i="83"/>
  <c r="F28" i="83" s="1"/>
  <c r="G51" i="83"/>
  <c r="E30" i="83"/>
  <c r="F30" i="83" s="1"/>
  <c r="E19" i="83"/>
  <c r="F19" i="83" s="1"/>
  <c r="E29" i="83"/>
  <c r="F29" i="83" s="1"/>
  <c r="G52" i="83"/>
  <c r="J88" i="83"/>
  <c r="L88" i="83" s="1"/>
  <c r="M88" i="83" s="1"/>
  <c r="F61" i="83"/>
  <c r="G61" i="83" s="1"/>
  <c r="G37" i="83"/>
  <c r="J92" i="83"/>
  <c r="L92" i="83" s="1"/>
  <c r="M92" i="83" s="1"/>
  <c r="E40" i="83"/>
  <c r="F40" i="83" s="1"/>
  <c r="E71" i="83"/>
  <c r="F71" i="83" s="1"/>
  <c r="C38" i="83"/>
  <c r="E59" i="83"/>
  <c r="F59" i="83" s="1"/>
  <c r="G69" i="83"/>
  <c r="G71" i="83"/>
  <c r="G73" i="83"/>
  <c r="G75" i="83"/>
  <c r="G77" i="83"/>
  <c r="G79" i="83"/>
  <c r="J87" i="83"/>
  <c r="L87" i="83" s="1"/>
  <c r="M87" i="83" s="1"/>
  <c r="C89" i="83"/>
  <c r="J96" i="83"/>
  <c r="L96" i="83" s="1"/>
  <c r="M96" i="83" s="1"/>
  <c r="M189" i="83"/>
  <c r="C80" i="83"/>
  <c r="J89" i="83"/>
  <c r="L89" i="83" s="1"/>
  <c r="M89" i="83" s="1"/>
  <c r="J91" i="83"/>
  <c r="L91" i="83" s="1"/>
  <c r="M91" i="83" s="1"/>
  <c r="J93" i="83"/>
  <c r="L93" i="83" s="1"/>
  <c r="M93" i="83" s="1"/>
  <c r="J95" i="83"/>
  <c r="L95" i="83" s="1"/>
  <c r="M95" i="83" s="1"/>
  <c r="J90" i="83"/>
  <c r="L90" i="83" s="1"/>
  <c r="M90" i="83" s="1"/>
  <c r="E70" i="83"/>
  <c r="F70" i="83" s="1"/>
  <c r="E72" i="83"/>
  <c r="F72" i="83" s="1"/>
  <c r="E74" i="83"/>
  <c r="F74" i="83" s="1"/>
  <c r="E76" i="83"/>
  <c r="F76" i="83" s="1"/>
  <c r="E78" i="83"/>
  <c r="F78" i="83" s="1"/>
  <c r="E77" i="83"/>
  <c r="F77" i="83" s="1"/>
  <c r="E69" i="83"/>
  <c r="F69" i="83" l="1"/>
  <c r="E81" i="83"/>
  <c r="G38" i="83"/>
  <c r="G58" i="83"/>
  <c r="E38" i="83"/>
  <c r="F38" i="83" s="1"/>
  <c r="E80" i="83"/>
  <c r="F80" i="83" s="1"/>
  <c r="G80" i="83"/>
  <c r="C82" i="80" l="1"/>
  <c r="C89" i="80"/>
  <c r="D59" i="82"/>
  <c r="C59" i="82"/>
  <c r="K199" i="82"/>
  <c r="J199" i="82"/>
  <c r="L198" i="82"/>
  <c r="M198" i="82" s="1"/>
  <c r="L197" i="82"/>
  <c r="M197" i="82" s="1"/>
  <c r="M196" i="82"/>
  <c r="L196" i="82"/>
  <c r="L195" i="82"/>
  <c r="M195" i="82" s="1"/>
  <c r="L194" i="82"/>
  <c r="M194" i="82" s="1"/>
  <c r="L193" i="82"/>
  <c r="M193" i="82" s="1"/>
  <c r="M192" i="82"/>
  <c r="L192" i="82"/>
  <c r="L191" i="82"/>
  <c r="M191" i="82" s="1"/>
  <c r="L190" i="82"/>
  <c r="L199" i="82" s="1"/>
  <c r="M199" i="82" s="1"/>
  <c r="L189" i="82"/>
  <c r="M189" i="82" s="1"/>
  <c r="M182" i="82"/>
  <c r="L182" i="82"/>
  <c r="K182" i="82"/>
  <c r="J182" i="82"/>
  <c r="M181" i="82"/>
  <c r="M180" i="82"/>
  <c r="M179" i="82"/>
  <c r="M178" i="82"/>
  <c r="M177" i="82"/>
  <c r="M176" i="82"/>
  <c r="M175" i="82"/>
  <c r="M174" i="82"/>
  <c r="M173" i="82"/>
  <c r="Q172" i="82"/>
  <c r="M172" i="82"/>
  <c r="Q171" i="82"/>
  <c r="N165" i="82"/>
  <c r="M165" i="82"/>
  <c r="L165" i="82"/>
  <c r="K165" i="82"/>
  <c r="J165" i="82"/>
  <c r="N164" i="82"/>
  <c r="N163" i="82"/>
  <c r="N162" i="82"/>
  <c r="N161" i="82"/>
  <c r="N160" i="82"/>
  <c r="N159" i="82"/>
  <c r="N158" i="82"/>
  <c r="N157" i="82"/>
  <c r="N156" i="82"/>
  <c r="N155" i="82"/>
  <c r="L146" i="82"/>
  <c r="M146" i="82" s="1"/>
  <c r="M145" i="82"/>
  <c r="L145" i="82"/>
  <c r="L144" i="82"/>
  <c r="M144" i="82" s="1"/>
  <c r="M143" i="82"/>
  <c r="L143" i="82"/>
  <c r="L125" i="82"/>
  <c r="M125" i="82" s="1"/>
  <c r="N121" i="82"/>
  <c r="L121" i="82"/>
  <c r="M121" i="82" s="1"/>
  <c r="K96" i="82"/>
  <c r="K95" i="82"/>
  <c r="K94" i="82"/>
  <c r="K93" i="82"/>
  <c r="K92" i="82"/>
  <c r="K91" i="82"/>
  <c r="K90" i="82"/>
  <c r="K89" i="82"/>
  <c r="K88" i="82"/>
  <c r="K87" i="82"/>
  <c r="K86" i="82"/>
  <c r="D84" i="82"/>
  <c r="D80" i="82"/>
  <c r="C79" i="82"/>
  <c r="J96" i="82" s="1"/>
  <c r="L96" i="82" s="1"/>
  <c r="M96" i="82" s="1"/>
  <c r="C78" i="82"/>
  <c r="E78" i="82" s="1"/>
  <c r="F78" i="82" s="1"/>
  <c r="C77" i="82"/>
  <c r="G77" i="82" s="1"/>
  <c r="C76" i="82"/>
  <c r="E76" i="82" s="1"/>
  <c r="F76" i="82" s="1"/>
  <c r="G75" i="82"/>
  <c r="C75" i="82"/>
  <c r="J92" i="82" s="1"/>
  <c r="L92" i="82" s="1"/>
  <c r="M92" i="82" s="1"/>
  <c r="C74" i="82"/>
  <c r="E74" i="82" s="1"/>
  <c r="F74" i="82" s="1"/>
  <c r="C73" i="82"/>
  <c r="G73" i="82" s="1"/>
  <c r="C72" i="82"/>
  <c r="E72" i="82" s="1"/>
  <c r="F72" i="82" s="1"/>
  <c r="C71" i="82"/>
  <c r="E71" i="82" s="1"/>
  <c r="F71" i="82" s="1"/>
  <c r="C70" i="82"/>
  <c r="E70" i="82" s="1"/>
  <c r="F70" i="82" s="1"/>
  <c r="C69" i="82"/>
  <c r="E69" i="82" s="1"/>
  <c r="F69" i="82" s="1"/>
  <c r="E61" i="82"/>
  <c r="D58" i="82"/>
  <c r="C58" i="82"/>
  <c r="T13" i="82" s="1"/>
  <c r="E57" i="82"/>
  <c r="F57" i="82" s="1"/>
  <c r="E56" i="82"/>
  <c r="F56" i="82" s="1"/>
  <c r="E55" i="82"/>
  <c r="F55" i="82" s="1"/>
  <c r="E54" i="82"/>
  <c r="F54" i="82" s="1"/>
  <c r="E53" i="82"/>
  <c r="F53" i="82" s="1"/>
  <c r="E52" i="82"/>
  <c r="F52" i="82" s="1"/>
  <c r="E51" i="82"/>
  <c r="F51" i="82" s="1"/>
  <c r="E50" i="82"/>
  <c r="F50" i="82" s="1"/>
  <c r="E49" i="82"/>
  <c r="F49" i="82" s="1"/>
  <c r="E48" i="82"/>
  <c r="F48" i="82" s="1"/>
  <c r="E47" i="82"/>
  <c r="F47" i="82" s="1"/>
  <c r="D38" i="82"/>
  <c r="D82" i="82" s="1"/>
  <c r="G37" i="82"/>
  <c r="C37" i="82"/>
  <c r="G57" i="82" s="1"/>
  <c r="C36" i="82"/>
  <c r="E36" i="82" s="1"/>
  <c r="F36" i="82" s="1"/>
  <c r="G35" i="82"/>
  <c r="C35" i="82"/>
  <c r="G55" i="82" s="1"/>
  <c r="C34" i="82"/>
  <c r="E34" i="82" s="1"/>
  <c r="F34" i="82" s="1"/>
  <c r="C33" i="82"/>
  <c r="G53" i="82" s="1"/>
  <c r="C32" i="82"/>
  <c r="G52" i="82" s="1"/>
  <c r="G31" i="82"/>
  <c r="C31" i="82"/>
  <c r="E31" i="82" s="1"/>
  <c r="F31" i="82" s="1"/>
  <c r="C30" i="82"/>
  <c r="E30" i="82" s="1"/>
  <c r="F30" i="82" s="1"/>
  <c r="C29" i="82"/>
  <c r="J88" i="82" s="1"/>
  <c r="L88" i="82" s="1"/>
  <c r="M88" i="82" s="1"/>
  <c r="C28" i="82"/>
  <c r="E28" i="82" s="1"/>
  <c r="F28" i="82" s="1"/>
  <c r="C27" i="82"/>
  <c r="D19" i="82"/>
  <c r="C19" i="82"/>
  <c r="E18" i="82"/>
  <c r="F18" i="82" s="1"/>
  <c r="E17" i="82"/>
  <c r="F17" i="82" s="1"/>
  <c r="E16" i="82"/>
  <c r="F16" i="82" s="1"/>
  <c r="E15" i="82"/>
  <c r="F15" i="82" s="1"/>
  <c r="E14" i="82"/>
  <c r="F14" i="82" s="1"/>
  <c r="E13" i="82"/>
  <c r="F13" i="82" s="1"/>
  <c r="E12" i="82"/>
  <c r="F12" i="82" s="1"/>
  <c r="E11" i="82"/>
  <c r="F11" i="82" s="1"/>
  <c r="E10" i="82"/>
  <c r="F10" i="82" s="1"/>
  <c r="E9" i="82"/>
  <c r="F9" i="82" s="1"/>
  <c r="E8" i="82"/>
  <c r="F8" i="82" s="1"/>
  <c r="K199" i="81"/>
  <c r="J199" i="81"/>
  <c r="M198" i="81"/>
  <c r="L198" i="81"/>
  <c r="M197" i="81"/>
  <c r="L197" i="81"/>
  <c r="M196" i="81"/>
  <c r="L196" i="81"/>
  <c r="M195" i="81"/>
  <c r="L195" i="81"/>
  <c r="M194" i="81"/>
  <c r="L194" i="81"/>
  <c r="L193" i="81"/>
  <c r="M193" i="81" s="1"/>
  <c r="M192" i="81"/>
  <c r="L192" i="81"/>
  <c r="M191" i="81"/>
  <c r="L191" i="81"/>
  <c r="M190" i="81"/>
  <c r="L190" i="81"/>
  <c r="L189" i="81"/>
  <c r="L199" i="81" s="1"/>
  <c r="M199" i="81" s="1"/>
  <c r="L182" i="81"/>
  <c r="K182" i="81"/>
  <c r="M182" i="81" s="1"/>
  <c r="J182" i="81"/>
  <c r="M181" i="81"/>
  <c r="M180" i="81"/>
  <c r="M179" i="81"/>
  <c r="M178" i="81"/>
  <c r="M177" i="81"/>
  <c r="M176" i="81"/>
  <c r="M175" i="81"/>
  <c r="M174" i="81"/>
  <c r="M173" i="81"/>
  <c r="Q172" i="81"/>
  <c r="M172" i="81"/>
  <c r="Q171" i="81"/>
  <c r="M165" i="81"/>
  <c r="L165" i="81"/>
  <c r="K165" i="81"/>
  <c r="J165" i="81"/>
  <c r="N165" i="81" s="1"/>
  <c r="N164" i="81"/>
  <c r="N163" i="81"/>
  <c r="N162" i="81"/>
  <c r="N161" i="81"/>
  <c r="N160" i="81"/>
  <c r="N159" i="81"/>
  <c r="N158" i="81"/>
  <c r="N157" i="81"/>
  <c r="N156" i="81"/>
  <c r="N155" i="81"/>
  <c r="M146" i="81"/>
  <c r="L146" i="81"/>
  <c r="L145" i="81"/>
  <c r="M145" i="81" s="1"/>
  <c r="L144" i="81"/>
  <c r="M144" i="81" s="1"/>
  <c r="L143" i="81"/>
  <c r="M143" i="81" s="1"/>
  <c r="M125" i="81"/>
  <c r="L125" i="81"/>
  <c r="N121" i="81"/>
  <c r="M121" i="81"/>
  <c r="L121" i="81"/>
  <c r="K96" i="81"/>
  <c r="K95" i="81"/>
  <c r="K94" i="81"/>
  <c r="K93" i="81"/>
  <c r="K92" i="81"/>
  <c r="K91" i="81"/>
  <c r="K90" i="81"/>
  <c r="K89" i="81"/>
  <c r="K88" i="81"/>
  <c r="K87" i="81"/>
  <c r="K86" i="81"/>
  <c r="D84" i="81"/>
  <c r="D80" i="81"/>
  <c r="D82" i="81" s="1"/>
  <c r="C79" i="81"/>
  <c r="G79" i="81" s="1"/>
  <c r="C78" i="81"/>
  <c r="G78" i="81" s="1"/>
  <c r="C77" i="81"/>
  <c r="G77" i="81" s="1"/>
  <c r="C76" i="81"/>
  <c r="E76" i="81" s="1"/>
  <c r="F76" i="81" s="1"/>
  <c r="C75" i="81"/>
  <c r="G75" i="81" s="1"/>
  <c r="C74" i="81"/>
  <c r="G74" i="81" s="1"/>
  <c r="C73" i="81"/>
  <c r="G73" i="81" s="1"/>
  <c r="G72" i="81"/>
  <c r="C72" i="81"/>
  <c r="E72" i="81" s="1"/>
  <c r="F72" i="81" s="1"/>
  <c r="C71" i="81"/>
  <c r="G70" i="81"/>
  <c r="C70" i="81"/>
  <c r="E70" i="81" s="1"/>
  <c r="F70" i="81" s="1"/>
  <c r="C69" i="81"/>
  <c r="E61" i="81"/>
  <c r="D59" i="81"/>
  <c r="C59" i="81"/>
  <c r="D58" i="81"/>
  <c r="C58" i="81"/>
  <c r="E57" i="81"/>
  <c r="F57" i="81" s="1"/>
  <c r="E56" i="81"/>
  <c r="F56" i="81" s="1"/>
  <c r="E55" i="81"/>
  <c r="F55" i="81" s="1"/>
  <c r="E54" i="81"/>
  <c r="F54" i="81" s="1"/>
  <c r="E53" i="81"/>
  <c r="F53" i="81" s="1"/>
  <c r="E52" i="81"/>
  <c r="F52" i="81" s="1"/>
  <c r="E51" i="81"/>
  <c r="E50" i="81"/>
  <c r="F50" i="81" s="1"/>
  <c r="E49" i="81"/>
  <c r="F49" i="81" s="1"/>
  <c r="E48" i="81"/>
  <c r="F48" i="81" s="1"/>
  <c r="E47" i="81"/>
  <c r="F47" i="81" s="1"/>
  <c r="D38" i="81"/>
  <c r="C37" i="81"/>
  <c r="G37" i="81" s="1"/>
  <c r="C36" i="81"/>
  <c r="G36" i="81" s="1"/>
  <c r="C35" i="81"/>
  <c r="G55" i="81" s="1"/>
  <c r="C34" i="81"/>
  <c r="G34" i="81" s="1"/>
  <c r="C33" i="81"/>
  <c r="G33" i="81" s="1"/>
  <c r="C32" i="81"/>
  <c r="G32" i="81" s="1"/>
  <c r="C31" i="81"/>
  <c r="G51" i="81" s="1"/>
  <c r="C30" i="81"/>
  <c r="G50" i="81" s="1"/>
  <c r="E29" i="81"/>
  <c r="F29" i="81" s="1"/>
  <c r="C29" i="81"/>
  <c r="G49" i="81" s="1"/>
  <c r="C28" i="81"/>
  <c r="G28" i="81" s="1"/>
  <c r="C27" i="81"/>
  <c r="D19" i="81"/>
  <c r="C19" i="81"/>
  <c r="T12" i="81" s="1"/>
  <c r="E18" i="81"/>
  <c r="F18" i="81" s="1"/>
  <c r="E17" i="81"/>
  <c r="F17" i="81" s="1"/>
  <c r="E16" i="81"/>
  <c r="F16" i="81" s="1"/>
  <c r="E15" i="81"/>
  <c r="F15" i="81" s="1"/>
  <c r="E14" i="81"/>
  <c r="F14" i="81" s="1"/>
  <c r="E13" i="81"/>
  <c r="F13" i="81" s="1"/>
  <c r="E12" i="81"/>
  <c r="F12" i="81" s="1"/>
  <c r="E11" i="81"/>
  <c r="F11" i="81" s="1"/>
  <c r="E10" i="81"/>
  <c r="F10" i="81" s="1"/>
  <c r="E9" i="81"/>
  <c r="F9" i="81" s="1"/>
  <c r="E8" i="81"/>
  <c r="F8" i="81" s="1"/>
  <c r="K199" i="80"/>
  <c r="J199" i="80"/>
  <c r="L198" i="80"/>
  <c r="M198" i="80" s="1"/>
  <c r="M197" i="80"/>
  <c r="L197" i="80"/>
  <c r="M196" i="80"/>
  <c r="L196" i="80"/>
  <c r="L195" i="80"/>
  <c r="M195" i="80" s="1"/>
  <c r="L194" i="80"/>
  <c r="M194" i="80" s="1"/>
  <c r="M193" i="80"/>
  <c r="L193" i="80"/>
  <c r="M192" i="80"/>
  <c r="L192" i="80"/>
  <c r="M191" i="80"/>
  <c r="L191" i="80"/>
  <c r="L190" i="80"/>
  <c r="M190" i="80" s="1"/>
  <c r="M189" i="80"/>
  <c r="L189" i="80"/>
  <c r="L199" i="80" s="1"/>
  <c r="M199" i="80" s="1"/>
  <c r="M182" i="80"/>
  <c r="L182" i="80"/>
  <c r="K182" i="80"/>
  <c r="J182" i="80"/>
  <c r="M181" i="80"/>
  <c r="M180" i="80"/>
  <c r="M179" i="80"/>
  <c r="M178" i="80"/>
  <c r="M177" i="80"/>
  <c r="M176" i="80"/>
  <c r="M175" i="80"/>
  <c r="M174" i="80"/>
  <c r="M173" i="80"/>
  <c r="Q172" i="80"/>
  <c r="M172" i="80"/>
  <c r="Q171" i="80"/>
  <c r="N165" i="80"/>
  <c r="M165" i="80"/>
  <c r="L165" i="80"/>
  <c r="K165" i="80"/>
  <c r="J165" i="80"/>
  <c r="N164" i="80"/>
  <c r="N163" i="80"/>
  <c r="N162" i="80"/>
  <c r="N161" i="80"/>
  <c r="N160" i="80"/>
  <c r="N159" i="80"/>
  <c r="N158" i="80"/>
  <c r="N157" i="80"/>
  <c r="N156" i="80"/>
  <c r="N155" i="80"/>
  <c r="L146" i="80"/>
  <c r="M146" i="80" s="1"/>
  <c r="M145" i="80"/>
  <c r="L145" i="80"/>
  <c r="L144" i="80"/>
  <c r="M144" i="80" s="1"/>
  <c r="L143" i="80"/>
  <c r="M143" i="80" s="1"/>
  <c r="L125" i="80"/>
  <c r="M125" i="80" s="1"/>
  <c r="N121" i="80"/>
  <c r="M121" i="80"/>
  <c r="L121" i="80"/>
  <c r="K96" i="80"/>
  <c r="K95" i="80"/>
  <c r="K94" i="80"/>
  <c r="K93" i="80"/>
  <c r="K92" i="80"/>
  <c r="K91" i="80"/>
  <c r="K90" i="80"/>
  <c r="K89" i="80"/>
  <c r="K88" i="80"/>
  <c r="K87" i="80"/>
  <c r="K86" i="80"/>
  <c r="D84" i="80"/>
  <c r="D80" i="80"/>
  <c r="D82" i="80" s="1"/>
  <c r="E79" i="80"/>
  <c r="F79" i="80" s="1"/>
  <c r="C79" i="80"/>
  <c r="G79" i="80" s="1"/>
  <c r="C78" i="80"/>
  <c r="C77" i="80"/>
  <c r="G77" i="80" s="1"/>
  <c r="C76" i="80"/>
  <c r="E76" i="80" s="1"/>
  <c r="F76" i="80" s="1"/>
  <c r="C75" i="80"/>
  <c r="G75" i="80" s="1"/>
  <c r="C74" i="80"/>
  <c r="E74" i="80" s="1"/>
  <c r="F74" i="80" s="1"/>
  <c r="C73" i="80"/>
  <c r="G73" i="80" s="1"/>
  <c r="C72" i="80"/>
  <c r="C71" i="80"/>
  <c r="G71" i="80" s="1"/>
  <c r="C70" i="80"/>
  <c r="C69" i="80"/>
  <c r="E61" i="80"/>
  <c r="D59" i="80"/>
  <c r="C59" i="80"/>
  <c r="D58" i="80"/>
  <c r="C58" i="80"/>
  <c r="T13" i="80" s="1"/>
  <c r="E57" i="80"/>
  <c r="F57" i="80" s="1"/>
  <c r="E56" i="80"/>
  <c r="E55" i="80"/>
  <c r="F55" i="80" s="1"/>
  <c r="E54" i="80"/>
  <c r="F54" i="80" s="1"/>
  <c r="E53" i="80"/>
  <c r="F53" i="80" s="1"/>
  <c r="E52" i="80"/>
  <c r="F52" i="80" s="1"/>
  <c r="E51" i="80"/>
  <c r="F51" i="80" s="1"/>
  <c r="E50" i="80"/>
  <c r="F50" i="80" s="1"/>
  <c r="E49" i="80"/>
  <c r="F49" i="80" s="1"/>
  <c r="E48" i="80"/>
  <c r="F48" i="80" s="1"/>
  <c r="E47" i="80"/>
  <c r="D38" i="80"/>
  <c r="C37" i="80"/>
  <c r="G57" i="80" s="1"/>
  <c r="C36" i="80"/>
  <c r="E36" i="80" s="1"/>
  <c r="F36" i="80" s="1"/>
  <c r="C35" i="80"/>
  <c r="G55" i="80" s="1"/>
  <c r="C34" i="80"/>
  <c r="G54" i="80" s="1"/>
  <c r="C33" i="80"/>
  <c r="G33" i="80" s="1"/>
  <c r="C32" i="80"/>
  <c r="G52" i="80" s="1"/>
  <c r="C31" i="80"/>
  <c r="G51" i="80" s="1"/>
  <c r="C30" i="80"/>
  <c r="G50" i="80" s="1"/>
  <c r="C29" i="80"/>
  <c r="G49" i="80" s="1"/>
  <c r="C28" i="80"/>
  <c r="G48" i="80" s="1"/>
  <c r="C27" i="80"/>
  <c r="C40" i="80" s="1"/>
  <c r="G40" i="80" s="1"/>
  <c r="D19" i="80"/>
  <c r="C19" i="80"/>
  <c r="E19" i="80" s="1"/>
  <c r="F19" i="80" s="1"/>
  <c r="E18" i="80"/>
  <c r="F18" i="80" s="1"/>
  <c r="E17" i="80"/>
  <c r="F17" i="80" s="1"/>
  <c r="E16" i="80"/>
  <c r="F16" i="80" s="1"/>
  <c r="E15" i="80"/>
  <c r="F15" i="80" s="1"/>
  <c r="E14" i="80"/>
  <c r="F14" i="80" s="1"/>
  <c r="E13" i="80"/>
  <c r="F13" i="80" s="1"/>
  <c r="E12" i="80"/>
  <c r="F12" i="80" s="1"/>
  <c r="E11" i="80"/>
  <c r="F11" i="80" s="1"/>
  <c r="E10" i="80"/>
  <c r="F10" i="80" s="1"/>
  <c r="E9" i="80"/>
  <c r="F9" i="80" s="1"/>
  <c r="E8" i="80"/>
  <c r="F8" i="80" s="1"/>
  <c r="K199" i="79"/>
  <c r="J199" i="79"/>
  <c r="M198" i="79"/>
  <c r="L198" i="79"/>
  <c r="L197" i="79"/>
  <c r="M197" i="79" s="1"/>
  <c r="M196" i="79"/>
  <c r="L196" i="79"/>
  <c r="M195" i="79"/>
  <c r="L195" i="79"/>
  <c r="M194" i="79"/>
  <c r="L194" i="79"/>
  <c r="L193" i="79"/>
  <c r="M193" i="79" s="1"/>
  <c r="M192" i="79"/>
  <c r="L192" i="79"/>
  <c r="M191" i="79"/>
  <c r="L191" i="79"/>
  <c r="M190" i="79"/>
  <c r="L190" i="79"/>
  <c r="L189" i="79"/>
  <c r="L199" i="79" s="1"/>
  <c r="M199" i="79" s="1"/>
  <c r="L182" i="79"/>
  <c r="K182" i="79"/>
  <c r="M182" i="79" s="1"/>
  <c r="J182" i="79"/>
  <c r="M181" i="79"/>
  <c r="M180" i="79"/>
  <c r="M179" i="79"/>
  <c r="M178" i="79"/>
  <c r="M177" i="79"/>
  <c r="M176" i="79"/>
  <c r="M175" i="79"/>
  <c r="M174" i="79"/>
  <c r="M173" i="79"/>
  <c r="Q172" i="79"/>
  <c r="M172" i="79"/>
  <c r="Q171" i="79"/>
  <c r="M165" i="79"/>
  <c r="L165" i="79"/>
  <c r="N165" i="79" s="1"/>
  <c r="K165" i="79"/>
  <c r="J165" i="79"/>
  <c r="N164" i="79"/>
  <c r="N163" i="79"/>
  <c r="N162" i="79"/>
  <c r="N161" i="79"/>
  <c r="N160" i="79"/>
  <c r="N159" i="79"/>
  <c r="N158" i="79"/>
  <c r="N157" i="79"/>
  <c r="N156" i="79"/>
  <c r="N155" i="79"/>
  <c r="M146" i="79"/>
  <c r="L146" i="79"/>
  <c r="L145" i="79"/>
  <c r="M145" i="79" s="1"/>
  <c r="L144" i="79"/>
  <c r="M144" i="79" s="1"/>
  <c r="L143" i="79"/>
  <c r="M143" i="79" s="1"/>
  <c r="M125" i="79"/>
  <c r="L125" i="79"/>
  <c r="N121" i="79"/>
  <c r="M121" i="79"/>
  <c r="L121" i="79"/>
  <c r="K96" i="79"/>
  <c r="K95" i="79"/>
  <c r="K94" i="79"/>
  <c r="K93" i="79"/>
  <c r="K92" i="79"/>
  <c r="K91" i="79"/>
  <c r="K90" i="79"/>
  <c r="K89" i="79"/>
  <c r="K88" i="79"/>
  <c r="K87" i="79"/>
  <c r="K86" i="79"/>
  <c r="D84" i="79"/>
  <c r="D80" i="79"/>
  <c r="D82" i="79" s="1"/>
  <c r="C79" i="79"/>
  <c r="E79" i="79" s="1"/>
  <c r="F79" i="79" s="1"/>
  <c r="C78" i="79"/>
  <c r="G78" i="79" s="1"/>
  <c r="C77" i="79"/>
  <c r="C76" i="79"/>
  <c r="G76" i="79" s="1"/>
  <c r="C75" i="79"/>
  <c r="G75" i="79" s="1"/>
  <c r="C74" i="79"/>
  <c r="G74" i="79" s="1"/>
  <c r="C73" i="79"/>
  <c r="E73" i="79" s="1"/>
  <c r="F73" i="79" s="1"/>
  <c r="C72" i="79"/>
  <c r="G72" i="79" s="1"/>
  <c r="C71" i="79"/>
  <c r="C70" i="79"/>
  <c r="G70" i="79" s="1"/>
  <c r="C69" i="79"/>
  <c r="E61" i="79"/>
  <c r="D59" i="79"/>
  <c r="C59" i="79"/>
  <c r="D58" i="79"/>
  <c r="C58" i="79"/>
  <c r="T13" i="79" s="1"/>
  <c r="E57" i="79"/>
  <c r="F57" i="79" s="1"/>
  <c r="E56" i="79"/>
  <c r="F56" i="79" s="1"/>
  <c r="E55" i="79"/>
  <c r="F55" i="79" s="1"/>
  <c r="E54" i="79"/>
  <c r="F54" i="79" s="1"/>
  <c r="E53" i="79"/>
  <c r="F53" i="79" s="1"/>
  <c r="E52" i="79"/>
  <c r="F52" i="79" s="1"/>
  <c r="E51" i="79"/>
  <c r="F51" i="79" s="1"/>
  <c r="E50" i="79"/>
  <c r="F50" i="79" s="1"/>
  <c r="E49" i="79"/>
  <c r="F49" i="79" s="1"/>
  <c r="E48" i="79"/>
  <c r="E47" i="79"/>
  <c r="F47" i="79" s="1"/>
  <c r="D38" i="79"/>
  <c r="C37" i="79"/>
  <c r="G57" i="79" s="1"/>
  <c r="C36" i="79"/>
  <c r="E36" i="79" s="1"/>
  <c r="F36" i="79" s="1"/>
  <c r="C35" i="79"/>
  <c r="G55" i="79" s="1"/>
  <c r="C34" i="79"/>
  <c r="E34" i="79" s="1"/>
  <c r="F34" i="79" s="1"/>
  <c r="C33" i="79"/>
  <c r="G33" i="79" s="1"/>
  <c r="C32" i="79"/>
  <c r="E32" i="79" s="1"/>
  <c r="F32" i="79" s="1"/>
  <c r="C31" i="79"/>
  <c r="G51" i="79" s="1"/>
  <c r="C30" i="79"/>
  <c r="E30" i="79" s="1"/>
  <c r="F30" i="79" s="1"/>
  <c r="C29" i="79"/>
  <c r="G49" i="79" s="1"/>
  <c r="G28" i="79"/>
  <c r="C28" i="79"/>
  <c r="E28" i="79" s="1"/>
  <c r="F28" i="79" s="1"/>
  <c r="C27" i="79"/>
  <c r="D19" i="79"/>
  <c r="C19" i="79"/>
  <c r="T12" i="79" s="1"/>
  <c r="E18" i="79"/>
  <c r="F18" i="79" s="1"/>
  <c r="E17" i="79"/>
  <c r="F17" i="79" s="1"/>
  <c r="E16" i="79"/>
  <c r="F16" i="79" s="1"/>
  <c r="E15" i="79"/>
  <c r="F15" i="79" s="1"/>
  <c r="E14" i="79"/>
  <c r="F14" i="79" s="1"/>
  <c r="E13" i="79"/>
  <c r="F13" i="79" s="1"/>
  <c r="E12" i="79"/>
  <c r="F12" i="79" s="1"/>
  <c r="E11" i="79"/>
  <c r="F11" i="79" s="1"/>
  <c r="E10" i="79"/>
  <c r="F10" i="79" s="1"/>
  <c r="E9" i="79"/>
  <c r="F9" i="79" s="1"/>
  <c r="E8" i="79"/>
  <c r="F8" i="79" s="1"/>
  <c r="D82" i="78"/>
  <c r="C59" i="78"/>
  <c r="G30" i="78"/>
  <c r="K199" i="78"/>
  <c r="J199" i="78"/>
  <c r="L198" i="78"/>
  <c r="M198" i="78" s="1"/>
  <c r="M197" i="78"/>
  <c r="L197" i="78"/>
  <c r="L196" i="78"/>
  <c r="M196" i="78" s="1"/>
  <c r="L195" i="78"/>
  <c r="M195" i="78" s="1"/>
  <c r="L194" i="78"/>
  <c r="M194" i="78" s="1"/>
  <c r="M193" i="78"/>
  <c r="L193" i="78"/>
  <c r="L192" i="78"/>
  <c r="M192" i="78" s="1"/>
  <c r="L191" i="78"/>
  <c r="M191" i="78" s="1"/>
  <c r="L190" i="78"/>
  <c r="M190" i="78" s="1"/>
  <c r="M189" i="78"/>
  <c r="L189" i="78"/>
  <c r="L199" i="78" s="1"/>
  <c r="M199" i="78" s="1"/>
  <c r="L182" i="78"/>
  <c r="K182" i="78"/>
  <c r="J182" i="78"/>
  <c r="M182" i="78" s="1"/>
  <c r="M181" i="78"/>
  <c r="M180" i="78"/>
  <c r="M179" i="78"/>
  <c r="M178" i="78"/>
  <c r="M177" i="78"/>
  <c r="M176" i="78"/>
  <c r="M175" i="78"/>
  <c r="M174" i="78"/>
  <c r="M173" i="78"/>
  <c r="Q172" i="78"/>
  <c r="M172" i="78"/>
  <c r="Q171" i="78"/>
  <c r="M165" i="78"/>
  <c r="L165" i="78"/>
  <c r="K165" i="78"/>
  <c r="J165" i="78"/>
  <c r="N165" i="78" s="1"/>
  <c r="N164" i="78"/>
  <c r="N163" i="78"/>
  <c r="N162" i="78"/>
  <c r="N161" i="78"/>
  <c r="N160" i="78"/>
  <c r="N159" i="78"/>
  <c r="N158" i="78"/>
  <c r="N157" i="78"/>
  <c r="N156" i="78"/>
  <c r="N155" i="78"/>
  <c r="M146" i="78"/>
  <c r="L146" i="78"/>
  <c r="M145" i="78"/>
  <c r="L145" i="78"/>
  <c r="L144" i="78"/>
  <c r="M144" i="78" s="1"/>
  <c r="L143" i="78"/>
  <c r="M143" i="78" s="1"/>
  <c r="M125" i="78"/>
  <c r="L125" i="78"/>
  <c r="N121" i="78"/>
  <c r="L121" i="78"/>
  <c r="M121" i="78" s="1"/>
  <c r="K96" i="78"/>
  <c r="K95" i="78"/>
  <c r="K94" i="78"/>
  <c r="K93" i="78"/>
  <c r="K92" i="78"/>
  <c r="K91" i="78"/>
  <c r="K90" i="78"/>
  <c r="K89" i="78"/>
  <c r="K88" i="78"/>
  <c r="K87" i="78"/>
  <c r="K86" i="78"/>
  <c r="D84" i="78"/>
  <c r="D80" i="78"/>
  <c r="C79" i="78"/>
  <c r="G79" i="78" s="1"/>
  <c r="C78" i="78"/>
  <c r="G78" i="78" s="1"/>
  <c r="E77" i="78"/>
  <c r="F77" i="78" s="1"/>
  <c r="C77" i="78"/>
  <c r="G77" i="78" s="1"/>
  <c r="C76" i="78"/>
  <c r="G76" i="78" s="1"/>
  <c r="C75" i="78"/>
  <c r="G75" i="78" s="1"/>
  <c r="C74" i="78"/>
  <c r="G74" i="78" s="1"/>
  <c r="C73" i="78"/>
  <c r="G73" i="78" s="1"/>
  <c r="C72" i="78"/>
  <c r="G72" i="78" s="1"/>
  <c r="C71" i="78"/>
  <c r="E71" i="78" s="1"/>
  <c r="F71" i="78" s="1"/>
  <c r="C70" i="78"/>
  <c r="G70" i="78" s="1"/>
  <c r="C69" i="78"/>
  <c r="E69" i="78" s="1"/>
  <c r="F69" i="78" s="1"/>
  <c r="E61" i="78"/>
  <c r="D59" i="78"/>
  <c r="D58" i="78"/>
  <c r="C58" i="78"/>
  <c r="T13" i="78" s="1"/>
  <c r="E57" i="78"/>
  <c r="F57" i="78" s="1"/>
  <c r="E56" i="78"/>
  <c r="F56" i="78" s="1"/>
  <c r="E55" i="78"/>
  <c r="F55" i="78" s="1"/>
  <c r="E54" i="78"/>
  <c r="F54" i="78" s="1"/>
  <c r="E53" i="78"/>
  <c r="F53" i="78" s="1"/>
  <c r="E52" i="78"/>
  <c r="F52" i="78" s="1"/>
  <c r="E51" i="78"/>
  <c r="F51" i="78" s="1"/>
  <c r="E50" i="78"/>
  <c r="F50" i="78" s="1"/>
  <c r="E49" i="78"/>
  <c r="E48" i="78"/>
  <c r="F48" i="78" s="1"/>
  <c r="E47" i="78"/>
  <c r="F47" i="78" s="1"/>
  <c r="D38" i="78"/>
  <c r="C37" i="78"/>
  <c r="G37" i="78" s="1"/>
  <c r="C36" i="78"/>
  <c r="G36" i="78" s="1"/>
  <c r="G35" i="78"/>
  <c r="E35" i="78"/>
  <c r="F35" i="78" s="1"/>
  <c r="C35" i="78"/>
  <c r="G55" i="78" s="1"/>
  <c r="C34" i="78"/>
  <c r="E34" i="78" s="1"/>
  <c r="F34" i="78" s="1"/>
  <c r="C33" i="78"/>
  <c r="G53" i="78" s="1"/>
  <c r="C32" i="78"/>
  <c r="G32" i="78" s="1"/>
  <c r="C31" i="78"/>
  <c r="G51" i="78" s="1"/>
  <c r="C30" i="78"/>
  <c r="G50" i="78" s="1"/>
  <c r="C29" i="78"/>
  <c r="G49" i="78" s="1"/>
  <c r="C28" i="78"/>
  <c r="G48" i="78" s="1"/>
  <c r="C27" i="78"/>
  <c r="E27" i="78" s="1"/>
  <c r="F27" i="78" s="1"/>
  <c r="D19" i="78"/>
  <c r="C19" i="78"/>
  <c r="T12" i="78" s="1"/>
  <c r="E18" i="78"/>
  <c r="F18" i="78" s="1"/>
  <c r="E17" i="78"/>
  <c r="F17" i="78" s="1"/>
  <c r="E16" i="78"/>
  <c r="F16" i="78" s="1"/>
  <c r="E15" i="78"/>
  <c r="F15" i="78" s="1"/>
  <c r="E14" i="78"/>
  <c r="F14" i="78" s="1"/>
  <c r="E13" i="78"/>
  <c r="F13" i="78" s="1"/>
  <c r="E12" i="78"/>
  <c r="F12" i="78" s="1"/>
  <c r="E11" i="78"/>
  <c r="F11" i="78" s="1"/>
  <c r="E10" i="78"/>
  <c r="F10" i="78" s="1"/>
  <c r="E9" i="78"/>
  <c r="F9" i="78" s="1"/>
  <c r="E8" i="78"/>
  <c r="F8" i="78" s="1"/>
  <c r="C40" i="82" l="1"/>
  <c r="G40" i="82" s="1"/>
  <c r="J86" i="82"/>
  <c r="L86" i="82" s="1"/>
  <c r="M86" i="82" s="1"/>
  <c r="E59" i="82"/>
  <c r="F59" i="82" s="1"/>
  <c r="E79" i="82"/>
  <c r="F79" i="82" s="1"/>
  <c r="G78" i="82"/>
  <c r="E73" i="82"/>
  <c r="F73" i="82" s="1"/>
  <c r="G27" i="82"/>
  <c r="G29" i="82"/>
  <c r="G33" i="82"/>
  <c r="G74" i="82"/>
  <c r="E77" i="82"/>
  <c r="F77" i="82" s="1"/>
  <c r="E58" i="82"/>
  <c r="F58" i="82" s="1"/>
  <c r="G70" i="82"/>
  <c r="C84" i="82"/>
  <c r="E84" i="82" s="1"/>
  <c r="G71" i="82"/>
  <c r="G79" i="82"/>
  <c r="G76" i="82"/>
  <c r="G69" i="82"/>
  <c r="G72" i="82"/>
  <c r="E75" i="82"/>
  <c r="F75" i="82" s="1"/>
  <c r="G30" i="82"/>
  <c r="G34" i="82"/>
  <c r="G51" i="82"/>
  <c r="J94" i="82"/>
  <c r="L94" i="82" s="1"/>
  <c r="M94" i="82" s="1"/>
  <c r="G28" i="82"/>
  <c r="G32" i="82"/>
  <c r="G36" i="82"/>
  <c r="G50" i="82"/>
  <c r="J90" i="82"/>
  <c r="L90" i="82" s="1"/>
  <c r="M90" i="82" s="1"/>
  <c r="E19" i="82"/>
  <c r="F19" i="82" s="1"/>
  <c r="E27" i="82"/>
  <c r="F27" i="82" s="1"/>
  <c r="E29" i="82"/>
  <c r="F29" i="82" s="1"/>
  <c r="E33" i="82"/>
  <c r="F33" i="82" s="1"/>
  <c r="E35" i="82"/>
  <c r="F35" i="82" s="1"/>
  <c r="E37" i="82"/>
  <c r="F37" i="82" s="1"/>
  <c r="G48" i="82"/>
  <c r="C38" i="82"/>
  <c r="G58" i="82" s="1"/>
  <c r="G54" i="82"/>
  <c r="J87" i="82"/>
  <c r="L87" i="82" s="1"/>
  <c r="M87" i="82" s="1"/>
  <c r="C89" i="82"/>
  <c r="M190" i="82"/>
  <c r="E32" i="82"/>
  <c r="F32" i="82" s="1"/>
  <c r="G49" i="82"/>
  <c r="C80" i="82"/>
  <c r="J89" i="82"/>
  <c r="L89" i="82" s="1"/>
  <c r="M89" i="82" s="1"/>
  <c r="J91" i="82"/>
  <c r="L91" i="82" s="1"/>
  <c r="M91" i="82" s="1"/>
  <c r="J93" i="82"/>
  <c r="L93" i="82" s="1"/>
  <c r="M93" i="82" s="1"/>
  <c r="J95" i="82"/>
  <c r="L95" i="82" s="1"/>
  <c r="M95" i="82" s="1"/>
  <c r="T12" i="82"/>
  <c r="G47" i="82"/>
  <c r="F61" i="82"/>
  <c r="G61" i="82" s="1"/>
  <c r="J95" i="81"/>
  <c r="L95" i="81" s="1"/>
  <c r="M95" i="81" s="1"/>
  <c r="E33" i="81"/>
  <c r="F33" i="81" s="1"/>
  <c r="G53" i="81"/>
  <c r="G52" i="81"/>
  <c r="J91" i="81"/>
  <c r="L91" i="81" s="1"/>
  <c r="M91" i="81" s="1"/>
  <c r="G76" i="81"/>
  <c r="E59" i="81"/>
  <c r="F59" i="81" s="1"/>
  <c r="E74" i="81"/>
  <c r="F74" i="81" s="1"/>
  <c r="E78" i="81"/>
  <c r="F78" i="81" s="1"/>
  <c r="E58" i="81"/>
  <c r="F58" i="81" s="1"/>
  <c r="J86" i="81"/>
  <c r="L86" i="81" s="1"/>
  <c r="M86" i="81" s="1"/>
  <c r="E35" i="81"/>
  <c r="F35" i="81" s="1"/>
  <c r="G57" i="81"/>
  <c r="E31" i="81"/>
  <c r="F31" i="81" s="1"/>
  <c r="J88" i="81"/>
  <c r="L88" i="81" s="1"/>
  <c r="M88" i="81" s="1"/>
  <c r="F61" i="81"/>
  <c r="G61" i="81" s="1"/>
  <c r="E37" i="81"/>
  <c r="F37" i="81" s="1"/>
  <c r="J89" i="81"/>
  <c r="L89" i="81" s="1"/>
  <c r="M89" i="81" s="1"/>
  <c r="J93" i="81"/>
  <c r="L93" i="81" s="1"/>
  <c r="M93" i="81" s="1"/>
  <c r="E27" i="81"/>
  <c r="F27" i="81" s="1"/>
  <c r="T13" i="81"/>
  <c r="E19" i="81"/>
  <c r="F19" i="81" s="1"/>
  <c r="G48" i="81"/>
  <c r="C40" i="81"/>
  <c r="G40" i="81" s="1"/>
  <c r="J87" i="80"/>
  <c r="L87" i="80" s="1"/>
  <c r="M87" i="80" s="1"/>
  <c r="J90" i="81"/>
  <c r="L90" i="81" s="1"/>
  <c r="M90" i="81" s="1"/>
  <c r="J92" i="81"/>
  <c r="L92" i="81" s="1"/>
  <c r="M92" i="81" s="1"/>
  <c r="J94" i="81"/>
  <c r="L94" i="81" s="1"/>
  <c r="M94" i="81" s="1"/>
  <c r="J96" i="81"/>
  <c r="L96" i="81" s="1"/>
  <c r="M96" i="81" s="1"/>
  <c r="F51" i="81"/>
  <c r="E69" i="81"/>
  <c r="E71" i="81"/>
  <c r="F71" i="81" s="1"/>
  <c r="E73" i="81"/>
  <c r="F73" i="81" s="1"/>
  <c r="E75" i="81"/>
  <c r="F75" i="81" s="1"/>
  <c r="E77" i="81"/>
  <c r="F77" i="81" s="1"/>
  <c r="E79" i="81"/>
  <c r="F79" i="81" s="1"/>
  <c r="M189" i="81"/>
  <c r="G27" i="81"/>
  <c r="G29" i="81"/>
  <c r="G31" i="81"/>
  <c r="G35" i="81"/>
  <c r="C38" i="81"/>
  <c r="C89" i="81"/>
  <c r="G54" i="81"/>
  <c r="G69" i="81"/>
  <c r="G71" i="81"/>
  <c r="J87" i="81"/>
  <c r="L87" i="81" s="1"/>
  <c r="M87" i="81" s="1"/>
  <c r="E28" i="81"/>
  <c r="F28" i="81" s="1"/>
  <c r="E30" i="81"/>
  <c r="F30" i="81" s="1"/>
  <c r="E32" i="81"/>
  <c r="F32" i="81" s="1"/>
  <c r="E34" i="81"/>
  <c r="F34" i="81" s="1"/>
  <c r="E36" i="81"/>
  <c r="F36" i="81" s="1"/>
  <c r="C80" i="81"/>
  <c r="C84" i="81"/>
  <c r="E84" i="81" s="1"/>
  <c r="G30" i="81"/>
  <c r="G47" i="81"/>
  <c r="F56" i="80"/>
  <c r="E59" i="80"/>
  <c r="F59" i="80" s="1"/>
  <c r="G78" i="80"/>
  <c r="G74" i="80"/>
  <c r="E70" i="80"/>
  <c r="F70" i="80" s="1"/>
  <c r="G32" i="80"/>
  <c r="E32" i="80"/>
  <c r="F32" i="80" s="1"/>
  <c r="G28" i="80"/>
  <c r="E28" i="80"/>
  <c r="F28" i="80" s="1"/>
  <c r="J89" i="80"/>
  <c r="L89" i="80" s="1"/>
  <c r="M89" i="80" s="1"/>
  <c r="E75" i="80"/>
  <c r="F75" i="80" s="1"/>
  <c r="E78" i="80"/>
  <c r="F78" i="80" s="1"/>
  <c r="G76" i="80"/>
  <c r="C84" i="80"/>
  <c r="E84" i="80" s="1"/>
  <c r="E71" i="80"/>
  <c r="F71" i="80" s="1"/>
  <c r="E69" i="80"/>
  <c r="F69" i="80" s="1"/>
  <c r="E72" i="80"/>
  <c r="F72" i="80" s="1"/>
  <c r="E77" i="80"/>
  <c r="F77" i="80" s="1"/>
  <c r="E58" i="80"/>
  <c r="F58" i="80" s="1"/>
  <c r="G72" i="80"/>
  <c r="G70" i="80"/>
  <c r="E73" i="80"/>
  <c r="F73" i="80" s="1"/>
  <c r="F47" i="80"/>
  <c r="J95" i="80"/>
  <c r="L95" i="80" s="1"/>
  <c r="M95" i="80" s="1"/>
  <c r="F61" i="80"/>
  <c r="G61" i="80" s="1"/>
  <c r="G36" i="80"/>
  <c r="T12" i="80"/>
  <c r="G30" i="80"/>
  <c r="E34" i="80"/>
  <c r="F34" i="80" s="1"/>
  <c r="J93" i="80"/>
  <c r="L93" i="80" s="1"/>
  <c r="M93" i="80" s="1"/>
  <c r="E30" i="80"/>
  <c r="F30" i="80" s="1"/>
  <c r="G34" i="80"/>
  <c r="J91" i="80"/>
  <c r="L91" i="80" s="1"/>
  <c r="M91" i="80" s="1"/>
  <c r="J86" i="80"/>
  <c r="L86" i="80" s="1"/>
  <c r="M86" i="80" s="1"/>
  <c r="J88" i="80"/>
  <c r="L88" i="80" s="1"/>
  <c r="M88" i="80" s="1"/>
  <c r="E27" i="80"/>
  <c r="F27" i="80" s="1"/>
  <c r="E29" i="80"/>
  <c r="F29" i="80" s="1"/>
  <c r="E31" i="80"/>
  <c r="F31" i="80" s="1"/>
  <c r="E33" i="80"/>
  <c r="F33" i="80" s="1"/>
  <c r="E35" i="80"/>
  <c r="F35" i="80" s="1"/>
  <c r="E37" i="80"/>
  <c r="F37" i="80" s="1"/>
  <c r="G53" i="80"/>
  <c r="J90" i="80"/>
  <c r="L90" i="80" s="1"/>
  <c r="M90" i="80" s="1"/>
  <c r="J92" i="80"/>
  <c r="L92" i="80" s="1"/>
  <c r="M92" i="80" s="1"/>
  <c r="J94" i="80"/>
  <c r="L94" i="80" s="1"/>
  <c r="M94" i="80" s="1"/>
  <c r="J96" i="80"/>
  <c r="L96" i="80" s="1"/>
  <c r="M96" i="80" s="1"/>
  <c r="G27" i="80"/>
  <c r="G29" i="80"/>
  <c r="G31" i="80"/>
  <c r="G35" i="80"/>
  <c r="G37" i="80"/>
  <c r="C38" i="80"/>
  <c r="G69" i="80"/>
  <c r="C80" i="80"/>
  <c r="G47" i="80"/>
  <c r="E37" i="79"/>
  <c r="F37" i="79" s="1"/>
  <c r="G52" i="79"/>
  <c r="G32" i="79"/>
  <c r="E58" i="79"/>
  <c r="F58" i="79" s="1"/>
  <c r="J88" i="79"/>
  <c r="L88" i="79" s="1"/>
  <c r="M88" i="79" s="1"/>
  <c r="E29" i="79"/>
  <c r="F29" i="79" s="1"/>
  <c r="G36" i="79"/>
  <c r="G53" i="79"/>
  <c r="E33" i="79"/>
  <c r="F33" i="79" s="1"/>
  <c r="E72" i="79"/>
  <c r="F72" i="79" s="1"/>
  <c r="E76" i="79"/>
  <c r="F76" i="79" s="1"/>
  <c r="E70" i="79"/>
  <c r="F70" i="79" s="1"/>
  <c r="E74" i="79"/>
  <c r="F74" i="79" s="1"/>
  <c r="E78" i="79"/>
  <c r="F78" i="79" s="1"/>
  <c r="E59" i="79"/>
  <c r="F59" i="79" s="1"/>
  <c r="F48" i="79"/>
  <c r="J93" i="79"/>
  <c r="L93" i="79" s="1"/>
  <c r="M93" i="79" s="1"/>
  <c r="E19" i="79"/>
  <c r="F19" i="79" s="1"/>
  <c r="G30" i="79"/>
  <c r="G34" i="79"/>
  <c r="C40" i="79"/>
  <c r="G40" i="79" s="1"/>
  <c r="F61" i="79"/>
  <c r="G61" i="79" s="1"/>
  <c r="G50" i="79"/>
  <c r="E27" i="79"/>
  <c r="F27" i="79" s="1"/>
  <c r="E31" i="79"/>
  <c r="F31" i="79" s="1"/>
  <c r="E35" i="79"/>
  <c r="F35" i="79" s="1"/>
  <c r="J86" i="79"/>
  <c r="L86" i="79" s="1"/>
  <c r="M86" i="79" s="1"/>
  <c r="J94" i="79"/>
  <c r="L94" i="79" s="1"/>
  <c r="M94" i="79" s="1"/>
  <c r="J89" i="79"/>
  <c r="L89" i="79" s="1"/>
  <c r="M89" i="79" s="1"/>
  <c r="J91" i="79"/>
  <c r="L91" i="79" s="1"/>
  <c r="M91" i="79" s="1"/>
  <c r="J95" i="79"/>
  <c r="L95" i="79" s="1"/>
  <c r="M95" i="79" s="1"/>
  <c r="G48" i="79"/>
  <c r="J90" i="79"/>
  <c r="L90" i="79" s="1"/>
  <c r="M90" i="79" s="1"/>
  <c r="J96" i="79"/>
  <c r="L96" i="79" s="1"/>
  <c r="M96" i="79" s="1"/>
  <c r="E71" i="79"/>
  <c r="F71" i="79" s="1"/>
  <c r="E77" i="79"/>
  <c r="F77" i="79" s="1"/>
  <c r="M189" i="79"/>
  <c r="G27" i="79"/>
  <c r="G29" i="79"/>
  <c r="G31" i="79"/>
  <c r="G35" i="79"/>
  <c r="G37" i="79"/>
  <c r="J92" i="79"/>
  <c r="L92" i="79" s="1"/>
  <c r="M92" i="79" s="1"/>
  <c r="E69" i="79"/>
  <c r="E75" i="79"/>
  <c r="F75" i="79" s="1"/>
  <c r="C38" i="79"/>
  <c r="G54" i="79"/>
  <c r="G69" i="79"/>
  <c r="G71" i="79"/>
  <c r="G73" i="79"/>
  <c r="G77" i="79"/>
  <c r="G79" i="79"/>
  <c r="J87" i="79"/>
  <c r="L87" i="79" s="1"/>
  <c r="M87" i="79" s="1"/>
  <c r="C89" i="79"/>
  <c r="C80" i="79"/>
  <c r="C84" i="79"/>
  <c r="E84" i="79" s="1"/>
  <c r="G47" i="79"/>
  <c r="C89" i="78"/>
  <c r="E31" i="78"/>
  <c r="F31" i="78" s="1"/>
  <c r="G31" i="78"/>
  <c r="E73" i="78"/>
  <c r="F73" i="78" s="1"/>
  <c r="E79" i="78"/>
  <c r="F79" i="78" s="1"/>
  <c r="E75" i="78"/>
  <c r="F75" i="78" s="1"/>
  <c r="E59" i="78"/>
  <c r="F59" i="78" s="1"/>
  <c r="E58" i="78"/>
  <c r="F58" i="78" s="1"/>
  <c r="C40" i="78"/>
  <c r="G40" i="78" s="1"/>
  <c r="E29" i="78"/>
  <c r="F29" i="78" s="1"/>
  <c r="F61" i="78"/>
  <c r="G61" i="78" s="1"/>
  <c r="G29" i="78"/>
  <c r="E33" i="78"/>
  <c r="F33" i="78" s="1"/>
  <c r="J86" i="78"/>
  <c r="L86" i="78" s="1"/>
  <c r="M86" i="78" s="1"/>
  <c r="G33" i="78"/>
  <c r="E37" i="78"/>
  <c r="F37" i="78" s="1"/>
  <c r="G57" i="78"/>
  <c r="G27" i="78"/>
  <c r="J88" i="78"/>
  <c r="L88" i="78" s="1"/>
  <c r="M88" i="78" s="1"/>
  <c r="C38" i="78"/>
  <c r="G38" i="78" s="1"/>
  <c r="J90" i="78"/>
  <c r="L90" i="78" s="1"/>
  <c r="M90" i="78" s="1"/>
  <c r="J92" i="78"/>
  <c r="L92" i="78" s="1"/>
  <c r="M92" i="78" s="1"/>
  <c r="J94" i="78"/>
  <c r="L94" i="78" s="1"/>
  <c r="M94" i="78" s="1"/>
  <c r="J96" i="78"/>
  <c r="L96" i="78" s="1"/>
  <c r="M96" i="78" s="1"/>
  <c r="F49" i="78"/>
  <c r="G71" i="78"/>
  <c r="C84" i="78"/>
  <c r="E84" i="78" s="1"/>
  <c r="E19" i="78"/>
  <c r="F19" i="78" s="1"/>
  <c r="G52" i="78"/>
  <c r="E70" i="78"/>
  <c r="F70" i="78" s="1"/>
  <c r="E72" i="78"/>
  <c r="F72" i="78" s="1"/>
  <c r="E74" i="78"/>
  <c r="F74" i="78" s="1"/>
  <c r="E76" i="78"/>
  <c r="F76" i="78" s="1"/>
  <c r="E78" i="78"/>
  <c r="F78" i="78" s="1"/>
  <c r="J87" i="78"/>
  <c r="L87" i="78" s="1"/>
  <c r="M87" i="78" s="1"/>
  <c r="E28" i="78"/>
  <c r="F28" i="78" s="1"/>
  <c r="E32" i="78"/>
  <c r="F32" i="78" s="1"/>
  <c r="E36" i="78"/>
  <c r="F36" i="78" s="1"/>
  <c r="C80" i="78"/>
  <c r="J89" i="78"/>
  <c r="L89" i="78" s="1"/>
  <c r="M89" i="78" s="1"/>
  <c r="J93" i="78"/>
  <c r="L93" i="78" s="1"/>
  <c r="M93" i="78" s="1"/>
  <c r="G28" i="78"/>
  <c r="G34" i="78"/>
  <c r="G47" i="78"/>
  <c r="G54" i="78"/>
  <c r="G69" i="78"/>
  <c r="E30" i="78"/>
  <c r="F30" i="78" s="1"/>
  <c r="J91" i="78"/>
  <c r="L91" i="78" s="1"/>
  <c r="M91" i="78" s="1"/>
  <c r="J95" i="78"/>
  <c r="L95" i="78" s="1"/>
  <c r="M95" i="78" s="1"/>
  <c r="K199" i="77"/>
  <c r="J199" i="77"/>
  <c r="L198" i="77"/>
  <c r="M198" i="77" s="1"/>
  <c r="L197" i="77"/>
  <c r="M197" i="77" s="1"/>
  <c r="L196" i="77"/>
  <c r="M196" i="77" s="1"/>
  <c r="L195" i="77"/>
  <c r="M195" i="77" s="1"/>
  <c r="L194" i="77"/>
  <c r="M194" i="77" s="1"/>
  <c r="L193" i="77"/>
  <c r="M193" i="77" s="1"/>
  <c r="L192" i="77"/>
  <c r="M192" i="77" s="1"/>
  <c r="L191" i="77"/>
  <c r="M191" i="77" s="1"/>
  <c r="L190" i="77"/>
  <c r="M190" i="77" s="1"/>
  <c r="L189" i="77"/>
  <c r="L199" i="77" s="1"/>
  <c r="M199" i="77" s="1"/>
  <c r="L182" i="77"/>
  <c r="K182" i="77"/>
  <c r="J182" i="77"/>
  <c r="M182" i="77" s="1"/>
  <c r="M181" i="77"/>
  <c r="M180" i="77"/>
  <c r="M179" i="77"/>
  <c r="M178" i="77"/>
  <c r="M177" i="77"/>
  <c r="M176" i="77"/>
  <c r="M175" i="77"/>
  <c r="M174" i="77"/>
  <c r="M173" i="77"/>
  <c r="Q172" i="77"/>
  <c r="M172" i="77"/>
  <c r="Q171" i="77"/>
  <c r="M165" i="77"/>
  <c r="L165" i="77"/>
  <c r="K165" i="77"/>
  <c r="J165" i="77"/>
  <c r="N165" i="77" s="1"/>
  <c r="N164" i="77"/>
  <c r="N163" i="77"/>
  <c r="N162" i="77"/>
  <c r="N161" i="77"/>
  <c r="N160" i="77"/>
  <c r="N159" i="77"/>
  <c r="N158" i="77"/>
  <c r="N157" i="77"/>
  <c r="N156" i="77"/>
  <c r="N155" i="77"/>
  <c r="M146" i="77"/>
  <c r="L146" i="77"/>
  <c r="M145" i="77"/>
  <c r="L145" i="77"/>
  <c r="L144" i="77"/>
  <c r="M144" i="77" s="1"/>
  <c r="M143" i="77"/>
  <c r="L143" i="77"/>
  <c r="M125" i="77"/>
  <c r="L125" i="77"/>
  <c r="N121" i="77"/>
  <c r="L121" i="77"/>
  <c r="M121" i="77" s="1"/>
  <c r="K96" i="77"/>
  <c r="K95" i="77"/>
  <c r="K94" i="77"/>
  <c r="K93" i="77"/>
  <c r="K92" i="77"/>
  <c r="K91" i="77"/>
  <c r="K90" i="77"/>
  <c r="K89" i="77"/>
  <c r="K88" i="77"/>
  <c r="K87" i="77"/>
  <c r="K86" i="77"/>
  <c r="D84" i="77"/>
  <c r="D82" i="77"/>
  <c r="D80" i="77"/>
  <c r="C79" i="77"/>
  <c r="E79" i="77" s="1"/>
  <c r="F79" i="77" s="1"/>
  <c r="C78" i="77"/>
  <c r="G78" i="77" s="1"/>
  <c r="C77" i="77"/>
  <c r="E77" i="77" s="1"/>
  <c r="F77" i="77" s="1"/>
  <c r="C76" i="77"/>
  <c r="G76" i="77" s="1"/>
  <c r="C75" i="77"/>
  <c r="E75" i="77" s="1"/>
  <c r="F75" i="77" s="1"/>
  <c r="C74" i="77"/>
  <c r="G74" i="77" s="1"/>
  <c r="C73" i="77"/>
  <c r="E73" i="77" s="1"/>
  <c r="F73" i="77" s="1"/>
  <c r="C72" i="77"/>
  <c r="G72" i="77" s="1"/>
  <c r="C71" i="77"/>
  <c r="C70" i="77"/>
  <c r="G70" i="77" s="1"/>
  <c r="C69" i="77"/>
  <c r="G69" i="77" s="1"/>
  <c r="E61" i="77"/>
  <c r="D59" i="77"/>
  <c r="C59" i="77"/>
  <c r="D58" i="77"/>
  <c r="C58" i="77"/>
  <c r="E58" i="77" s="1"/>
  <c r="F58" i="77" s="1"/>
  <c r="E57" i="77"/>
  <c r="F57" i="77" s="1"/>
  <c r="E56" i="77"/>
  <c r="F56" i="77" s="1"/>
  <c r="E55" i="77"/>
  <c r="F55" i="77" s="1"/>
  <c r="E54" i="77"/>
  <c r="F54" i="77" s="1"/>
  <c r="E53" i="77"/>
  <c r="F53" i="77" s="1"/>
  <c r="E52" i="77"/>
  <c r="F52" i="77" s="1"/>
  <c r="E51" i="77"/>
  <c r="F51" i="77" s="1"/>
  <c r="E50" i="77"/>
  <c r="F50" i="77" s="1"/>
  <c r="E49" i="77"/>
  <c r="F49" i="77" s="1"/>
  <c r="E48" i="77"/>
  <c r="F48" i="77" s="1"/>
  <c r="E47" i="77"/>
  <c r="F47" i="77" s="1"/>
  <c r="D38" i="77"/>
  <c r="C37" i="77"/>
  <c r="G57" i="77" s="1"/>
  <c r="C36" i="77"/>
  <c r="G36" i="77" s="1"/>
  <c r="C35" i="77"/>
  <c r="G35" i="77" s="1"/>
  <c r="C34" i="77"/>
  <c r="G34" i="77" s="1"/>
  <c r="G33" i="77"/>
  <c r="C33" i="77"/>
  <c r="E33" i="77" s="1"/>
  <c r="F33" i="77" s="1"/>
  <c r="C32" i="77"/>
  <c r="G32" i="77" s="1"/>
  <c r="C31" i="77"/>
  <c r="G31" i="77" s="1"/>
  <c r="C30" i="77"/>
  <c r="G50" i="77" s="1"/>
  <c r="C29" i="77"/>
  <c r="G49" i="77" s="1"/>
  <c r="C28" i="77"/>
  <c r="G28" i="77" s="1"/>
  <c r="C27" i="77"/>
  <c r="D19" i="77"/>
  <c r="C19" i="77"/>
  <c r="E18" i="77"/>
  <c r="F18" i="77" s="1"/>
  <c r="E17" i="77"/>
  <c r="F17" i="77" s="1"/>
  <c r="E16" i="77"/>
  <c r="F16" i="77" s="1"/>
  <c r="E15" i="77"/>
  <c r="F15" i="77" s="1"/>
  <c r="E14" i="77"/>
  <c r="F14" i="77" s="1"/>
  <c r="E13" i="77"/>
  <c r="F13" i="77" s="1"/>
  <c r="E12" i="77"/>
  <c r="F12" i="77" s="1"/>
  <c r="E11" i="77"/>
  <c r="F11" i="77" s="1"/>
  <c r="E10" i="77"/>
  <c r="F10" i="77" s="1"/>
  <c r="E9" i="77"/>
  <c r="F9" i="77" s="1"/>
  <c r="E8" i="77"/>
  <c r="F8" i="77" s="1"/>
  <c r="C89" i="74"/>
  <c r="C59" i="76"/>
  <c r="E81" i="82" l="1"/>
  <c r="E40" i="82"/>
  <c r="F40" i="82" s="1"/>
  <c r="E80" i="82"/>
  <c r="F80" i="82" s="1"/>
  <c r="C82" i="82"/>
  <c r="G80" i="82"/>
  <c r="G38" i="82"/>
  <c r="E38" i="82"/>
  <c r="F38" i="82" s="1"/>
  <c r="E40" i="81"/>
  <c r="F40" i="81" s="1"/>
  <c r="F69" i="81"/>
  <c r="E81" i="81"/>
  <c r="E80" i="81"/>
  <c r="F80" i="81" s="1"/>
  <c r="C82" i="81"/>
  <c r="G80" i="81"/>
  <c r="G38" i="81"/>
  <c r="E38" i="81"/>
  <c r="F38" i="81" s="1"/>
  <c r="G58" i="81"/>
  <c r="E81" i="80"/>
  <c r="E40" i="80"/>
  <c r="F40" i="80" s="1"/>
  <c r="E80" i="80"/>
  <c r="F80" i="80" s="1"/>
  <c r="G80" i="80"/>
  <c r="E38" i="80"/>
  <c r="F38" i="80" s="1"/>
  <c r="G38" i="80"/>
  <c r="G58" i="80"/>
  <c r="E19" i="77"/>
  <c r="F19" i="77" s="1"/>
  <c r="E40" i="79"/>
  <c r="F40" i="79" s="1"/>
  <c r="E81" i="79"/>
  <c r="F69" i="79"/>
  <c r="E80" i="79"/>
  <c r="F80" i="79" s="1"/>
  <c r="G80" i="79"/>
  <c r="C82" i="79"/>
  <c r="G38" i="79"/>
  <c r="E38" i="79"/>
  <c r="F38" i="79" s="1"/>
  <c r="G58" i="79"/>
  <c r="C82" i="78"/>
  <c r="G58" i="78"/>
  <c r="E38" i="78"/>
  <c r="F38" i="78" s="1"/>
  <c r="E40" i="78"/>
  <c r="F40" i="78" s="1"/>
  <c r="E80" i="78"/>
  <c r="F80" i="78" s="1"/>
  <c r="G80" i="78"/>
  <c r="E81" i="78"/>
  <c r="G37" i="77"/>
  <c r="J88" i="77"/>
  <c r="L88" i="77" s="1"/>
  <c r="M88" i="77" s="1"/>
  <c r="G29" i="77"/>
  <c r="G77" i="77"/>
  <c r="F61" i="77"/>
  <c r="G61" i="77" s="1"/>
  <c r="G55" i="77"/>
  <c r="G71" i="77"/>
  <c r="T13" i="77"/>
  <c r="G79" i="77"/>
  <c r="G73" i="77"/>
  <c r="G75" i="77"/>
  <c r="E27" i="77"/>
  <c r="F27" i="77" s="1"/>
  <c r="E31" i="77"/>
  <c r="F31" i="77" s="1"/>
  <c r="E35" i="77"/>
  <c r="F35" i="77" s="1"/>
  <c r="G47" i="77"/>
  <c r="G51" i="77"/>
  <c r="G27" i="77"/>
  <c r="J86" i="77"/>
  <c r="L86" i="77" s="1"/>
  <c r="M86" i="77" s="1"/>
  <c r="G53" i="77"/>
  <c r="E29" i="77"/>
  <c r="F29" i="77" s="1"/>
  <c r="E37" i="77"/>
  <c r="F37" i="77" s="1"/>
  <c r="C40" i="77"/>
  <c r="J90" i="77"/>
  <c r="L90" i="77" s="1"/>
  <c r="M90" i="77" s="1"/>
  <c r="J92" i="77"/>
  <c r="L92" i="77" s="1"/>
  <c r="M92" i="77" s="1"/>
  <c r="J94" i="77"/>
  <c r="L94" i="77" s="1"/>
  <c r="M94" i="77" s="1"/>
  <c r="J96" i="77"/>
  <c r="L96" i="77" s="1"/>
  <c r="M96" i="77" s="1"/>
  <c r="G48" i="77"/>
  <c r="E69" i="77"/>
  <c r="E71" i="77"/>
  <c r="F71" i="77" s="1"/>
  <c r="M189" i="77"/>
  <c r="C38" i="77"/>
  <c r="G54" i="77"/>
  <c r="E30" i="77"/>
  <c r="F30" i="77" s="1"/>
  <c r="E36" i="77"/>
  <c r="F36" i="77" s="1"/>
  <c r="C80" i="77"/>
  <c r="J93" i="77"/>
  <c r="L93" i="77" s="1"/>
  <c r="M93" i="77" s="1"/>
  <c r="T12" i="77"/>
  <c r="G52" i="77"/>
  <c r="E70" i="77"/>
  <c r="F70" i="77" s="1"/>
  <c r="E72" i="77"/>
  <c r="F72" i="77" s="1"/>
  <c r="E74" i="77"/>
  <c r="F74" i="77" s="1"/>
  <c r="E76" i="77"/>
  <c r="F76" i="77" s="1"/>
  <c r="E78" i="77"/>
  <c r="F78" i="77" s="1"/>
  <c r="E59" i="77"/>
  <c r="F59" i="77" s="1"/>
  <c r="J87" i="77"/>
  <c r="L87" i="77" s="1"/>
  <c r="M87" i="77" s="1"/>
  <c r="E32" i="77"/>
  <c r="F32" i="77" s="1"/>
  <c r="C84" i="77"/>
  <c r="E84" i="77" s="1"/>
  <c r="J89" i="77"/>
  <c r="L89" i="77" s="1"/>
  <c r="M89" i="77" s="1"/>
  <c r="J95" i="77"/>
  <c r="L95" i="77" s="1"/>
  <c r="M95" i="77" s="1"/>
  <c r="C89" i="77"/>
  <c r="E28" i="77"/>
  <c r="F28" i="77" s="1"/>
  <c r="E34" i="77"/>
  <c r="F34" i="77" s="1"/>
  <c r="J91" i="77"/>
  <c r="L91" i="77" s="1"/>
  <c r="M91" i="77" s="1"/>
  <c r="G30" i="77"/>
  <c r="K199" i="76"/>
  <c r="J199" i="76"/>
  <c r="L198" i="76"/>
  <c r="M198" i="76" s="1"/>
  <c r="L197" i="76"/>
  <c r="M197" i="76" s="1"/>
  <c r="L196" i="76"/>
  <c r="M196" i="76" s="1"/>
  <c r="M195" i="76"/>
  <c r="L195" i="76"/>
  <c r="L194" i="76"/>
  <c r="M194" i="76" s="1"/>
  <c r="L193" i="76"/>
  <c r="M193" i="76" s="1"/>
  <c r="L192" i="76"/>
  <c r="M192" i="76" s="1"/>
  <c r="M191" i="76"/>
  <c r="L191" i="76"/>
  <c r="L190" i="76"/>
  <c r="M190" i="76" s="1"/>
  <c r="L189" i="76"/>
  <c r="L199" i="76" s="1"/>
  <c r="M199" i="76" s="1"/>
  <c r="L182" i="76"/>
  <c r="K182" i="76"/>
  <c r="J182" i="76"/>
  <c r="M182" i="76" s="1"/>
  <c r="M181" i="76"/>
  <c r="M180" i="76"/>
  <c r="M179" i="76"/>
  <c r="M178" i="76"/>
  <c r="M177" i="76"/>
  <c r="M176" i="76"/>
  <c r="M175" i="76"/>
  <c r="M174" i="76"/>
  <c r="M173" i="76"/>
  <c r="Q172" i="76"/>
  <c r="M172" i="76"/>
  <c r="Q171" i="76"/>
  <c r="M165" i="76"/>
  <c r="L165" i="76"/>
  <c r="K165" i="76"/>
  <c r="J165" i="76"/>
  <c r="N165" i="76" s="1"/>
  <c r="N164" i="76"/>
  <c r="N163" i="76"/>
  <c r="N162" i="76"/>
  <c r="N161" i="76"/>
  <c r="N160" i="76"/>
  <c r="N159" i="76"/>
  <c r="N158" i="76"/>
  <c r="N157" i="76"/>
  <c r="N156" i="76"/>
  <c r="N155" i="76"/>
  <c r="M146" i="76"/>
  <c r="L146" i="76"/>
  <c r="L145" i="76"/>
  <c r="M145" i="76" s="1"/>
  <c r="L144" i="76"/>
  <c r="M144" i="76" s="1"/>
  <c r="M143" i="76"/>
  <c r="L143" i="76"/>
  <c r="M125" i="76"/>
  <c r="L125" i="76"/>
  <c r="N121" i="76"/>
  <c r="M121" i="76"/>
  <c r="L121" i="76"/>
  <c r="K96" i="76"/>
  <c r="K95" i="76"/>
  <c r="K94" i="76"/>
  <c r="K93" i="76"/>
  <c r="K92" i="76"/>
  <c r="K91" i="76"/>
  <c r="K90" i="76"/>
  <c r="K89" i="76"/>
  <c r="K88" i="76"/>
  <c r="K87" i="76"/>
  <c r="K86" i="76"/>
  <c r="D84" i="76"/>
  <c r="D80" i="76"/>
  <c r="C79" i="76"/>
  <c r="G79" i="76" s="1"/>
  <c r="C78" i="76"/>
  <c r="C77" i="76"/>
  <c r="G77" i="76" s="1"/>
  <c r="C76" i="76"/>
  <c r="G76" i="76" s="1"/>
  <c r="C75" i="76"/>
  <c r="G75" i="76" s="1"/>
  <c r="C74" i="76"/>
  <c r="G74" i="76" s="1"/>
  <c r="C73" i="76"/>
  <c r="G73" i="76" s="1"/>
  <c r="C72" i="76"/>
  <c r="G72" i="76" s="1"/>
  <c r="C71" i="76"/>
  <c r="C70" i="76"/>
  <c r="G70" i="76" s="1"/>
  <c r="C69" i="76"/>
  <c r="E61" i="76"/>
  <c r="D59" i="76"/>
  <c r="D58" i="76"/>
  <c r="C58" i="76"/>
  <c r="T13" i="76" s="1"/>
  <c r="E57" i="76"/>
  <c r="F57" i="76" s="1"/>
  <c r="E56" i="76"/>
  <c r="F56" i="76" s="1"/>
  <c r="E55" i="76"/>
  <c r="F55" i="76" s="1"/>
  <c r="E54" i="76"/>
  <c r="F54" i="76" s="1"/>
  <c r="E53" i="76"/>
  <c r="F53" i="76" s="1"/>
  <c r="E52" i="76"/>
  <c r="F52" i="76" s="1"/>
  <c r="G51" i="76"/>
  <c r="E51" i="76"/>
  <c r="F51" i="76" s="1"/>
  <c r="E50" i="76"/>
  <c r="F50" i="76" s="1"/>
  <c r="E49" i="76"/>
  <c r="F49" i="76" s="1"/>
  <c r="E48" i="76"/>
  <c r="F48" i="76" s="1"/>
  <c r="E47" i="76"/>
  <c r="F47" i="76" s="1"/>
  <c r="D38" i="76"/>
  <c r="D82" i="76" s="1"/>
  <c r="C37" i="76"/>
  <c r="E37" i="76" s="1"/>
  <c r="F37" i="76" s="1"/>
  <c r="C36" i="76"/>
  <c r="E36" i="76" s="1"/>
  <c r="F36" i="76" s="1"/>
  <c r="C35" i="76"/>
  <c r="G55" i="76" s="1"/>
  <c r="C34" i="76"/>
  <c r="G34" i="76" s="1"/>
  <c r="C33" i="76"/>
  <c r="E33" i="76" s="1"/>
  <c r="F33" i="76" s="1"/>
  <c r="C32" i="76"/>
  <c r="E32" i="76" s="1"/>
  <c r="F32" i="76" s="1"/>
  <c r="C31" i="76"/>
  <c r="E31" i="76" s="1"/>
  <c r="F31" i="76" s="1"/>
  <c r="C30" i="76"/>
  <c r="G50" i="76" s="1"/>
  <c r="C29" i="76"/>
  <c r="E29" i="76" s="1"/>
  <c r="F29" i="76" s="1"/>
  <c r="C28" i="76"/>
  <c r="G28" i="76" s="1"/>
  <c r="C27" i="76"/>
  <c r="D19" i="76"/>
  <c r="C19" i="76"/>
  <c r="E18" i="76"/>
  <c r="F18" i="76" s="1"/>
  <c r="E17" i="76"/>
  <c r="F17" i="76" s="1"/>
  <c r="E16" i="76"/>
  <c r="F16" i="76" s="1"/>
  <c r="E15" i="76"/>
  <c r="F15" i="76" s="1"/>
  <c r="E14" i="76"/>
  <c r="F14" i="76" s="1"/>
  <c r="E13" i="76"/>
  <c r="F13" i="76" s="1"/>
  <c r="E12" i="76"/>
  <c r="F12" i="76" s="1"/>
  <c r="E11" i="76"/>
  <c r="F11" i="76" s="1"/>
  <c r="E10" i="76"/>
  <c r="F10" i="76" s="1"/>
  <c r="E9" i="76"/>
  <c r="F9" i="76" s="1"/>
  <c r="E8" i="76"/>
  <c r="F8" i="76" s="1"/>
  <c r="F69" i="77" l="1"/>
  <c r="E81" i="77"/>
  <c r="E80" i="77"/>
  <c r="F80" i="77" s="1"/>
  <c r="C82" i="77"/>
  <c r="G80" i="77"/>
  <c r="G38" i="77"/>
  <c r="E38" i="77"/>
  <c r="F38" i="77" s="1"/>
  <c r="G58" i="77"/>
  <c r="G40" i="77"/>
  <c r="E40" i="77"/>
  <c r="F40" i="77" s="1"/>
  <c r="E19" i="76"/>
  <c r="F19" i="76" s="1"/>
  <c r="G78" i="76"/>
  <c r="C89" i="76"/>
  <c r="G57" i="76"/>
  <c r="G37" i="76"/>
  <c r="G53" i="76"/>
  <c r="G33" i="76"/>
  <c r="G29" i="76"/>
  <c r="J88" i="76"/>
  <c r="L88" i="76" s="1"/>
  <c r="M88" i="76" s="1"/>
  <c r="F61" i="76"/>
  <c r="G61" i="76" s="1"/>
  <c r="E58" i="76"/>
  <c r="F58" i="76" s="1"/>
  <c r="E35" i="76"/>
  <c r="F35" i="76" s="1"/>
  <c r="J86" i="76"/>
  <c r="L86" i="76" s="1"/>
  <c r="M86" i="76" s="1"/>
  <c r="E27" i="76"/>
  <c r="F27" i="76" s="1"/>
  <c r="G27" i="76"/>
  <c r="G31" i="76"/>
  <c r="G35" i="76"/>
  <c r="G49" i="76"/>
  <c r="C40" i="76"/>
  <c r="G40" i="76" s="1"/>
  <c r="J90" i="76"/>
  <c r="L90" i="76" s="1"/>
  <c r="M90" i="76" s="1"/>
  <c r="J92" i="76"/>
  <c r="L92" i="76" s="1"/>
  <c r="M92" i="76" s="1"/>
  <c r="J94" i="76"/>
  <c r="L94" i="76" s="1"/>
  <c r="M94" i="76" s="1"/>
  <c r="J96" i="76"/>
  <c r="L96" i="76" s="1"/>
  <c r="M96" i="76" s="1"/>
  <c r="G48" i="76"/>
  <c r="E69" i="76"/>
  <c r="E71" i="76"/>
  <c r="F71" i="76" s="1"/>
  <c r="E73" i="76"/>
  <c r="F73" i="76" s="1"/>
  <c r="E75" i="76"/>
  <c r="F75" i="76" s="1"/>
  <c r="E77" i="76"/>
  <c r="F77" i="76" s="1"/>
  <c r="E79" i="76"/>
  <c r="F79" i="76" s="1"/>
  <c r="M189" i="76"/>
  <c r="C38" i="76"/>
  <c r="G54" i="76"/>
  <c r="E59" i="76"/>
  <c r="F59" i="76" s="1"/>
  <c r="G69" i="76"/>
  <c r="G71" i="76"/>
  <c r="J87" i="76"/>
  <c r="L87" i="76" s="1"/>
  <c r="M87" i="76" s="1"/>
  <c r="E30" i="76"/>
  <c r="F30" i="76" s="1"/>
  <c r="C80" i="76"/>
  <c r="C84" i="76"/>
  <c r="E84" i="76" s="1"/>
  <c r="J89" i="76"/>
  <c r="L89" i="76" s="1"/>
  <c r="M89" i="76" s="1"/>
  <c r="J91" i="76"/>
  <c r="L91" i="76" s="1"/>
  <c r="M91" i="76" s="1"/>
  <c r="J93" i="76"/>
  <c r="L93" i="76" s="1"/>
  <c r="M93" i="76" s="1"/>
  <c r="J95" i="76"/>
  <c r="L95" i="76" s="1"/>
  <c r="M95" i="76" s="1"/>
  <c r="E34" i="76"/>
  <c r="F34" i="76" s="1"/>
  <c r="E70" i="76"/>
  <c r="F70" i="76" s="1"/>
  <c r="E28" i="76"/>
  <c r="F28" i="76" s="1"/>
  <c r="T12" i="76"/>
  <c r="G52" i="76"/>
  <c r="E74" i="76"/>
  <c r="F74" i="76" s="1"/>
  <c r="G30" i="76"/>
  <c r="G32" i="76"/>
  <c r="G36" i="76"/>
  <c r="G47" i="76"/>
  <c r="E72" i="76"/>
  <c r="F72" i="76" s="1"/>
  <c r="E76" i="76"/>
  <c r="F76" i="76" s="1"/>
  <c r="E78" i="76"/>
  <c r="F78" i="76" s="1"/>
  <c r="C27" i="75"/>
  <c r="C28" i="75"/>
  <c r="C29" i="75"/>
  <c r="G49" i="75" s="1"/>
  <c r="C30" i="75"/>
  <c r="E30" i="75" s="1"/>
  <c r="F30" i="75" s="1"/>
  <c r="C31" i="75"/>
  <c r="G31" i="75" s="1"/>
  <c r="C32" i="75"/>
  <c r="G32" i="75" s="1"/>
  <c r="C33" i="75"/>
  <c r="G53" i="75" s="1"/>
  <c r="C34" i="75"/>
  <c r="G34" i="75" s="1"/>
  <c r="C35" i="75"/>
  <c r="G35" i="75" s="1"/>
  <c r="C36" i="75"/>
  <c r="G36" i="75" s="1"/>
  <c r="C37" i="75"/>
  <c r="E37" i="75" s="1"/>
  <c r="F37" i="75" s="1"/>
  <c r="K199" i="75"/>
  <c r="J199" i="75"/>
  <c r="L198" i="75"/>
  <c r="M198" i="75" s="1"/>
  <c r="L197" i="75"/>
  <c r="M197" i="75" s="1"/>
  <c r="M196" i="75"/>
  <c r="L196" i="75"/>
  <c r="L195" i="75"/>
  <c r="M195" i="75" s="1"/>
  <c r="L194" i="75"/>
  <c r="M194" i="75" s="1"/>
  <c r="L193" i="75"/>
  <c r="M193" i="75" s="1"/>
  <c r="M192" i="75"/>
  <c r="L192" i="75"/>
  <c r="L191" i="75"/>
  <c r="M191" i="75" s="1"/>
  <c r="L190" i="75"/>
  <c r="M190" i="75" s="1"/>
  <c r="L189" i="75"/>
  <c r="L199" i="75" s="1"/>
  <c r="M199" i="75" s="1"/>
  <c r="L182" i="75"/>
  <c r="K182" i="75"/>
  <c r="J182" i="75"/>
  <c r="M182" i="75" s="1"/>
  <c r="M181" i="75"/>
  <c r="M180" i="75"/>
  <c r="M179" i="75"/>
  <c r="M178" i="75"/>
  <c r="M177" i="75"/>
  <c r="M176" i="75"/>
  <c r="M175" i="75"/>
  <c r="M174" i="75"/>
  <c r="M173" i="75"/>
  <c r="Q172" i="75"/>
  <c r="M172" i="75"/>
  <c r="Q171" i="75"/>
  <c r="M165" i="75"/>
  <c r="L165" i="75"/>
  <c r="K165" i="75"/>
  <c r="N165" i="75" s="1"/>
  <c r="J165" i="75"/>
  <c r="N164" i="75"/>
  <c r="N163" i="75"/>
  <c r="N162" i="75"/>
  <c r="N161" i="75"/>
  <c r="N160" i="75"/>
  <c r="N159" i="75"/>
  <c r="N158" i="75"/>
  <c r="N157" i="75"/>
  <c r="N156" i="75"/>
  <c r="N155" i="75"/>
  <c r="M146" i="75"/>
  <c r="L146" i="75"/>
  <c r="L145" i="75"/>
  <c r="M145" i="75" s="1"/>
  <c r="M144" i="75"/>
  <c r="L144" i="75"/>
  <c r="L143" i="75"/>
  <c r="M143" i="75" s="1"/>
  <c r="M125" i="75"/>
  <c r="L125" i="75"/>
  <c r="N121" i="75"/>
  <c r="L121" i="75"/>
  <c r="M121" i="75" s="1"/>
  <c r="K96" i="75"/>
  <c r="K95" i="75"/>
  <c r="K94" i="75"/>
  <c r="K93" i="75"/>
  <c r="K92" i="75"/>
  <c r="K91" i="75"/>
  <c r="K90" i="75"/>
  <c r="K89" i="75"/>
  <c r="K88" i="75"/>
  <c r="K87" i="75"/>
  <c r="K86" i="75"/>
  <c r="D84" i="75"/>
  <c r="D80" i="75"/>
  <c r="D82" i="75" s="1"/>
  <c r="C79" i="75"/>
  <c r="G79" i="75" s="1"/>
  <c r="C78" i="75"/>
  <c r="G78" i="75" s="1"/>
  <c r="C77" i="75"/>
  <c r="G77" i="75" s="1"/>
  <c r="C76" i="75"/>
  <c r="G76" i="75" s="1"/>
  <c r="C75" i="75"/>
  <c r="G75" i="75" s="1"/>
  <c r="C74" i="75"/>
  <c r="G74" i="75" s="1"/>
  <c r="C73" i="75"/>
  <c r="G73" i="75" s="1"/>
  <c r="C72" i="75"/>
  <c r="G72" i="75" s="1"/>
  <c r="C71" i="75"/>
  <c r="J88" i="75" s="1"/>
  <c r="L88" i="75" s="1"/>
  <c r="M88" i="75" s="1"/>
  <c r="C70" i="75"/>
  <c r="G70" i="75" s="1"/>
  <c r="C69" i="75"/>
  <c r="E61" i="75"/>
  <c r="D59" i="75"/>
  <c r="C59" i="75"/>
  <c r="D58" i="75"/>
  <c r="C58" i="75"/>
  <c r="E58" i="75" s="1"/>
  <c r="F58" i="75" s="1"/>
  <c r="E57" i="75"/>
  <c r="F57" i="75" s="1"/>
  <c r="E56" i="75"/>
  <c r="F56" i="75" s="1"/>
  <c r="E55" i="75"/>
  <c r="F55" i="75" s="1"/>
  <c r="E54" i="75"/>
  <c r="F54" i="75" s="1"/>
  <c r="E53" i="75"/>
  <c r="F53" i="75" s="1"/>
  <c r="E52" i="75"/>
  <c r="F52" i="75" s="1"/>
  <c r="E51" i="75"/>
  <c r="F51" i="75" s="1"/>
  <c r="G50" i="75"/>
  <c r="E50" i="75"/>
  <c r="F50" i="75" s="1"/>
  <c r="E49" i="75"/>
  <c r="F49" i="75" s="1"/>
  <c r="G48" i="75"/>
  <c r="E48" i="75"/>
  <c r="F48" i="75" s="1"/>
  <c r="E47" i="75"/>
  <c r="F47" i="75" s="1"/>
  <c r="D38" i="75"/>
  <c r="G37" i="75"/>
  <c r="E36" i="75"/>
  <c r="F36" i="75" s="1"/>
  <c r="E34" i="75"/>
  <c r="F34" i="75" s="1"/>
  <c r="E28" i="75"/>
  <c r="F28" i="75" s="1"/>
  <c r="G28" i="75"/>
  <c r="D19" i="75"/>
  <c r="C19" i="75"/>
  <c r="T12" i="75" s="1"/>
  <c r="E18" i="75"/>
  <c r="F18" i="75" s="1"/>
  <c r="E17" i="75"/>
  <c r="F17" i="75" s="1"/>
  <c r="E16" i="75"/>
  <c r="F16" i="75" s="1"/>
  <c r="E15" i="75"/>
  <c r="F15" i="75" s="1"/>
  <c r="E14" i="75"/>
  <c r="F14" i="75" s="1"/>
  <c r="E13" i="75"/>
  <c r="F13" i="75" s="1"/>
  <c r="E12" i="75"/>
  <c r="F12" i="75" s="1"/>
  <c r="E11" i="75"/>
  <c r="F11" i="75" s="1"/>
  <c r="E10" i="75"/>
  <c r="F10" i="75" s="1"/>
  <c r="E9" i="75"/>
  <c r="F9" i="75" s="1"/>
  <c r="E8" i="75"/>
  <c r="F8" i="75" s="1"/>
  <c r="K199" i="74"/>
  <c r="J199" i="74"/>
  <c r="M198" i="74"/>
  <c r="L198" i="74"/>
  <c r="L197" i="74"/>
  <c r="M197" i="74" s="1"/>
  <c r="L196" i="74"/>
  <c r="M196" i="74" s="1"/>
  <c r="L195" i="74"/>
  <c r="M195" i="74" s="1"/>
  <c r="M194" i="74"/>
  <c r="L194" i="74"/>
  <c r="L193" i="74"/>
  <c r="M193" i="74" s="1"/>
  <c r="L192" i="74"/>
  <c r="M192" i="74" s="1"/>
  <c r="L191" i="74"/>
  <c r="M191" i="74" s="1"/>
  <c r="M190" i="74"/>
  <c r="L190" i="74"/>
  <c r="L189" i="74"/>
  <c r="L199" i="74" s="1"/>
  <c r="M199" i="74" s="1"/>
  <c r="L182" i="74"/>
  <c r="K182" i="74"/>
  <c r="J182" i="74"/>
  <c r="M182" i="74" s="1"/>
  <c r="M181" i="74"/>
  <c r="M180" i="74"/>
  <c r="M179" i="74"/>
  <c r="M178" i="74"/>
  <c r="M177" i="74"/>
  <c r="M176" i="74"/>
  <c r="M175" i="74"/>
  <c r="M174" i="74"/>
  <c r="M173" i="74"/>
  <c r="Q172" i="74"/>
  <c r="M172" i="74"/>
  <c r="Q171" i="74"/>
  <c r="M165" i="74"/>
  <c r="L165" i="74"/>
  <c r="K165" i="74"/>
  <c r="J165" i="74"/>
  <c r="N165" i="74" s="1"/>
  <c r="N164" i="74"/>
  <c r="N163" i="74"/>
  <c r="N162" i="74"/>
  <c r="N161" i="74"/>
  <c r="N160" i="74"/>
  <c r="N159" i="74"/>
  <c r="N158" i="74"/>
  <c r="N157" i="74"/>
  <c r="N156" i="74"/>
  <c r="N155" i="74"/>
  <c r="M146" i="74"/>
  <c r="L146" i="74"/>
  <c r="M145" i="74"/>
  <c r="L145" i="74"/>
  <c r="L144" i="74"/>
  <c r="M144" i="74" s="1"/>
  <c r="L143" i="74"/>
  <c r="M143" i="74" s="1"/>
  <c r="M125" i="74"/>
  <c r="L125" i="74"/>
  <c r="N121" i="74"/>
  <c r="L121" i="74"/>
  <c r="M121" i="74" s="1"/>
  <c r="K96" i="74"/>
  <c r="K95" i="74"/>
  <c r="K94" i="74"/>
  <c r="K93" i="74"/>
  <c r="K92" i="74"/>
  <c r="K91" i="74"/>
  <c r="K90" i="74"/>
  <c r="K89" i="74"/>
  <c r="K88" i="74"/>
  <c r="K87" i="74"/>
  <c r="K86" i="74"/>
  <c r="D84" i="74"/>
  <c r="D82" i="74"/>
  <c r="D80" i="74"/>
  <c r="C79" i="74"/>
  <c r="C78" i="74"/>
  <c r="C77" i="74"/>
  <c r="C76" i="74"/>
  <c r="G76" i="74" s="1"/>
  <c r="C75" i="74"/>
  <c r="G75" i="74" s="1"/>
  <c r="C74" i="74"/>
  <c r="G74" i="74" s="1"/>
  <c r="C73" i="74"/>
  <c r="G73" i="74" s="1"/>
  <c r="C72" i="74"/>
  <c r="G72" i="74" s="1"/>
  <c r="C71" i="74"/>
  <c r="C70" i="74"/>
  <c r="G70" i="74" s="1"/>
  <c r="C69" i="74"/>
  <c r="E61" i="74"/>
  <c r="D59" i="74"/>
  <c r="C59" i="74"/>
  <c r="D58" i="74"/>
  <c r="C58" i="74"/>
  <c r="T13" i="74" s="1"/>
  <c r="E57" i="74"/>
  <c r="F57" i="74" s="1"/>
  <c r="E56" i="74"/>
  <c r="F56" i="74" s="1"/>
  <c r="E55" i="74"/>
  <c r="F55" i="74" s="1"/>
  <c r="E54" i="74"/>
  <c r="F54" i="74" s="1"/>
  <c r="E53" i="74"/>
  <c r="F53" i="74" s="1"/>
  <c r="E52" i="74"/>
  <c r="F52" i="74" s="1"/>
  <c r="E51" i="74"/>
  <c r="E50" i="74"/>
  <c r="F50" i="74" s="1"/>
  <c r="E49" i="74"/>
  <c r="E48" i="74"/>
  <c r="F48" i="74" s="1"/>
  <c r="E47" i="74"/>
  <c r="F47" i="74" s="1"/>
  <c r="D38" i="74"/>
  <c r="C37" i="74"/>
  <c r="C36" i="74"/>
  <c r="G36" i="74" s="1"/>
  <c r="C35" i="74"/>
  <c r="G55" i="74" s="1"/>
  <c r="C34" i="74"/>
  <c r="G34" i="74" s="1"/>
  <c r="C33" i="74"/>
  <c r="G33" i="74" s="1"/>
  <c r="C32" i="74"/>
  <c r="G32" i="74" s="1"/>
  <c r="C31" i="74"/>
  <c r="G51" i="74" s="1"/>
  <c r="C30" i="74"/>
  <c r="G50" i="74" s="1"/>
  <c r="C29" i="74"/>
  <c r="G49" i="74" s="1"/>
  <c r="C28" i="74"/>
  <c r="G28" i="74" s="1"/>
  <c r="C27" i="74"/>
  <c r="D19" i="74"/>
  <c r="C19" i="74"/>
  <c r="E18" i="74"/>
  <c r="F18" i="74" s="1"/>
  <c r="E17" i="74"/>
  <c r="F17" i="74" s="1"/>
  <c r="E16" i="74"/>
  <c r="F16" i="74" s="1"/>
  <c r="E15" i="74"/>
  <c r="F15" i="74" s="1"/>
  <c r="E14" i="74"/>
  <c r="F14" i="74" s="1"/>
  <c r="E13" i="74"/>
  <c r="F13" i="74" s="1"/>
  <c r="E12" i="74"/>
  <c r="F12" i="74" s="1"/>
  <c r="E11" i="74"/>
  <c r="F11" i="74" s="1"/>
  <c r="E10" i="74"/>
  <c r="F10" i="74" s="1"/>
  <c r="E9" i="74"/>
  <c r="F9" i="74" s="1"/>
  <c r="E8" i="74"/>
  <c r="F8" i="74" s="1"/>
  <c r="C82" i="76" l="1"/>
  <c r="F69" i="76"/>
  <c r="E81" i="76"/>
  <c r="E80" i="76"/>
  <c r="F80" i="76" s="1"/>
  <c r="G80" i="76"/>
  <c r="G38" i="76"/>
  <c r="E38" i="76"/>
  <c r="F38" i="76" s="1"/>
  <c r="G58" i="76"/>
  <c r="E40" i="76"/>
  <c r="F40" i="76" s="1"/>
  <c r="G30" i="75"/>
  <c r="G57" i="75"/>
  <c r="G33" i="75"/>
  <c r="G51" i="75"/>
  <c r="T13" i="75"/>
  <c r="E29" i="75"/>
  <c r="F29" i="75" s="1"/>
  <c r="G29" i="75"/>
  <c r="G52" i="75"/>
  <c r="E19" i="75"/>
  <c r="F19" i="75" s="1"/>
  <c r="E33" i="75"/>
  <c r="F33" i="75" s="1"/>
  <c r="F61" i="75"/>
  <c r="G61" i="75" s="1"/>
  <c r="C40" i="75"/>
  <c r="G40" i="75" s="1"/>
  <c r="E32" i="75"/>
  <c r="F32" i="75" s="1"/>
  <c r="J86" i="75"/>
  <c r="L86" i="75" s="1"/>
  <c r="M86" i="75" s="1"/>
  <c r="E27" i="75"/>
  <c r="F27" i="75" s="1"/>
  <c r="E31" i="75"/>
  <c r="F31" i="75" s="1"/>
  <c r="G55" i="75"/>
  <c r="G27" i="75"/>
  <c r="E35" i="75"/>
  <c r="F35" i="75" s="1"/>
  <c r="J90" i="75"/>
  <c r="L90" i="75" s="1"/>
  <c r="M90" i="75" s="1"/>
  <c r="J92" i="75"/>
  <c r="L92" i="75" s="1"/>
  <c r="M92" i="75" s="1"/>
  <c r="E69" i="75"/>
  <c r="E71" i="75"/>
  <c r="F71" i="75" s="1"/>
  <c r="E73" i="75"/>
  <c r="F73" i="75" s="1"/>
  <c r="E75" i="75"/>
  <c r="F75" i="75" s="1"/>
  <c r="E77" i="75"/>
  <c r="F77" i="75" s="1"/>
  <c r="E79" i="75"/>
  <c r="F79" i="75" s="1"/>
  <c r="M189" i="75"/>
  <c r="J94" i="75"/>
  <c r="L94" i="75" s="1"/>
  <c r="M94" i="75" s="1"/>
  <c r="J96" i="75"/>
  <c r="L96" i="75" s="1"/>
  <c r="M96" i="75" s="1"/>
  <c r="C38" i="75"/>
  <c r="G54" i="75"/>
  <c r="E59" i="75"/>
  <c r="F59" i="75" s="1"/>
  <c r="G69" i="75"/>
  <c r="G71" i="75"/>
  <c r="J87" i="75"/>
  <c r="L87" i="75" s="1"/>
  <c r="M87" i="75" s="1"/>
  <c r="C89" i="75"/>
  <c r="C84" i="75"/>
  <c r="E84" i="75" s="1"/>
  <c r="J95" i="75"/>
  <c r="L95" i="75" s="1"/>
  <c r="M95" i="75" s="1"/>
  <c r="C80" i="75"/>
  <c r="J89" i="75"/>
  <c r="L89" i="75" s="1"/>
  <c r="M89" i="75" s="1"/>
  <c r="J91" i="75"/>
  <c r="L91" i="75" s="1"/>
  <c r="M91" i="75" s="1"/>
  <c r="E70" i="75"/>
  <c r="F70" i="75" s="1"/>
  <c r="E72" i="75"/>
  <c r="F72" i="75" s="1"/>
  <c r="E74" i="75"/>
  <c r="F74" i="75" s="1"/>
  <c r="E76" i="75"/>
  <c r="F76" i="75" s="1"/>
  <c r="E78" i="75"/>
  <c r="F78" i="75" s="1"/>
  <c r="G47" i="75"/>
  <c r="J93" i="75"/>
  <c r="L93" i="75" s="1"/>
  <c r="M93" i="75" s="1"/>
  <c r="G37" i="74"/>
  <c r="C40" i="74"/>
  <c r="G40" i="74" s="1"/>
  <c r="G78" i="74"/>
  <c r="F49" i="74"/>
  <c r="E59" i="74"/>
  <c r="F59" i="74" s="1"/>
  <c r="G57" i="74"/>
  <c r="J96" i="74"/>
  <c r="L96" i="74" s="1"/>
  <c r="M96" i="74" s="1"/>
  <c r="J88" i="74"/>
  <c r="L88" i="74" s="1"/>
  <c r="M88" i="74" s="1"/>
  <c r="F61" i="74"/>
  <c r="G61" i="74" s="1"/>
  <c r="E58" i="74"/>
  <c r="F58" i="74" s="1"/>
  <c r="J86" i="74"/>
  <c r="L86" i="74" s="1"/>
  <c r="M86" i="74" s="1"/>
  <c r="J94" i="74"/>
  <c r="L94" i="74" s="1"/>
  <c r="M94" i="74" s="1"/>
  <c r="E35" i="74"/>
  <c r="F35" i="74" s="1"/>
  <c r="G35" i="74"/>
  <c r="G48" i="74"/>
  <c r="G53" i="74"/>
  <c r="E27" i="74"/>
  <c r="F27" i="74" s="1"/>
  <c r="E31" i="74"/>
  <c r="F31" i="74" s="1"/>
  <c r="G27" i="74"/>
  <c r="G31" i="74"/>
  <c r="E29" i="74"/>
  <c r="F29" i="74" s="1"/>
  <c r="E33" i="74"/>
  <c r="F33" i="74" s="1"/>
  <c r="E37" i="74"/>
  <c r="F37" i="74" s="1"/>
  <c r="G29" i="74"/>
  <c r="E19" i="74"/>
  <c r="F19" i="74" s="1"/>
  <c r="J92" i="74"/>
  <c r="L92" i="74" s="1"/>
  <c r="M92" i="74" s="1"/>
  <c r="E69" i="74"/>
  <c r="E71" i="74"/>
  <c r="F71" i="74" s="1"/>
  <c r="E73" i="74"/>
  <c r="F73" i="74" s="1"/>
  <c r="E75" i="74"/>
  <c r="F75" i="74" s="1"/>
  <c r="E77" i="74"/>
  <c r="F77" i="74" s="1"/>
  <c r="E79" i="74"/>
  <c r="F79" i="74" s="1"/>
  <c r="M189" i="74"/>
  <c r="G69" i="74"/>
  <c r="G71" i="74"/>
  <c r="G77" i="74"/>
  <c r="G79" i="74"/>
  <c r="E28" i="74"/>
  <c r="F28" i="74" s="1"/>
  <c r="E30" i="74"/>
  <c r="F30" i="74" s="1"/>
  <c r="E32" i="74"/>
  <c r="F32" i="74" s="1"/>
  <c r="E34" i="74"/>
  <c r="F34" i="74" s="1"/>
  <c r="E36" i="74"/>
  <c r="F36" i="74" s="1"/>
  <c r="C80" i="74"/>
  <c r="C84" i="74"/>
  <c r="E84" i="74" s="1"/>
  <c r="J89" i="74"/>
  <c r="L89" i="74" s="1"/>
  <c r="M89" i="74" s="1"/>
  <c r="J91" i="74"/>
  <c r="L91" i="74" s="1"/>
  <c r="M91" i="74" s="1"/>
  <c r="J93" i="74"/>
  <c r="L93" i="74" s="1"/>
  <c r="M93" i="74" s="1"/>
  <c r="J95" i="74"/>
  <c r="L95" i="74" s="1"/>
  <c r="M95" i="74" s="1"/>
  <c r="J90" i="74"/>
  <c r="L90" i="74" s="1"/>
  <c r="M90" i="74" s="1"/>
  <c r="F51" i="74"/>
  <c r="C38" i="74"/>
  <c r="T12" i="74"/>
  <c r="G52" i="74"/>
  <c r="E70" i="74"/>
  <c r="F70" i="74" s="1"/>
  <c r="E72" i="74"/>
  <c r="F72" i="74" s="1"/>
  <c r="E74" i="74"/>
  <c r="F74" i="74" s="1"/>
  <c r="E76" i="74"/>
  <c r="F76" i="74" s="1"/>
  <c r="E78" i="74"/>
  <c r="F78" i="74" s="1"/>
  <c r="G54" i="74"/>
  <c r="J87" i="74"/>
  <c r="L87" i="74" s="1"/>
  <c r="M87" i="74" s="1"/>
  <c r="G30" i="74"/>
  <c r="G47" i="74"/>
  <c r="K199" i="73"/>
  <c r="J199" i="73"/>
  <c r="M198" i="73"/>
  <c r="L198" i="73"/>
  <c r="M197" i="73"/>
  <c r="L197" i="73"/>
  <c r="L196" i="73"/>
  <c r="M196" i="73" s="1"/>
  <c r="M195" i="73"/>
  <c r="L195" i="73"/>
  <c r="M194" i="73"/>
  <c r="L194" i="73"/>
  <c r="M193" i="73"/>
  <c r="L193" i="73"/>
  <c r="L192" i="73"/>
  <c r="M192" i="73" s="1"/>
  <c r="M191" i="73"/>
  <c r="L191" i="73"/>
  <c r="M190" i="73"/>
  <c r="L190" i="73"/>
  <c r="M189" i="73"/>
  <c r="L189" i="73"/>
  <c r="L199" i="73" s="1"/>
  <c r="M199" i="73" s="1"/>
  <c r="L182" i="73"/>
  <c r="M182" i="73" s="1"/>
  <c r="K182" i="73"/>
  <c r="J182" i="73"/>
  <c r="M181" i="73"/>
  <c r="M180" i="73"/>
  <c r="M179" i="73"/>
  <c r="M178" i="73"/>
  <c r="M177" i="73"/>
  <c r="M176" i="73"/>
  <c r="M175" i="73"/>
  <c r="M174" i="73"/>
  <c r="M173" i="73"/>
  <c r="Q172" i="73"/>
  <c r="M172" i="73"/>
  <c r="Q171" i="73"/>
  <c r="M165" i="73"/>
  <c r="L165" i="73"/>
  <c r="K165" i="73"/>
  <c r="J165" i="73"/>
  <c r="N165" i="73" s="1"/>
  <c r="N164" i="73"/>
  <c r="N163" i="73"/>
  <c r="N162" i="73"/>
  <c r="N161" i="73"/>
  <c r="N160" i="73"/>
  <c r="N159" i="73"/>
  <c r="N158" i="73"/>
  <c r="N157" i="73"/>
  <c r="N156" i="73"/>
  <c r="N155" i="73"/>
  <c r="L146" i="73"/>
  <c r="M146" i="73" s="1"/>
  <c r="M145" i="73"/>
  <c r="L145" i="73"/>
  <c r="L144" i="73"/>
  <c r="M144" i="73" s="1"/>
  <c r="L143" i="73"/>
  <c r="M143" i="73" s="1"/>
  <c r="M125" i="73"/>
  <c r="L125" i="73"/>
  <c r="N121" i="73"/>
  <c r="L121" i="73"/>
  <c r="M121" i="73" s="1"/>
  <c r="K96" i="73"/>
  <c r="K95" i="73"/>
  <c r="K94" i="73"/>
  <c r="K93" i="73"/>
  <c r="K92" i="73"/>
  <c r="K91" i="73"/>
  <c r="K90" i="73"/>
  <c r="K89" i="73"/>
  <c r="K88" i="73"/>
  <c r="K87" i="73"/>
  <c r="K86" i="73"/>
  <c r="D84" i="73"/>
  <c r="D82" i="73"/>
  <c r="D80" i="73"/>
  <c r="C79" i="73"/>
  <c r="E79" i="73" s="1"/>
  <c r="F79" i="73" s="1"/>
  <c r="C78" i="73"/>
  <c r="G78" i="73" s="1"/>
  <c r="C77" i="73"/>
  <c r="E77" i="73" s="1"/>
  <c r="F77" i="73" s="1"/>
  <c r="C76" i="73"/>
  <c r="G76" i="73" s="1"/>
  <c r="C75" i="73"/>
  <c r="E75" i="73" s="1"/>
  <c r="F75" i="73" s="1"/>
  <c r="C74" i="73"/>
  <c r="G74" i="73" s="1"/>
  <c r="G73" i="73"/>
  <c r="C73" i="73"/>
  <c r="E73" i="73" s="1"/>
  <c r="F73" i="73" s="1"/>
  <c r="C72" i="73"/>
  <c r="G72" i="73" s="1"/>
  <c r="C71" i="73"/>
  <c r="C70" i="73"/>
  <c r="G70" i="73" s="1"/>
  <c r="C69" i="73"/>
  <c r="G69" i="73" s="1"/>
  <c r="E61" i="73"/>
  <c r="D59" i="73"/>
  <c r="C59" i="73"/>
  <c r="D58" i="73"/>
  <c r="C58" i="73"/>
  <c r="T13" i="73" s="1"/>
  <c r="E57" i="73"/>
  <c r="F57" i="73" s="1"/>
  <c r="E56" i="73"/>
  <c r="F56" i="73" s="1"/>
  <c r="G55" i="73"/>
  <c r="E55" i="73"/>
  <c r="F55" i="73" s="1"/>
  <c r="E54" i="73"/>
  <c r="F54" i="73" s="1"/>
  <c r="E53" i="73"/>
  <c r="F53" i="73" s="1"/>
  <c r="E52" i="73"/>
  <c r="E51" i="73"/>
  <c r="F51" i="73" s="1"/>
  <c r="E50" i="73"/>
  <c r="F50" i="73" s="1"/>
  <c r="E49" i="73"/>
  <c r="F49" i="73" s="1"/>
  <c r="E48" i="73"/>
  <c r="F48" i="73" s="1"/>
  <c r="E47" i="73"/>
  <c r="F47" i="73" s="1"/>
  <c r="D38" i="73"/>
  <c r="C37" i="73"/>
  <c r="G37" i="73" s="1"/>
  <c r="C36" i="73"/>
  <c r="G36" i="73" s="1"/>
  <c r="C35" i="73"/>
  <c r="G35" i="73" s="1"/>
  <c r="C34" i="73"/>
  <c r="G34" i="73" s="1"/>
  <c r="C33" i="73"/>
  <c r="G33" i="73" s="1"/>
  <c r="C32" i="73"/>
  <c r="G32" i="73" s="1"/>
  <c r="C31" i="73"/>
  <c r="G51" i="73" s="1"/>
  <c r="C30" i="73"/>
  <c r="G50" i="73" s="1"/>
  <c r="C29" i="73"/>
  <c r="G29" i="73" s="1"/>
  <c r="C28" i="73"/>
  <c r="C27" i="73"/>
  <c r="G27" i="73" s="1"/>
  <c r="D19" i="73"/>
  <c r="C19" i="73"/>
  <c r="E18" i="73"/>
  <c r="F18" i="73" s="1"/>
  <c r="E17" i="73"/>
  <c r="F17" i="73" s="1"/>
  <c r="E16" i="73"/>
  <c r="F16" i="73" s="1"/>
  <c r="E15" i="73"/>
  <c r="F15" i="73" s="1"/>
  <c r="E14" i="73"/>
  <c r="F14" i="73" s="1"/>
  <c r="E13" i="73"/>
  <c r="F13" i="73" s="1"/>
  <c r="E12" i="73"/>
  <c r="F12" i="73" s="1"/>
  <c r="E11" i="73"/>
  <c r="F11" i="73" s="1"/>
  <c r="E10" i="73"/>
  <c r="F10" i="73" s="1"/>
  <c r="E9" i="73"/>
  <c r="F9" i="73" s="1"/>
  <c r="E8" i="73"/>
  <c r="F8" i="73" s="1"/>
  <c r="E61" i="72"/>
  <c r="E40" i="75" l="1"/>
  <c r="F40" i="75" s="1"/>
  <c r="E80" i="75"/>
  <c r="F80" i="75" s="1"/>
  <c r="C82" i="75"/>
  <c r="G80" i="75"/>
  <c r="G38" i="75"/>
  <c r="E38" i="75"/>
  <c r="F38" i="75" s="1"/>
  <c r="G58" i="75"/>
  <c r="F69" i="75"/>
  <c r="E81" i="75"/>
  <c r="C82" i="74"/>
  <c r="E40" i="74"/>
  <c r="F40" i="74" s="1"/>
  <c r="E80" i="74"/>
  <c r="F80" i="74" s="1"/>
  <c r="G80" i="74"/>
  <c r="F69" i="74"/>
  <c r="E81" i="74"/>
  <c r="G38" i="74"/>
  <c r="E38" i="74"/>
  <c r="F38" i="74" s="1"/>
  <c r="G58" i="74"/>
  <c r="E19" i="73"/>
  <c r="F19" i="73" s="1"/>
  <c r="G75" i="73"/>
  <c r="G57" i="73"/>
  <c r="G53" i="73"/>
  <c r="E27" i="73"/>
  <c r="F27" i="73" s="1"/>
  <c r="E35" i="73"/>
  <c r="F35" i="73" s="1"/>
  <c r="J88" i="73"/>
  <c r="L88" i="73" s="1"/>
  <c r="M88" i="73" s="1"/>
  <c r="E58" i="73"/>
  <c r="F58" i="73" s="1"/>
  <c r="G71" i="73"/>
  <c r="G77" i="73"/>
  <c r="G79" i="73"/>
  <c r="E59" i="73"/>
  <c r="F59" i="73" s="1"/>
  <c r="E37" i="73"/>
  <c r="F37" i="73" s="1"/>
  <c r="G49" i="73"/>
  <c r="E31" i="73"/>
  <c r="F31" i="73" s="1"/>
  <c r="E33" i="73"/>
  <c r="F33" i="73" s="1"/>
  <c r="G47" i="73"/>
  <c r="F61" i="73"/>
  <c r="G61" i="73" s="1"/>
  <c r="E29" i="73"/>
  <c r="F29" i="73" s="1"/>
  <c r="J86" i="73"/>
  <c r="L86" i="73" s="1"/>
  <c r="M86" i="73" s="1"/>
  <c r="C40" i="73"/>
  <c r="J90" i="73"/>
  <c r="L90" i="73" s="1"/>
  <c r="M90" i="73" s="1"/>
  <c r="J92" i="73"/>
  <c r="L92" i="73" s="1"/>
  <c r="M92" i="73" s="1"/>
  <c r="J94" i="73"/>
  <c r="L94" i="73" s="1"/>
  <c r="M94" i="73" s="1"/>
  <c r="J96" i="73"/>
  <c r="L96" i="73" s="1"/>
  <c r="M96" i="73" s="1"/>
  <c r="G48" i="73"/>
  <c r="E69" i="73"/>
  <c r="E71" i="73"/>
  <c r="F71" i="73" s="1"/>
  <c r="G31" i="73"/>
  <c r="C38" i="73"/>
  <c r="J87" i="73"/>
  <c r="L87" i="73" s="1"/>
  <c r="M87" i="73" s="1"/>
  <c r="E32" i="73"/>
  <c r="F32" i="73" s="1"/>
  <c r="E36" i="73"/>
  <c r="F36" i="73" s="1"/>
  <c r="F52" i="73"/>
  <c r="C84" i="73"/>
  <c r="E84" i="73" s="1"/>
  <c r="J91" i="73"/>
  <c r="L91" i="73" s="1"/>
  <c r="M91" i="73" s="1"/>
  <c r="G54" i="73"/>
  <c r="C89" i="73"/>
  <c r="E28" i="73"/>
  <c r="F28" i="73" s="1"/>
  <c r="E30" i="73"/>
  <c r="F30" i="73" s="1"/>
  <c r="E34" i="73"/>
  <c r="F34" i="73" s="1"/>
  <c r="C80" i="73"/>
  <c r="J89" i="73"/>
  <c r="L89" i="73" s="1"/>
  <c r="M89" i="73" s="1"/>
  <c r="J93" i="73"/>
  <c r="L93" i="73" s="1"/>
  <c r="M93" i="73" s="1"/>
  <c r="J95" i="73"/>
  <c r="L95" i="73" s="1"/>
  <c r="M95" i="73" s="1"/>
  <c r="T12" i="73"/>
  <c r="G52" i="73"/>
  <c r="E70" i="73"/>
  <c r="F70" i="73" s="1"/>
  <c r="E72" i="73"/>
  <c r="F72" i="73" s="1"/>
  <c r="E74" i="73"/>
  <c r="F74" i="73" s="1"/>
  <c r="E76" i="73"/>
  <c r="F76" i="73" s="1"/>
  <c r="E78" i="73"/>
  <c r="F78" i="73" s="1"/>
  <c r="G28" i="73"/>
  <c r="G30" i="73"/>
  <c r="D82" i="72"/>
  <c r="C59" i="72"/>
  <c r="C40" i="70"/>
  <c r="G40" i="70" s="1"/>
  <c r="E80" i="73" l="1"/>
  <c r="F80" i="73" s="1"/>
  <c r="C82" i="73"/>
  <c r="G80" i="73"/>
  <c r="F69" i="73"/>
  <c r="E81" i="73"/>
  <c r="G38" i="73"/>
  <c r="E38" i="73"/>
  <c r="F38" i="73" s="1"/>
  <c r="G58" i="73"/>
  <c r="G40" i="73"/>
  <c r="E40" i="73"/>
  <c r="F40" i="73" s="1"/>
  <c r="K199" i="72"/>
  <c r="J199" i="72"/>
  <c r="L198" i="72"/>
  <c r="M198" i="72" s="1"/>
  <c r="M197" i="72"/>
  <c r="L197" i="72"/>
  <c r="M196" i="72"/>
  <c r="L196" i="72"/>
  <c r="M195" i="72"/>
  <c r="L195" i="72"/>
  <c r="L194" i="72"/>
  <c r="M194" i="72" s="1"/>
  <c r="M193" i="72"/>
  <c r="L193" i="72"/>
  <c r="M192" i="72"/>
  <c r="L192" i="72"/>
  <c r="M191" i="72"/>
  <c r="L191" i="72"/>
  <c r="L190" i="72"/>
  <c r="M190" i="72" s="1"/>
  <c r="M189" i="72"/>
  <c r="L189" i="72"/>
  <c r="L199" i="72" s="1"/>
  <c r="M199" i="72" s="1"/>
  <c r="M182" i="72"/>
  <c r="L182" i="72"/>
  <c r="K182" i="72"/>
  <c r="J182" i="72"/>
  <c r="M181" i="72"/>
  <c r="M180" i="72"/>
  <c r="M179" i="72"/>
  <c r="M178" i="72"/>
  <c r="M177" i="72"/>
  <c r="M176" i="72"/>
  <c r="M175" i="72"/>
  <c r="M174" i="72"/>
  <c r="M173" i="72"/>
  <c r="Q172" i="72"/>
  <c r="M172" i="72"/>
  <c r="Q171" i="72"/>
  <c r="N165" i="72"/>
  <c r="M165" i="72"/>
  <c r="L165" i="72"/>
  <c r="K165" i="72"/>
  <c r="J165" i="72"/>
  <c r="N164" i="72"/>
  <c r="N163" i="72"/>
  <c r="N162" i="72"/>
  <c r="N161" i="72"/>
  <c r="N160" i="72"/>
  <c r="N159" i="72"/>
  <c r="N158" i="72"/>
  <c r="N157" i="72"/>
  <c r="N156" i="72"/>
  <c r="N155" i="72"/>
  <c r="L146" i="72"/>
  <c r="M146" i="72" s="1"/>
  <c r="M145" i="72"/>
  <c r="L145" i="72"/>
  <c r="L144" i="72"/>
  <c r="M144" i="72" s="1"/>
  <c r="L143" i="72"/>
  <c r="M143" i="72" s="1"/>
  <c r="L125" i="72"/>
  <c r="M125" i="72" s="1"/>
  <c r="N121" i="72"/>
  <c r="L121" i="72"/>
  <c r="M121" i="72" s="1"/>
  <c r="K96" i="72"/>
  <c r="K95" i="72"/>
  <c r="K94" i="72"/>
  <c r="K93" i="72"/>
  <c r="K92" i="72"/>
  <c r="K91" i="72"/>
  <c r="K90" i="72"/>
  <c r="K89" i="72"/>
  <c r="K88" i="72"/>
  <c r="K87" i="72"/>
  <c r="K86" i="72"/>
  <c r="D84" i="72"/>
  <c r="D80" i="72"/>
  <c r="E79" i="72"/>
  <c r="F79" i="72" s="1"/>
  <c r="C79" i="72"/>
  <c r="G79" i="72" s="1"/>
  <c r="C78" i="72"/>
  <c r="E78" i="72" s="1"/>
  <c r="F78" i="72" s="1"/>
  <c r="C77" i="72"/>
  <c r="G77" i="72" s="1"/>
  <c r="C76" i="72"/>
  <c r="E76" i="72" s="1"/>
  <c r="F76" i="72" s="1"/>
  <c r="C75" i="72"/>
  <c r="G75" i="72" s="1"/>
  <c r="C74" i="72"/>
  <c r="E74" i="72" s="1"/>
  <c r="F74" i="72" s="1"/>
  <c r="C73" i="72"/>
  <c r="G73" i="72" s="1"/>
  <c r="C72" i="72"/>
  <c r="E72" i="72" s="1"/>
  <c r="F72" i="72" s="1"/>
  <c r="C71" i="72"/>
  <c r="C70" i="72"/>
  <c r="E70" i="72" s="1"/>
  <c r="F70" i="72" s="1"/>
  <c r="C69" i="72"/>
  <c r="E69" i="72" s="1"/>
  <c r="F69" i="72" s="1"/>
  <c r="D59" i="72"/>
  <c r="D58" i="72"/>
  <c r="C58" i="72"/>
  <c r="E57" i="72"/>
  <c r="F57" i="72" s="1"/>
  <c r="E56" i="72"/>
  <c r="F56" i="72" s="1"/>
  <c r="E55" i="72"/>
  <c r="F55" i="72" s="1"/>
  <c r="E54" i="72"/>
  <c r="F54" i="72" s="1"/>
  <c r="E53" i="72"/>
  <c r="F53" i="72" s="1"/>
  <c r="G52" i="72"/>
  <c r="E52" i="72"/>
  <c r="F52" i="72" s="1"/>
  <c r="E51" i="72"/>
  <c r="F51" i="72" s="1"/>
  <c r="E50" i="72"/>
  <c r="F50" i="72" s="1"/>
  <c r="E49" i="72"/>
  <c r="E48" i="72"/>
  <c r="F48" i="72" s="1"/>
  <c r="E47" i="72"/>
  <c r="D38" i="72"/>
  <c r="C37" i="72"/>
  <c r="G57" i="72" s="1"/>
  <c r="C36" i="72"/>
  <c r="G36" i="72" s="1"/>
  <c r="C35" i="72"/>
  <c r="G55" i="72" s="1"/>
  <c r="C34" i="72"/>
  <c r="G34" i="72" s="1"/>
  <c r="C33" i="72"/>
  <c r="G33" i="72" s="1"/>
  <c r="C32" i="72"/>
  <c r="G32" i="72" s="1"/>
  <c r="C31" i="72"/>
  <c r="G51" i="72" s="1"/>
  <c r="C30" i="72"/>
  <c r="G30" i="72" s="1"/>
  <c r="C29" i="72"/>
  <c r="G29" i="72" s="1"/>
  <c r="C28" i="72"/>
  <c r="G28" i="72" s="1"/>
  <c r="C27" i="72"/>
  <c r="D19" i="72"/>
  <c r="C19" i="72"/>
  <c r="T12" i="72" s="1"/>
  <c r="E18" i="72"/>
  <c r="F18" i="72" s="1"/>
  <c r="E17" i="72"/>
  <c r="F17" i="72" s="1"/>
  <c r="E16" i="72"/>
  <c r="F16" i="72" s="1"/>
  <c r="E15" i="72"/>
  <c r="F15" i="72" s="1"/>
  <c r="E14" i="72"/>
  <c r="F14" i="72" s="1"/>
  <c r="E13" i="72"/>
  <c r="F13" i="72" s="1"/>
  <c r="E12" i="72"/>
  <c r="F12" i="72" s="1"/>
  <c r="E11" i="72"/>
  <c r="F11" i="72" s="1"/>
  <c r="E10" i="72"/>
  <c r="F10" i="72" s="1"/>
  <c r="E9" i="72"/>
  <c r="F9" i="72" s="1"/>
  <c r="E8" i="72"/>
  <c r="F8" i="72" s="1"/>
  <c r="F47" i="72" l="1"/>
  <c r="E59" i="72"/>
  <c r="F59" i="72" s="1"/>
  <c r="F61" i="72"/>
  <c r="G61" i="72" s="1"/>
  <c r="C40" i="72"/>
  <c r="G40" i="72" s="1"/>
  <c r="G71" i="72"/>
  <c r="C89" i="72"/>
  <c r="F49" i="72"/>
  <c r="E32" i="72"/>
  <c r="F32" i="72" s="1"/>
  <c r="E19" i="72"/>
  <c r="F19" i="72" s="1"/>
  <c r="E75" i="72"/>
  <c r="F75" i="72" s="1"/>
  <c r="E71" i="72"/>
  <c r="F71" i="72" s="1"/>
  <c r="E77" i="72"/>
  <c r="F77" i="72" s="1"/>
  <c r="E73" i="72"/>
  <c r="F73" i="72" s="1"/>
  <c r="E58" i="72"/>
  <c r="F58" i="72" s="1"/>
  <c r="E30" i="72"/>
  <c r="F30" i="72" s="1"/>
  <c r="G49" i="72"/>
  <c r="E28" i="72"/>
  <c r="F28" i="72" s="1"/>
  <c r="E34" i="72"/>
  <c r="F34" i="72" s="1"/>
  <c r="E36" i="72"/>
  <c r="F36" i="72" s="1"/>
  <c r="G48" i="72"/>
  <c r="G50" i="72"/>
  <c r="G70" i="72"/>
  <c r="G72" i="72"/>
  <c r="G74" i="72"/>
  <c r="G76" i="72"/>
  <c r="G78" i="72"/>
  <c r="J86" i="72"/>
  <c r="L86" i="72" s="1"/>
  <c r="M86" i="72" s="1"/>
  <c r="J88" i="72"/>
  <c r="L88" i="72" s="1"/>
  <c r="M88" i="72" s="1"/>
  <c r="T13" i="72"/>
  <c r="E27" i="72"/>
  <c r="F27" i="72" s="1"/>
  <c r="E29" i="72"/>
  <c r="F29" i="72" s="1"/>
  <c r="E31" i="72"/>
  <c r="F31" i="72" s="1"/>
  <c r="E33" i="72"/>
  <c r="F33" i="72" s="1"/>
  <c r="E35" i="72"/>
  <c r="F35" i="72" s="1"/>
  <c r="E37" i="72"/>
  <c r="F37" i="72" s="1"/>
  <c r="G53" i="72"/>
  <c r="J90" i="72"/>
  <c r="L90" i="72" s="1"/>
  <c r="M90" i="72" s="1"/>
  <c r="J92" i="72"/>
  <c r="L92" i="72" s="1"/>
  <c r="M92" i="72" s="1"/>
  <c r="J94" i="72"/>
  <c r="L94" i="72" s="1"/>
  <c r="M94" i="72" s="1"/>
  <c r="J96" i="72"/>
  <c r="L96" i="72" s="1"/>
  <c r="M96" i="72" s="1"/>
  <c r="G27" i="72"/>
  <c r="G31" i="72"/>
  <c r="G35" i="72"/>
  <c r="G37" i="72"/>
  <c r="C38" i="72"/>
  <c r="G54" i="72"/>
  <c r="G69" i="72"/>
  <c r="J87" i="72"/>
  <c r="L87" i="72" s="1"/>
  <c r="M87" i="72" s="1"/>
  <c r="C80" i="72"/>
  <c r="C84" i="72"/>
  <c r="E84" i="72" s="1"/>
  <c r="J89" i="72"/>
  <c r="L89" i="72" s="1"/>
  <c r="M89" i="72" s="1"/>
  <c r="J91" i="72"/>
  <c r="L91" i="72" s="1"/>
  <c r="M91" i="72" s="1"/>
  <c r="J93" i="72"/>
  <c r="L93" i="72" s="1"/>
  <c r="M93" i="72" s="1"/>
  <c r="J95" i="72"/>
  <c r="L95" i="72" s="1"/>
  <c r="M95" i="72" s="1"/>
  <c r="G47" i="72"/>
  <c r="C30" i="71"/>
  <c r="G50" i="71" s="1"/>
  <c r="K199" i="71"/>
  <c r="J199" i="71"/>
  <c r="M198" i="71"/>
  <c r="L198" i="71"/>
  <c r="L197" i="71"/>
  <c r="M197" i="71" s="1"/>
  <c r="L196" i="71"/>
  <c r="M196" i="71" s="1"/>
  <c r="M195" i="71"/>
  <c r="L195" i="71"/>
  <c r="M194" i="71"/>
  <c r="L194" i="71"/>
  <c r="L193" i="71"/>
  <c r="M193" i="71" s="1"/>
  <c r="L192" i="71"/>
  <c r="M192" i="71" s="1"/>
  <c r="M191" i="71"/>
  <c r="L191" i="71"/>
  <c r="M190" i="71"/>
  <c r="L190" i="71"/>
  <c r="L189" i="71"/>
  <c r="L199" i="71" s="1"/>
  <c r="M199" i="71" s="1"/>
  <c r="L182" i="71"/>
  <c r="K182" i="71"/>
  <c r="M182" i="71" s="1"/>
  <c r="J182" i="71"/>
  <c r="M181" i="71"/>
  <c r="M180" i="71"/>
  <c r="M179" i="71"/>
  <c r="M178" i="71"/>
  <c r="M177" i="71"/>
  <c r="M176" i="71"/>
  <c r="M175" i="71"/>
  <c r="M174" i="71"/>
  <c r="M173" i="71"/>
  <c r="Q172" i="71"/>
  <c r="M172" i="71"/>
  <c r="Q171" i="71"/>
  <c r="M165" i="71"/>
  <c r="L165" i="71"/>
  <c r="K165" i="71"/>
  <c r="J165" i="71"/>
  <c r="N165" i="71" s="1"/>
  <c r="N164" i="71"/>
  <c r="N163" i="71"/>
  <c r="N162" i="71"/>
  <c r="N161" i="71"/>
  <c r="N160" i="71"/>
  <c r="N159" i="71"/>
  <c r="N158" i="71"/>
  <c r="N157" i="71"/>
  <c r="N156" i="71"/>
  <c r="N155" i="71"/>
  <c r="M146" i="71"/>
  <c r="L146" i="71"/>
  <c r="L145" i="71"/>
  <c r="M145" i="71" s="1"/>
  <c r="L144" i="71"/>
  <c r="M144" i="71" s="1"/>
  <c r="L143" i="71"/>
  <c r="M143" i="71" s="1"/>
  <c r="M125" i="71"/>
  <c r="L125" i="71"/>
  <c r="N121" i="71"/>
  <c r="M121" i="71"/>
  <c r="L121" i="71"/>
  <c r="K96" i="71"/>
  <c r="K95" i="71"/>
  <c r="K94" i="71"/>
  <c r="K93" i="71"/>
  <c r="K92" i="71"/>
  <c r="K91" i="71"/>
  <c r="K90" i="71"/>
  <c r="K89" i="71"/>
  <c r="K88" i="71"/>
  <c r="K87" i="71"/>
  <c r="K86" i="71"/>
  <c r="D84" i="71"/>
  <c r="D82" i="71"/>
  <c r="D80" i="71"/>
  <c r="C79" i="71"/>
  <c r="C78" i="71"/>
  <c r="G78" i="71" s="1"/>
  <c r="C77" i="71"/>
  <c r="G77" i="71" s="1"/>
  <c r="C76" i="71"/>
  <c r="G76" i="71" s="1"/>
  <c r="C75" i="71"/>
  <c r="G75" i="71" s="1"/>
  <c r="C74" i="71"/>
  <c r="G74" i="71" s="1"/>
  <c r="C73" i="71"/>
  <c r="G73" i="71" s="1"/>
  <c r="C72" i="71"/>
  <c r="G72" i="71" s="1"/>
  <c r="C71" i="71"/>
  <c r="C70" i="71"/>
  <c r="G70" i="71" s="1"/>
  <c r="C69" i="71"/>
  <c r="J86" i="71" s="1"/>
  <c r="L86" i="71" s="1"/>
  <c r="M86" i="71" s="1"/>
  <c r="E61" i="71"/>
  <c r="D59" i="71"/>
  <c r="C59" i="71"/>
  <c r="D58" i="71"/>
  <c r="C58" i="71"/>
  <c r="T13" i="71" s="1"/>
  <c r="E57" i="71"/>
  <c r="F57" i="71" s="1"/>
  <c r="E56" i="71"/>
  <c r="F56" i="71" s="1"/>
  <c r="E55" i="71"/>
  <c r="F55" i="71" s="1"/>
  <c r="E54" i="71"/>
  <c r="F54" i="71" s="1"/>
  <c r="E53" i="71"/>
  <c r="F53" i="71" s="1"/>
  <c r="E52" i="71"/>
  <c r="F52" i="71" s="1"/>
  <c r="E51" i="71"/>
  <c r="E50" i="71"/>
  <c r="F50" i="71" s="1"/>
  <c r="E49" i="71"/>
  <c r="F49" i="71" s="1"/>
  <c r="E48" i="71"/>
  <c r="F48" i="71" s="1"/>
  <c r="G47" i="71"/>
  <c r="E47" i="71"/>
  <c r="F47" i="71" s="1"/>
  <c r="D38" i="71"/>
  <c r="C37" i="71"/>
  <c r="G37" i="71" s="1"/>
  <c r="C36" i="71"/>
  <c r="G36" i="71" s="1"/>
  <c r="C35" i="71"/>
  <c r="G35" i="71" s="1"/>
  <c r="C34" i="71"/>
  <c r="G34" i="71" s="1"/>
  <c r="C33" i="71"/>
  <c r="G33" i="71" s="1"/>
  <c r="C32" i="71"/>
  <c r="G52" i="71" s="1"/>
  <c r="C31" i="71"/>
  <c r="G51" i="71" s="1"/>
  <c r="C29" i="71"/>
  <c r="G29" i="71" s="1"/>
  <c r="C28" i="71"/>
  <c r="C27" i="71"/>
  <c r="G27" i="71" s="1"/>
  <c r="D19" i="71"/>
  <c r="C19" i="71"/>
  <c r="T12" i="71" s="1"/>
  <c r="E18" i="71"/>
  <c r="F18" i="71" s="1"/>
  <c r="E17" i="71"/>
  <c r="F17" i="71" s="1"/>
  <c r="E16" i="71"/>
  <c r="F16" i="71" s="1"/>
  <c r="E15" i="71"/>
  <c r="F15" i="71" s="1"/>
  <c r="E14" i="71"/>
  <c r="F14" i="71" s="1"/>
  <c r="E13" i="71"/>
  <c r="F13" i="71" s="1"/>
  <c r="E12" i="71"/>
  <c r="F12" i="71" s="1"/>
  <c r="E11" i="71"/>
  <c r="F11" i="71" s="1"/>
  <c r="E10" i="71"/>
  <c r="F10" i="71" s="1"/>
  <c r="E9" i="71"/>
  <c r="F9" i="71" s="1"/>
  <c r="E8" i="71"/>
  <c r="F8" i="71" s="1"/>
  <c r="C82" i="68"/>
  <c r="C89" i="69"/>
  <c r="K93" i="70"/>
  <c r="K94" i="70"/>
  <c r="K95" i="70"/>
  <c r="K96" i="70"/>
  <c r="K86" i="70"/>
  <c r="K87" i="70"/>
  <c r="K88" i="70"/>
  <c r="K89" i="70"/>
  <c r="K90" i="70"/>
  <c r="K91" i="70"/>
  <c r="K92" i="70"/>
  <c r="J96" i="70"/>
  <c r="J93" i="70"/>
  <c r="J92" i="70"/>
  <c r="J91" i="70"/>
  <c r="J90" i="70"/>
  <c r="J89" i="70"/>
  <c r="C59" i="70"/>
  <c r="G30" i="70"/>
  <c r="C82" i="72" l="1"/>
  <c r="E81" i="72"/>
  <c r="E80" i="72"/>
  <c r="F80" i="72" s="1"/>
  <c r="G80" i="72"/>
  <c r="E40" i="72"/>
  <c r="F40" i="72" s="1"/>
  <c r="E38" i="72"/>
  <c r="F38" i="72" s="1"/>
  <c r="G38" i="72"/>
  <c r="G58" i="72"/>
  <c r="J96" i="71"/>
  <c r="L96" i="71" s="1"/>
  <c r="M96" i="71" s="1"/>
  <c r="E37" i="71"/>
  <c r="F37" i="71" s="1"/>
  <c r="E78" i="71"/>
  <c r="F78" i="71" s="1"/>
  <c r="E33" i="71"/>
  <c r="F33" i="71" s="1"/>
  <c r="G55" i="71"/>
  <c r="E76" i="71"/>
  <c r="F76" i="71" s="1"/>
  <c r="E58" i="71"/>
  <c r="F58" i="71" s="1"/>
  <c r="E74" i="71"/>
  <c r="F74" i="71" s="1"/>
  <c r="E59" i="71"/>
  <c r="F59" i="71" s="1"/>
  <c r="E70" i="71"/>
  <c r="F70" i="71" s="1"/>
  <c r="E72" i="71"/>
  <c r="F72" i="71" s="1"/>
  <c r="E31" i="71"/>
  <c r="F31" i="71" s="1"/>
  <c r="G53" i="71"/>
  <c r="G57" i="71"/>
  <c r="E35" i="71"/>
  <c r="F35" i="71" s="1"/>
  <c r="J88" i="71"/>
  <c r="L88" i="71" s="1"/>
  <c r="M88" i="71" s="1"/>
  <c r="E29" i="71"/>
  <c r="F29" i="71" s="1"/>
  <c r="E27" i="71"/>
  <c r="F27" i="71" s="1"/>
  <c r="C38" i="71"/>
  <c r="G38" i="71" s="1"/>
  <c r="C40" i="71"/>
  <c r="G40" i="71" s="1"/>
  <c r="G49" i="71"/>
  <c r="J92" i="71"/>
  <c r="L92" i="71" s="1"/>
  <c r="M92" i="71" s="1"/>
  <c r="J94" i="71"/>
  <c r="L94" i="71" s="1"/>
  <c r="M94" i="71" s="1"/>
  <c r="G48" i="71"/>
  <c r="F51" i="71"/>
  <c r="E69" i="71"/>
  <c r="E71" i="71"/>
  <c r="F71" i="71" s="1"/>
  <c r="E73" i="71"/>
  <c r="F73" i="71" s="1"/>
  <c r="E75" i="71"/>
  <c r="F75" i="71" s="1"/>
  <c r="E77" i="71"/>
  <c r="F77" i="71" s="1"/>
  <c r="E79" i="71"/>
  <c r="F79" i="71" s="1"/>
  <c r="M189" i="71"/>
  <c r="G31" i="71"/>
  <c r="J90" i="71"/>
  <c r="L90" i="71" s="1"/>
  <c r="M90" i="71" s="1"/>
  <c r="G71" i="71"/>
  <c r="G79" i="71"/>
  <c r="J87" i="71"/>
  <c r="L87" i="71" s="1"/>
  <c r="M87" i="71" s="1"/>
  <c r="G54" i="71"/>
  <c r="G69" i="71"/>
  <c r="C89" i="71"/>
  <c r="E28" i="71"/>
  <c r="F28" i="71" s="1"/>
  <c r="E30" i="71"/>
  <c r="F30" i="71" s="1"/>
  <c r="E32" i="71"/>
  <c r="F32" i="71" s="1"/>
  <c r="E34" i="71"/>
  <c r="F34" i="71" s="1"/>
  <c r="E36" i="71"/>
  <c r="F36" i="71" s="1"/>
  <c r="C80" i="71"/>
  <c r="C84" i="71"/>
  <c r="E84" i="71" s="1"/>
  <c r="J89" i="71"/>
  <c r="L89" i="71" s="1"/>
  <c r="M89" i="71" s="1"/>
  <c r="J91" i="71"/>
  <c r="L91" i="71" s="1"/>
  <c r="M91" i="71" s="1"/>
  <c r="J93" i="71"/>
  <c r="L93" i="71" s="1"/>
  <c r="M93" i="71" s="1"/>
  <c r="J95" i="71"/>
  <c r="L95" i="71" s="1"/>
  <c r="M95" i="71" s="1"/>
  <c r="E19" i="71"/>
  <c r="F19" i="71" s="1"/>
  <c r="G28" i="71"/>
  <c r="G32" i="71"/>
  <c r="F61" i="71"/>
  <c r="G61" i="71" s="1"/>
  <c r="G30" i="71"/>
  <c r="M199" i="70"/>
  <c r="L199" i="70"/>
  <c r="K199" i="70"/>
  <c r="J199" i="70"/>
  <c r="M198" i="70"/>
  <c r="L198" i="70"/>
  <c r="L197" i="70"/>
  <c r="M197" i="70" s="1"/>
  <c r="L196" i="70"/>
  <c r="M196" i="70" s="1"/>
  <c r="L195" i="70"/>
  <c r="M195" i="70" s="1"/>
  <c r="M194" i="70"/>
  <c r="L194" i="70"/>
  <c r="L193" i="70"/>
  <c r="M193" i="70" s="1"/>
  <c r="L192" i="70"/>
  <c r="M192" i="70" s="1"/>
  <c r="L191" i="70"/>
  <c r="M191" i="70" s="1"/>
  <c r="M190" i="70"/>
  <c r="L190" i="70"/>
  <c r="L189" i="70"/>
  <c r="M189" i="70" s="1"/>
  <c r="L182" i="70"/>
  <c r="K182" i="70"/>
  <c r="J182" i="70"/>
  <c r="M182" i="70" s="1"/>
  <c r="M181" i="70"/>
  <c r="M180" i="70"/>
  <c r="M179" i="70"/>
  <c r="M178" i="70"/>
  <c r="M177" i="70"/>
  <c r="M176" i="70"/>
  <c r="M175" i="70"/>
  <c r="M174" i="70"/>
  <c r="M173" i="70"/>
  <c r="Q172" i="70"/>
  <c r="M172" i="70"/>
  <c r="Q171" i="70"/>
  <c r="M165" i="70"/>
  <c r="L165" i="70"/>
  <c r="K165" i="70"/>
  <c r="J165" i="70"/>
  <c r="N165" i="70" s="1"/>
  <c r="N164" i="70"/>
  <c r="N163" i="70"/>
  <c r="N162" i="70"/>
  <c r="N161" i="70"/>
  <c r="N160" i="70"/>
  <c r="N159" i="70"/>
  <c r="N158" i="70"/>
  <c r="N157" i="70"/>
  <c r="N156" i="70"/>
  <c r="N155" i="70"/>
  <c r="L146" i="70"/>
  <c r="M146" i="70" s="1"/>
  <c r="L145" i="70"/>
  <c r="M145" i="70" s="1"/>
  <c r="L144" i="70"/>
  <c r="M144" i="70" s="1"/>
  <c r="L143" i="70"/>
  <c r="M143" i="70" s="1"/>
  <c r="L125" i="70"/>
  <c r="M125" i="70" s="1"/>
  <c r="N121" i="70"/>
  <c r="L121" i="70"/>
  <c r="M121" i="70" s="1"/>
  <c r="D84" i="70"/>
  <c r="D82" i="70"/>
  <c r="D80" i="70"/>
  <c r="C79" i="70"/>
  <c r="E79" i="70" s="1"/>
  <c r="F79" i="70" s="1"/>
  <c r="C78" i="70"/>
  <c r="C77" i="70"/>
  <c r="G77" i="70" s="1"/>
  <c r="C76" i="70"/>
  <c r="G76" i="70" s="1"/>
  <c r="C75" i="70"/>
  <c r="E75" i="70" s="1"/>
  <c r="F75" i="70" s="1"/>
  <c r="C74" i="70"/>
  <c r="C73" i="70"/>
  <c r="E73" i="70" s="1"/>
  <c r="F73" i="70" s="1"/>
  <c r="C72" i="70"/>
  <c r="C71" i="70"/>
  <c r="C70" i="70"/>
  <c r="C69" i="70"/>
  <c r="E61" i="70"/>
  <c r="D59" i="70"/>
  <c r="D58" i="70"/>
  <c r="C58" i="70"/>
  <c r="E57" i="70"/>
  <c r="F57" i="70" s="1"/>
  <c r="E56" i="70"/>
  <c r="F56" i="70" s="1"/>
  <c r="E55" i="70"/>
  <c r="F55" i="70" s="1"/>
  <c r="E54" i="70"/>
  <c r="F54" i="70" s="1"/>
  <c r="E53" i="70"/>
  <c r="F53" i="70" s="1"/>
  <c r="E52" i="70"/>
  <c r="F52" i="70" s="1"/>
  <c r="E51" i="70"/>
  <c r="F51" i="70" s="1"/>
  <c r="E50" i="70"/>
  <c r="F50" i="70" s="1"/>
  <c r="E49" i="70"/>
  <c r="E48" i="70"/>
  <c r="F48" i="70" s="1"/>
  <c r="E47" i="70"/>
  <c r="F47" i="70" s="1"/>
  <c r="D38" i="70"/>
  <c r="C37" i="70"/>
  <c r="E37" i="70" s="1"/>
  <c r="F37" i="70" s="1"/>
  <c r="C36" i="70"/>
  <c r="G36" i="70" s="1"/>
  <c r="C35" i="70"/>
  <c r="C34" i="70"/>
  <c r="E34" i="70" s="1"/>
  <c r="F34" i="70" s="1"/>
  <c r="C33" i="70"/>
  <c r="G53" i="70" s="1"/>
  <c r="C32" i="70"/>
  <c r="G32" i="70" s="1"/>
  <c r="C31" i="70"/>
  <c r="E31" i="70" s="1"/>
  <c r="F31" i="70" s="1"/>
  <c r="C30" i="70"/>
  <c r="E30" i="70" s="1"/>
  <c r="F30" i="70" s="1"/>
  <c r="C29" i="70"/>
  <c r="E29" i="70" s="1"/>
  <c r="F29" i="70" s="1"/>
  <c r="C28" i="70"/>
  <c r="G27" i="70"/>
  <c r="C27" i="70"/>
  <c r="G47" i="70" s="1"/>
  <c r="D19" i="70"/>
  <c r="C19" i="70"/>
  <c r="E18" i="70"/>
  <c r="F18" i="70" s="1"/>
  <c r="E17" i="70"/>
  <c r="F17" i="70" s="1"/>
  <c r="E16" i="70"/>
  <c r="F16" i="70" s="1"/>
  <c r="E15" i="70"/>
  <c r="F15" i="70" s="1"/>
  <c r="E14" i="70"/>
  <c r="F14" i="70" s="1"/>
  <c r="E13" i="70"/>
  <c r="F13" i="70" s="1"/>
  <c r="E12" i="70"/>
  <c r="F12" i="70" s="1"/>
  <c r="E11" i="70"/>
  <c r="F11" i="70" s="1"/>
  <c r="E10" i="70"/>
  <c r="F10" i="70" s="1"/>
  <c r="E9" i="70"/>
  <c r="F9" i="70" s="1"/>
  <c r="E8" i="70"/>
  <c r="F8" i="70" s="1"/>
  <c r="J88" i="69"/>
  <c r="E35" i="70" l="1"/>
  <c r="F35" i="70" s="1"/>
  <c r="J94" i="70"/>
  <c r="E40" i="71"/>
  <c r="F40" i="71" s="1"/>
  <c r="E38" i="71"/>
  <c r="F38" i="71" s="1"/>
  <c r="G58" i="71"/>
  <c r="E80" i="71"/>
  <c r="F80" i="71" s="1"/>
  <c r="C82" i="71"/>
  <c r="G80" i="71"/>
  <c r="F69" i="71"/>
  <c r="E81" i="71"/>
  <c r="E69" i="70"/>
  <c r="F69" i="70" s="1"/>
  <c r="J86" i="70"/>
  <c r="E71" i="70"/>
  <c r="F71" i="70" s="1"/>
  <c r="J88" i="70"/>
  <c r="G48" i="70"/>
  <c r="J87" i="70"/>
  <c r="E19" i="70"/>
  <c r="F19" i="70" s="1"/>
  <c r="T12" i="70"/>
  <c r="J95" i="70"/>
  <c r="C89" i="70"/>
  <c r="G29" i="70"/>
  <c r="G73" i="70"/>
  <c r="G51" i="70"/>
  <c r="G31" i="70"/>
  <c r="G71" i="70"/>
  <c r="G79" i="70"/>
  <c r="G69" i="70"/>
  <c r="C84" i="70"/>
  <c r="E84" i="70" s="1"/>
  <c r="G75" i="70"/>
  <c r="E59" i="70"/>
  <c r="F59" i="70" s="1"/>
  <c r="G37" i="70"/>
  <c r="L92" i="70"/>
  <c r="M92" i="70" s="1"/>
  <c r="G33" i="70"/>
  <c r="G57" i="70"/>
  <c r="E40" i="70"/>
  <c r="F40" i="70" s="1"/>
  <c r="L91" i="70"/>
  <c r="M91" i="70" s="1"/>
  <c r="G35" i="70"/>
  <c r="L94" i="70"/>
  <c r="M94" i="70" s="1"/>
  <c r="L87" i="70"/>
  <c r="M87" i="70" s="1"/>
  <c r="G49" i="70"/>
  <c r="L89" i="70"/>
  <c r="M89" i="70" s="1"/>
  <c r="L88" i="70"/>
  <c r="M88" i="70" s="1"/>
  <c r="G55" i="70"/>
  <c r="L95" i="70"/>
  <c r="M95" i="70" s="1"/>
  <c r="L90" i="70"/>
  <c r="M90" i="70" s="1"/>
  <c r="E36" i="70"/>
  <c r="F36" i="70" s="1"/>
  <c r="E78" i="70"/>
  <c r="F78" i="70" s="1"/>
  <c r="C38" i="70"/>
  <c r="F49" i="70"/>
  <c r="E28" i="70"/>
  <c r="F28" i="70" s="1"/>
  <c r="E32" i="70"/>
  <c r="F32" i="70" s="1"/>
  <c r="C80" i="70"/>
  <c r="E70" i="70"/>
  <c r="F70" i="70" s="1"/>
  <c r="E74" i="70"/>
  <c r="F74" i="70" s="1"/>
  <c r="G34" i="70"/>
  <c r="E58" i="70"/>
  <c r="F58" i="70" s="1"/>
  <c r="G50" i="70"/>
  <c r="G70" i="70"/>
  <c r="G74" i="70"/>
  <c r="G78" i="70"/>
  <c r="L86" i="70"/>
  <c r="M86" i="70" s="1"/>
  <c r="T13" i="70"/>
  <c r="E27" i="70"/>
  <c r="F27" i="70" s="1"/>
  <c r="E33" i="70"/>
  <c r="F33" i="70" s="1"/>
  <c r="L96" i="70"/>
  <c r="M96" i="70" s="1"/>
  <c r="G54" i="70"/>
  <c r="G52" i="70"/>
  <c r="E72" i="70"/>
  <c r="F72" i="70" s="1"/>
  <c r="E76" i="70"/>
  <c r="F76" i="70" s="1"/>
  <c r="G28" i="70"/>
  <c r="F61" i="70"/>
  <c r="G61" i="70" s="1"/>
  <c r="L93" i="70"/>
  <c r="M93" i="70" s="1"/>
  <c r="G72" i="70"/>
  <c r="E77" i="70"/>
  <c r="F77" i="70" s="1"/>
  <c r="K199" i="69"/>
  <c r="J199" i="69"/>
  <c r="M198" i="69"/>
  <c r="L198" i="69"/>
  <c r="L197" i="69"/>
  <c r="M197" i="69" s="1"/>
  <c r="M196" i="69"/>
  <c r="L196" i="69"/>
  <c r="L195" i="69"/>
  <c r="M195" i="69" s="1"/>
  <c r="M194" i="69"/>
  <c r="L194" i="69"/>
  <c r="L193" i="69"/>
  <c r="M193" i="69" s="1"/>
  <c r="M192" i="69"/>
  <c r="L192" i="69"/>
  <c r="L191" i="69"/>
  <c r="M191" i="69" s="1"/>
  <c r="M190" i="69"/>
  <c r="L190" i="69"/>
  <c r="L189" i="69"/>
  <c r="L199" i="69" s="1"/>
  <c r="M199" i="69" s="1"/>
  <c r="M182" i="69"/>
  <c r="L182" i="69"/>
  <c r="K182" i="69"/>
  <c r="J182" i="69"/>
  <c r="M181" i="69"/>
  <c r="M180" i="69"/>
  <c r="M179" i="69"/>
  <c r="M178" i="69"/>
  <c r="M177" i="69"/>
  <c r="M176" i="69"/>
  <c r="M175" i="69"/>
  <c r="M174" i="69"/>
  <c r="M173" i="69"/>
  <c r="Q172" i="69"/>
  <c r="M172" i="69"/>
  <c r="Q171" i="69"/>
  <c r="M165" i="69"/>
  <c r="L165" i="69"/>
  <c r="K165" i="69"/>
  <c r="J165" i="69"/>
  <c r="N165" i="69" s="1"/>
  <c r="N164" i="69"/>
  <c r="N163" i="69"/>
  <c r="N162" i="69"/>
  <c r="N161" i="69"/>
  <c r="N160" i="69"/>
  <c r="N159" i="69"/>
  <c r="N158" i="69"/>
  <c r="N157" i="69"/>
  <c r="N156" i="69"/>
  <c r="N155" i="69"/>
  <c r="M146" i="69"/>
  <c r="L146" i="69"/>
  <c r="L145" i="69"/>
  <c r="M145" i="69" s="1"/>
  <c r="L144" i="69"/>
  <c r="M144" i="69" s="1"/>
  <c r="L143" i="69"/>
  <c r="M143" i="69" s="1"/>
  <c r="M125" i="69"/>
  <c r="L125" i="69"/>
  <c r="N121" i="69"/>
  <c r="L121" i="69"/>
  <c r="M121" i="69" s="1"/>
  <c r="K92" i="69"/>
  <c r="D84" i="69"/>
  <c r="D80" i="69"/>
  <c r="D82" i="69" s="1"/>
  <c r="C79" i="69"/>
  <c r="G79" i="69" s="1"/>
  <c r="C78" i="69"/>
  <c r="G78" i="69" s="1"/>
  <c r="C77" i="69"/>
  <c r="G77" i="69" s="1"/>
  <c r="C76" i="69"/>
  <c r="E76" i="69" s="1"/>
  <c r="F76" i="69" s="1"/>
  <c r="C75" i="69"/>
  <c r="G75" i="69" s="1"/>
  <c r="C74" i="69"/>
  <c r="E74" i="69" s="1"/>
  <c r="F74" i="69" s="1"/>
  <c r="C73" i="69"/>
  <c r="C72" i="69"/>
  <c r="E72" i="69" s="1"/>
  <c r="F72" i="69" s="1"/>
  <c r="C71" i="69"/>
  <c r="C70" i="69"/>
  <c r="E70" i="69" s="1"/>
  <c r="F70" i="69" s="1"/>
  <c r="C69" i="69"/>
  <c r="E61" i="69"/>
  <c r="D59" i="69"/>
  <c r="C59" i="69"/>
  <c r="D58" i="69"/>
  <c r="C58" i="69"/>
  <c r="E57" i="69"/>
  <c r="F57" i="69" s="1"/>
  <c r="E56" i="69"/>
  <c r="F56" i="69" s="1"/>
  <c r="K94" i="69"/>
  <c r="E55" i="69"/>
  <c r="F55" i="69" s="1"/>
  <c r="E54" i="69"/>
  <c r="F54" i="69" s="1"/>
  <c r="E53" i="69"/>
  <c r="F53" i="69" s="1"/>
  <c r="E52" i="69"/>
  <c r="F52" i="69" s="1"/>
  <c r="E51" i="69"/>
  <c r="F51" i="69" s="1"/>
  <c r="E50" i="69"/>
  <c r="F50" i="69" s="1"/>
  <c r="E49" i="69"/>
  <c r="F49" i="69" s="1"/>
  <c r="E48" i="69"/>
  <c r="F48" i="69" s="1"/>
  <c r="E47" i="69"/>
  <c r="D38" i="69"/>
  <c r="C37" i="69"/>
  <c r="G57" i="69" s="1"/>
  <c r="C36" i="69"/>
  <c r="G36" i="69" s="1"/>
  <c r="C35" i="69"/>
  <c r="G35" i="69" s="1"/>
  <c r="C34" i="69"/>
  <c r="G54" i="69" s="1"/>
  <c r="C33" i="69"/>
  <c r="G53" i="69" s="1"/>
  <c r="C32" i="69"/>
  <c r="E32" i="69" s="1"/>
  <c r="F32" i="69" s="1"/>
  <c r="C31" i="69"/>
  <c r="G51" i="69" s="1"/>
  <c r="C30" i="69"/>
  <c r="G30" i="69" s="1"/>
  <c r="C29" i="69"/>
  <c r="G29" i="69" s="1"/>
  <c r="C28" i="69"/>
  <c r="C27" i="69"/>
  <c r="D19" i="69"/>
  <c r="C19" i="69"/>
  <c r="T12" i="69" s="1"/>
  <c r="E18" i="69"/>
  <c r="F18" i="69" s="1"/>
  <c r="E17" i="69"/>
  <c r="F17" i="69" s="1"/>
  <c r="E16" i="69"/>
  <c r="F16" i="69" s="1"/>
  <c r="E15" i="69"/>
  <c r="F15" i="69" s="1"/>
  <c r="E14" i="69"/>
  <c r="F14" i="69" s="1"/>
  <c r="E13" i="69"/>
  <c r="F13" i="69" s="1"/>
  <c r="E12" i="69"/>
  <c r="F12" i="69" s="1"/>
  <c r="E11" i="69"/>
  <c r="F11" i="69" s="1"/>
  <c r="E10" i="69"/>
  <c r="F10" i="69" s="1"/>
  <c r="E9" i="69"/>
  <c r="F9" i="69" s="1"/>
  <c r="E8" i="69"/>
  <c r="F8" i="69" s="1"/>
  <c r="C59" i="68"/>
  <c r="D59" i="68"/>
  <c r="G40" i="67"/>
  <c r="C40" i="67"/>
  <c r="G58" i="70" l="1"/>
  <c r="G38" i="70"/>
  <c r="C82" i="70"/>
  <c r="E81" i="70"/>
  <c r="G80" i="70"/>
  <c r="E80" i="70"/>
  <c r="F80" i="70" s="1"/>
  <c r="E38" i="70"/>
  <c r="F38" i="70" s="1"/>
  <c r="G76" i="69"/>
  <c r="G70" i="69"/>
  <c r="J87" i="69"/>
  <c r="L87" i="69" s="1"/>
  <c r="M87" i="69" s="1"/>
  <c r="L88" i="69"/>
  <c r="M88" i="69" s="1"/>
  <c r="G72" i="69"/>
  <c r="C84" i="69"/>
  <c r="E84" i="69" s="1"/>
  <c r="G74" i="69"/>
  <c r="E59" i="69"/>
  <c r="F59" i="69" s="1"/>
  <c r="F47" i="69"/>
  <c r="G48" i="69"/>
  <c r="E28" i="69"/>
  <c r="F28" i="69" s="1"/>
  <c r="E37" i="69"/>
  <c r="F37" i="69" s="1"/>
  <c r="G28" i="69"/>
  <c r="G32" i="69"/>
  <c r="G37" i="69"/>
  <c r="G52" i="69"/>
  <c r="J91" i="69"/>
  <c r="L91" i="69" s="1"/>
  <c r="M91" i="69" s="1"/>
  <c r="J92" i="69"/>
  <c r="L92" i="69" s="1"/>
  <c r="M92" i="69" s="1"/>
  <c r="E30" i="69"/>
  <c r="F30" i="69" s="1"/>
  <c r="E34" i="69"/>
  <c r="F34" i="69" s="1"/>
  <c r="G50" i="69"/>
  <c r="J95" i="69"/>
  <c r="L95" i="69" s="1"/>
  <c r="M95" i="69" s="1"/>
  <c r="J90" i="69"/>
  <c r="L90" i="69" s="1"/>
  <c r="M90" i="69" s="1"/>
  <c r="J93" i="69"/>
  <c r="L93" i="69" s="1"/>
  <c r="M93" i="69" s="1"/>
  <c r="F61" i="69"/>
  <c r="G61" i="69" s="1"/>
  <c r="E19" i="69"/>
  <c r="F19" i="69" s="1"/>
  <c r="J86" i="69"/>
  <c r="L86" i="69" s="1"/>
  <c r="M86" i="69" s="1"/>
  <c r="T13" i="69"/>
  <c r="E27" i="69"/>
  <c r="F27" i="69" s="1"/>
  <c r="E29" i="69"/>
  <c r="F29" i="69" s="1"/>
  <c r="E31" i="69"/>
  <c r="F31" i="69" s="1"/>
  <c r="G34" i="69"/>
  <c r="E36" i="69"/>
  <c r="F36" i="69" s="1"/>
  <c r="C38" i="69"/>
  <c r="G58" i="69" s="1"/>
  <c r="J96" i="69"/>
  <c r="L96" i="69" s="1"/>
  <c r="M96" i="69" s="1"/>
  <c r="M189" i="69"/>
  <c r="C40" i="69"/>
  <c r="E33" i="69"/>
  <c r="F33" i="69" s="1"/>
  <c r="E58" i="69"/>
  <c r="F58" i="69" s="1"/>
  <c r="E69" i="69"/>
  <c r="E71" i="69"/>
  <c r="F71" i="69" s="1"/>
  <c r="E73" i="69"/>
  <c r="F73" i="69" s="1"/>
  <c r="E75" i="69"/>
  <c r="F75" i="69" s="1"/>
  <c r="E77" i="69"/>
  <c r="F77" i="69" s="1"/>
  <c r="E79" i="69"/>
  <c r="F79" i="69" s="1"/>
  <c r="J89" i="69"/>
  <c r="L89" i="69" s="1"/>
  <c r="M89" i="69" s="1"/>
  <c r="J94" i="69"/>
  <c r="L94" i="69" s="1"/>
  <c r="M94" i="69" s="1"/>
  <c r="G31" i="69"/>
  <c r="G55" i="69"/>
  <c r="G33" i="69"/>
  <c r="E35" i="69"/>
  <c r="F35" i="69" s="1"/>
  <c r="G47" i="69"/>
  <c r="G49" i="69"/>
  <c r="G69" i="69"/>
  <c r="G71" i="69"/>
  <c r="G73" i="69"/>
  <c r="G27" i="69"/>
  <c r="C80" i="69"/>
  <c r="E78" i="69"/>
  <c r="F78" i="69" s="1"/>
  <c r="C82" i="67"/>
  <c r="E80" i="69" l="1"/>
  <c r="F80" i="69" s="1"/>
  <c r="C82" i="69"/>
  <c r="G80" i="69"/>
  <c r="F69" i="69"/>
  <c r="E81" i="69"/>
  <c r="G40" i="69"/>
  <c r="E40" i="69"/>
  <c r="F40" i="69" s="1"/>
  <c r="G38" i="69"/>
  <c r="E38" i="69"/>
  <c r="F38" i="69" s="1"/>
  <c r="D84" i="68"/>
  <c r="K199" i="68"/>
  <c r="J199" i="68"/>
  <c r="M198" i="68"/>
  <c r="L198" i="68"/>
  <c r="M197" i="68"/>
  <c r="L197" i="68"/>
  <c r="M196" i="68"/>
  <c r="L196" i="68"/>
  <c r="M195" i="68"/>
  <c r="L195" i="68"/>
  <c r="M194" i="68"/>
  <c r="L194" i="68"/>
  <c r="M193" i="68"/>
  <c r="L193" i="68"/>
  <c r="M192" i="68"/>
  <c r="L192" i="68"/>
  <c r="L199" i="68" s="1"/>
  <c r="M199" i="68" s="1"/>
  <c r="M191" i="68"/>
  <c r="L191" i="68"/>
  <c r="M190" i="68"/>
  <c r="L190" i="68"/>
  <c r="M189" i="68"/>
  <c r="L189" i="68"/>
  <c r="M182" i="68"/>
  <c r="L182" i="68"/>
  <c r="K182" i="68"/>
  <c r="J182" i="68"/>
  <c r="M181" i="68"/>
  <c r="M180" i="68"/>
  <c r="M179" i="68"/>
  <c r="M178" i="68"/>
  <c r="M177" i="68"/>
  <c r="M176" i="68"/>
  <c r="M175" i="68"/>
  <c r="M174" i="68"/>
  <c r="M173" i="68"/>
  <c r="Q172" i="68"/>
  <c r="M172" i="68"/>
  <c r="Q171" i="68"/>
  <c r="N165" i="68"/>
  <c r="M165" i="68"/>
  <c r="L165" i="68"/>
  <c r="K165" i="68"/>
  <c r="J165" i="68"/>
  <c r="N164" i="68"/>
  <c r="N163" i="68"/>
  <c r="N162" i="68"/>
  <c r="N161" i="68"/>
  <c r="N160" i="68"/>
  <c r="N159" i="68"/>
  <c r="N158" i="68"/>
  <c r="N157" i="68"/>
  <c r="N156" i="68"/>
  <c r="N155" i="68"/>
  <c r="L146" i="68"/>
  <c r="M146" i="68" s="1"/>
  <c r="M145" i="68"/>
  <c r="L145" i="68"/>
  <c r="M144" i="68"/>
  <c r="L144" i="68"/>
  <c r="L143" i="68"/>
  <c r="M143" i="68" s="1"/>
  <c r="L125" i="68"/>
  <c r="M125" i="68" s="1"/>
  <c r="N121" i="68"/>
  <c r="L121" i="68"/>
  <c r="M121" i="68" s="1"/>
  <c r="K92" i="68"/>
  <c r="D80" i="68"/>
  <c r="D82" i="68" s="1"/>
  <c r="C79" i="68"/>
  <c r="E79" i="68" s="1"/>
  <c r="F79" i="68" s="1"/>
  <c r="C78" i="68"/>
  <c r="G78" i="68" s="1"/>
  <c r="C77" i="68"/>
  <c r="J94" i="68" s="1"/>
  <c r="C76" i="68"/>
  <c r="G76" i="68" s="1"/>
  <c r="C75" i="68"/>
  <c r="J92" i="68" s="1"/>
  <c r="L92" i="68" s="1"/>
  <c r="M92" i="68" s="1"/>
  <c r="C74" i="68"/>
  <c r="C73" i="68"/>
  <c r="G73" i="68" s="1"/>
  <c r="C72" i="68"/>
  <c r="E72" i="68" s="1"/>
  <c r="F72" i="68" s="1"/>
  <c r="C71" i="68"/>
  <c r="E71" i="68" s="1"/>
  <c r="F71" i="68" s="1"/>
  <c r="C70" i="68"/>
  <c r="C69" i="68"/>
  <c r="G69" i="68" s="1"/>
  <c r="K61" i="68"/>
  <c r="E61" i="68"/>
  <c r="M58" i="68"/>
  <c r="K58" i="68"/>
  <c r="D58" i="68"/>
  <c r="C58" i="68"/>
  <c r="T13" i="68" s="1"/>
  <c r="M57" i="68"/>
  <c r="K57" i="68"/>
  <c r="E57" i="68"/>
  <c r="F57" i="68" s="1"/>
  <c r="E56" i="68"/>
  <c r="F56" i="68" s="1"/>
  <c r="M55" i="68"/>
  <c r="K94" i="68" s="1"/>
  <c r="L55" i="68"/>
  <c r="K55" i="68"/>
  <c r="J55" i="68"/>
  <c r="E55" i="68"/>
  <c r="F55" i="68" s="1"/>
  <c r="M54" i="68"/>
  <c r="L54" i="68"/>
  <c r="K54" i="68"/>
  <c r="J54" i="68"/>
  <c r="E54" i="68"/>
  <c r="F54" i="68" s="1"/>
  <c r="M53" i="68"/>
  <c r="M60" i="68" s="1"/>
  <c r="K53" i="68"/>
  <c r="Q53" i="68" s="1"/>
  <c r="E53" i="68"/>
  <c r="F53" i="68" s="1"/>
  <c r="M52" i="68"/>
  <c r="Q52" i="68" s="1"/>
  <c r="K52" i="68"/>
  <c r="E52" i="68"/>
  <c r="F52" i="68" s="1"/>
  <c r="Q51" i="68"/>
  <c r="E51" i="68"/>
  <c r="F51" i="68" s="1"/>
  <c r="Q50" i="68"/>
  <c r="E50" i="68"/>
  <c r="F50" i="68" s="1"/>
  <c r="Q49" i="68"/>
  <c r="E49" i="68"/>
  <c r="F49" i="68" s="1"/>
  <c r="Q48" i="68"/>
  <c r="E48" i="68"/>
  <c r="F48" i="68" s="1"/>
  <c r="Q47" i="68"/>
  <c r="E47" i="68"/>
  <c r="Q45" i="68"/>
  <c r="Q44" i="68"/>
  <c r="Q43" i="68"/>
  <c r="Q42" i="68"/>
  <c r="Q41" i="68"/>
  <c r="Q40" i="68"/>
  <c r="Q39" i="68"/>
  <c r="Q38" i="68"/>
  <c r="D38" i="68"/>
  <c r="Q37" i="68"/>
  <c r="G37" i="68"/>
  <c r="C37" i="68"/>
  <c r="G57" i="68" s="1"/>
  <c r="C36" i="68"/>
  <c r="Q35" i="68"/>
  <c r="C35" i="68"/>
  <c r="G55" i="68" s="1"/>
  <c r="Q34" i="68"/>
  <c r="C34" i="68"/>
  <c r="G54" i="68" s="1"/>
  <c r="Q33" i="68"/>
  <c r="C33" i="68"/>
  <c r="E33" i="68" s="1"/>
  <c r="F33" i="68" s="1"/>
  <c r="Q32" i="68"/>
  <c r="C32" i="68"/>
  <c r="E32" i="68" s="1"/>
  <c r="F32" i="68" s="1"/>
  <c r="C31" i="68"/>
  <c r="G31" i="68" s="1"/>
  <c r="C30" i="68"/>
  <c r="E30" i="68" s="1"/>
  <c r="F30" i="68" s="1"/>
  <c r="C29" i="68"/>
  <c r="C28" i="68"/>
  <c r="E28" i="68" s="1"/>
  <c r="F28" i="68" s="1"/>
  <c r="C27" i="68"/>
  <c r="C40" i="68" s="1"/>
  <c r="G40" i="68" s="1"/>
  <c r="D19" i="68"/>
  <c r="C19" i="68"/>
  <c r="T12" i="68" s="1"/>
  <c r="E18" i="68"/>
  <c r="F18" i="68" s="1"/>
  <c r="E17" i="68"/>
  <c r="F17" i="68" s="1"/>
  <c r="E16" i="68"/>
  <c r="F16" i="68" s="1"/>
  <c r="E15" i="68"/>
  <c r="F15" i="68" s="1"/>
  <c r="E14" i="68"/>
  <c r="F14" i="68" s="1"/>
  <c r="E13" i="68"/>
  <c r="F13" i="68" s="1"/>
  <c r="E12" i="68"/>
  <c r="F12" i="68" s="1"/>
  <c r="E11" i="68"/>
  <c r="F11" i="68" s="1"/>
  <c r="E10" i="68"/>
  <c r="F10" i="68" s="1"/>
  <c r="E9" i="68"/>
  <c r="F9" i="68" s="1"/>
  <c r="E8" i="68"/>
  <c r="F8" i="68" s="1"/>
  <c r="G33" i="68" l="1"/>
  <c r="G53" i="68"/>
  <c r="F47" i="68"/>
  <c r="E59" i="68"/>
  <c r="F59" i="68" s="1"/>
  <c r="E78" i="68"/>
  <c r="F78" i="68" s="1"/>
  <c r="J88" i="68"/>
  <c r="L88" i="68" s="1"/>
  <c r="M88" i="68" s="1"/>
  <c r="G51" i="68"/>
  <c r="E31" i="68"/>
  <c r="F31" i="68" s="1"/>
  <c r="E29" i="68"/>
  <c r="F29" i="68" s="1"/>
  <c r="C84" i="68"/>
  <c r="E84" i="68" s="1"/>
  <c r="J91" i="68"/>
  <c r="L91" i="68" s="1"/>
  <c r="M91" i="68" s="1"/>
  <c r="G71" i="68"/>
  <c r="G75" i="68"/>
  <c r="E74" i="68"/>
  <c r="F74" i="68" s="1"/>
  <c r="G77" i="68"/>
  <c r="C80" i="68"/>
  <c r="E80" i="68" s="1"/>
  <c r="F80" i="68" s="1"/>
  <c r="E76" i="68"/>
  <c r="F76" i="68" s="1"/>
  <c r="G79" i="68"/>
  <c r="J95" i="68"/>
  <c r="L95" i="68" s="1"/>
  <c r="M95" i="68" s="1"/>
  <c r="E70" i="68"/>
  <c r="E58" i="68"/>
  <c r="F58" i="68" s="1"/>
  <c r="E36" i="68"/>
  <c r="F36" i="68" s="1"/>
  <c r="E19" i="68"/>
  <c r="F19" i="68" s="1"/>
  <c r="G28" i="68"/>
  <c r="G32" i="68"/>
  <c r="E35" i="68"/>
  <c r="F35" i="68" s="1"/>
  <c r="G49" i="68"/>
  <c r="F61" i="68"/>
  <c r="G61" i="68" s="1"/>
  <c r="J89" i="68"/>
  <c r="L89" i="68" s="1"/>
  <c r="M89" i="68" s="1"/>
  <c r="G35" i="68"/>
  <c r="J90" i="68"/>
  <c r="L90" i="68" s="1"/>
  <c r="M90" i="68" s="1"/>
  <c r="G30" i="68"/>
  <c r="G47" i="68"/>
  <c r="L94" i="68"/>
  <c r="M94" i="68" s="1"/>
  <c r="G48" i="68"/>
  <c r="G50" i="68"/>
  <c r="G52" i="68"/>
  <c r="N55" i="68"/>
  <c r="M61" i="68"/>
  <c r="G70" i="68"/>
  <c r="G72" i="68"/>
  <c r="G74" i="68"/>
  <c r="J86" i="68"/>
  <c r="L86" i="68" s="1"/>
  <c r="M86" i="68" s="1"/>
  <c r="E34" i="68"/>
  <c r="F34" i="68" s="1"/>
  <c r="G34" i="68"/>
  <c r="C89" i="68"/>
  <c r="J96" i="68"/>
  <c r="L96" i="68" s="1"/>
  <c r="M96" i="68" s="1"/>
  <c r="J93" i="68"/>
  <c r="L93" i="68" s="1"/>
  <c r="M93" i="68" s="1"/>
  <c r="C38" i="68"/>
  <c r="E69" i="68"/>
  <c r="E73" i="68"/>
  <c r="F73" i="68" s="1"/>
  <c r="E75" i="68"/>
  <c r="F75" i="68" s="1"/>
  <c r="E77" i="68"/>
  <c r="F77" i="68" s="1"/>
  <c r="E27" i="68"/>
  <c r="F27" i="68" s="1"/>
  <c r="G27" i="68"/>
  <c r="G29" i="68"/>
  <c r="G36" i="68"/>
  <c r="J87" i="68"/>
  <c r="L87" i="68" s="1"/>
  <c r="M87" i="68" s="1"/>
  <c r="E37" i="68"/>
  <c r="F37" i="68" s="1"/>
  <c r="C82" i="66"/>
  <c r="C78" i="67"/>
  <c r="F70" i="68" l="1"/>
  <c r="E81" i="68"/>
  <c r="G80" i="68"/>
  <c r="F69" i="68"/>
  <c r="G38" i="68"/>
  <c r="G58" i="68"/>
  <c r="E38" i="68"/>
  <c r="F38" i="68" s="1"/>
  <c r="E40" i="68"/>
  <c r="F40" i="68" s="1"/>
  <c r="K199" i="67"/>
  <c r="J199" i="67"/>
  <c r="L198" i="67"/>
  <c r="M198" i="67" s="1"/>
  <c r="L197" i="67"/>
  <c r="M197" i="67" s="1"/>
  <c r="L196" i="67"/>
  <c r="M196" i="67" s="1"/>
  <c r="L195" i="67"/>
  <c r="M195" i="67" s="1"/>
  <c r="L194" i="67"/>
  <c r="M194" i="67" s="1"/>
  <c r="M193" i="67"/>
  <c r="L193" i="67"/>
  <c r="M192" i="67"/>
  <c r="L192" i="67"/>
  <c r="L191" i="67"/>
  <c r="M191" i="67" s="1"/>
  <c r="L190" i="67"/>
  <c r="M190" i="67" s="1"/>
  <c r="L189" i="67"/>
  <c r="L182" i="67"/>
  <c r="K182" i="67"/>
  <c r="M182" i="67" s="1"/>
  <c r="J182" i="67"/>
  <c r="M181" i="67"/>
  <c r="M180" i="67"/>
  <c r="M179" i="67"/>
  <c r="M178" i="67"/>
  <c r="M177" i="67"/>
  <c r="M176" i="67"/>
  <c r="M175" i="67"/>
  <c r="M174" i="67"/>
  <c r="M173" i="67"/>
  <c r="Q172" i="67"/>
  <c r="M172" i="67"/>
  <c r="Q171" i="67"/>
  <c r="M165" i="67"/>
  <c r="L165" i="67"/>
  <c r="K165" i="67"/>
  <c r="J165" i="67"/>
  <c r="N164" i="67"/>
  <c r="N163" i="67"/>
  <c r="N162" i="67"/>
  <c r="N161" i="67"/>
  <c r="N160" i="67"/>
  <c r="N159" i="67"/>
  <c r="N158" i="67"/>
  <c r="N157" i="67"/>
  <c r="N156" i="67"/>
  <c r="N155" i="67"/>
  <c r="L146" i="67"/>
  <c r="M146" i="67" s="1"/>
  <c r="L145" i="67"/>
  <c r="M145" i="67" s="1"/>
  <c r="L144" i="67"/>
  <c r="M144" i="67" s="1"/>
  <c r="L143" i="67"/>
  <c r="M143" i="67" s="1"/>
  <c r="L125" i="67"/>
  <c r="M125" i="67" s="1"/>
  <c r="N121" i="67"/>
  <c r="L121" i="67"/>
  <c r="M121" i="67" s="1"/>
  <c r="K92" i="67"/>
  <c r="D84" i="67"/>
  <c r="D80" i="67"/>
  <c r="D82" i="67" s="1"/>
  <c r="C79" i="67"/>
  <c r="E79" i="67" s="1"/>
  <c r="F79" i="67" s="1"/>
  <c r="G78" i="67"/>
  <c r="E78" i="67"/>
  <c r="F78" i="67" s="1"/>
  <c r="C77" i="67"/>
  <c r="G77" i="67" s="1"/>
  <c r="C76" i="67"/>
  <c r="G76" i="67" s="1"/>
  <c r="C75" i="67"/>
  <c r="C74" i="67"/>
  <c r="G74" i="67" s="1"/>
  <c r="C73" i="67"/>
  <c r="G73" i="67" s="1"/>
  <c r="C72" i="67"/>
  <c r="G72" i="67" s="1"/>
  <c r="C71" i="67"/>
  <c r="C70" i="67"/>
  <c r="C69" i="67"/>
  <c r="E61" i="67"/>
  <c r="D59" i="67"/>
  <c r="C59" i="67"/>
  <c r="M58" i="67"/>
  <c r="K58" i="67"/>
  <c r="D58" i="67"/>
  <c r="C58" i="67"/>
  <c r="T13" i="67" s="1"/>
  <c r="M57" i="67"/>
  <c r="K57" i="67"/>
  <c r="E57" i="67"/>
  <c r="F57" i="67" s="1"/>
  <c r="E56" i="67"/>
  <c r="F56" i="67" s="1"/>
  <c r="M55" i="67"/>
  <c r="N55" i="67" s="1"/>
  <c r="L55" i="67"/>
  <c r="K55" i="67"/>
  <c r="J55" i="67"/>
  <c r="E55" i="67"/>
  <c r="F55" i="67" s="1"/>
  <c r="M54" i="67"/>
  <c r="L54" i="67"/>
  <c r="K54" i="67"/>
  <c r="J54" i="67"/>
  <c r="E54" i="67"/>
  <c r="F54" i="67" s="1"/>
  <c r="M53" i="67"/>
  <c r="M60" i="67" s="1"/>
  <c r="K53" i="67"/>
  <c r="E53" i="67"/>
  <c r="F53" i="67" s="1"/>
  <c r="M52" i="67"/>
  <c r="M61" i="67" s="1"/>
  <c r="K52" i="67"/>
  <c r="K61" i="67" s="1"/>
  <c r="E52" i="67"/>
  <c r="F52" i="67" s="1"/>
  <c r="Q51" i="67"/>
  <c r="E51" i="67"/>
  <c r="F51" i="67" s="1"/>
  <c r="Q50" i="67"/>
  <c r="E50" i="67"/>
  <c r="F50" i="67" s="1"/>
  <c r="Q49" i="67"/>
  <c r="E49" i="67"/>
  <c r="Q48" i="67"/>
  <c r="E48" i="67"/>
  <c r="F48" i="67" s="1"/>
  <c r="Q47" i="67"/>
  <c r="E47" i="67"/>
  <c r="Q45" i="67"/>
  <c r="Q44" i="67"/>
  <c r="Q43" i="67"/>
  <c r="Q42" i="67"/>
  <c r="Q41" i="67"/>
  <c r="Q40" i="67"/>
  <c r="Q39" i="67"/>
  <c r="Q38" i="67"/>
  <c r="D38" i="67"/>
  <c r="Q37" i="67"/>
  <c r="C37" i="67"/>
  <c r="E37" i="67" s="1"/>
  <c r="F37" i="67" s="1"/>
  <c r="C36" i="67"/>
  <c r="J95" i="67" s="1"/>
  <c r="L95" i="67" s="1"/>
  <c r="M95" i="67" s="1"/>
  <c r="Q35" i="67"/>
  <c r="C35" i="67"/>
  <c r="G35" i="67" s="1"/>
  <c r="Q34" i="67"/>
  <c r="C34" i="67"/>
  <c r="G54" i="67" s="1"/>
  <c r="Q33" i="67"/>
  <c r="C33" i="67"/>
  <c r="G33" i="67" s="1"/>
  <c r="Q32" i="67"/>
  <c r="C32" i="67"/>
  <c r="G52" i="67" s="1"/>
  <c r="C31" i="67"/>
  <c r="G51" i="67" s="1"/>
  <c r="C30" i="67"/>
  <c r="G30" i="67" s="1"/>
  <c r="C29" i="67"/>
  <c r="C28" i="67"/>
  <c r="G28" i="67" s="1"/>
  <c r="C27" i="67"/>
  <c r="G47" i="67" s="1"/>
  <c r="D19" i="67"/>
  <c r="C19" i="67"/>
  <c r="T12" i="67" s="1"/>
  <c r="E18" i="67"/>
  <c r="F18" i="67" s="1"/>
  <c r="E17" i="67"/>
  <c r="F17" i="67" s="1"/>
  <c r="E16" i="67"/>
  <c r="F16" i="67" s="1"/>
  <c r="E15" i="67"/>
  <c r="F15" i="67" s="1"/>
  <c r="E14" i="67"/>
  <c r="F14" i="67" s="1"/>
  <c r="E13" i="67"/>
  <c r="F13" i="67" s="1"/>
  <c r="E12" i="67"/>
  <c r="F12" i="67" s="1"/>
  <c r="E11" i="67"/>
  <c r="F11" i="67" s="1"/>
  <c r="E10" i="67"/>
  <c r="F10" i="67" s="1"/>
  <c r="E9" i="67"/>
  <c r="F9" i="67" s="1"/>
  <c r="E8" i="67"/>
  <c r="F8" i="67" s="1"/>
  <c r="G69" i="67" l="1"/>
  <c r="C89" i="67"/>
  <c r="F49" i="67"/>
  <c r="E59" i="67"/>
  <c r="F59" i="67" s="1"/>
  <c r="G49" i="67"/>
  <c r="G48" i="67"/>
  <c r="E27" i="67"/>
  <c r="F27" i="67" s="1"/>
  <c r="J92" i="67"/>
  <c r="L92" i="67" s="1"/>
  <c r="M92" i="67" s="1"/>
  <c r="L199" i="67"/>
  <c r="M199" i="67" s="1"/>
  <c r="Q53" i="67"/>
  <c r="G27" i="67"/>
  <c r="N165" i="67"/>
  <c r="E72" i="67"/>
  <c r="F72" i="67" s="1"/>
  <c r="E75" i="67"/>
  <c r="F75" i="67" s="1"/>
  <c r="C84" i="67"/>
  <c r="E84" i="67" s="1"/>
  <c r="G75" i="67"/>
  <c r="E69" i="67"/>
  <c r="F69" i="67" s="1"/>
  <c r="J96" i="67"/>
  <c r="L96" i="67" s="1"/>
  <c r="M96" i="67" s="1"/>
  <c r="C80" i="67"/>
  <c r="E35" i="67"/>
  <c r="F35" i="67" s="1"/>
  <c r="E31" i="67"/>
  <c r="F31" i="67" s="1"/>
  <c r="J89" i="67"/>
  <c r="L89" i="67" s="1"/>
  <c r="M89" i="67" s="1"/>
  <c r="G50" i="67"/>
  <c r="E36" i="67"/>
  <c r="F36" i="67" s="1"/>
  <c r="E30" i="67"/>
  <c r="F30" i="67" s="1"/>
  <c r="G36" i="67"/>
  <c r="J88" i="67"/>
  <c r="L88" i="67" s="1"/>
  <c r="M88" i="67" s="1"/>
  <c r="G31" i="67"/>
  <c r="E28" i="67"/>
  <c r="F28" i="67" s="1"/>
  <c r="J87" i="67"/>
  <c r="L87" i="67" s="1"/>
  <c r="M87" i="67" s="1"/>
  <c r="E19" i="67"/>
  <c r="F19" i="67" s="1"/>
  <c r="E29" i="67"/>
  <c r="F29" i="67" s="1"/>
  <c r="G34" i="67"/>
  <c r="G57" i="67"/>
  <c r="G53" i="67"/>
  <c r="E70" i="67"/>
  <c r="F70" i="67" s="1"/>
  <c r="E76" i="67"/>
  <c r="F76" i="67" s="1"/>
  <c r="G29" i="67"/>
  <c r="G32" i="67"/>
  <c r="G37" i="67"/>
  <c r="G55" i="67"/>
  <c r="G79" i="67"/>
  <c r="J86" i="67"/>
  <c r="L86" i="67" s="1"/>
  <c r="M86" i="67" s="1"/>
  <c r="J90" i="67"/>
  <c r="L90" i="67" s="1"/>
  <c r="M90" i="67" s="1"/>
  <c r="F47" i="67"/>
  <c r="Q52" i="67"/>
  <c r="M189" i="67"/>
  <c r="E32" i="67"/>
  <c r="F32" i="67" s="1"/>
  <c r="J93" i="67"/>
  <c r="L93" i="67" s="1"/>
  <c r="M93" i="67" s="1"/>
  <c r="E73" i="67"/>
  <c r="F73" i="67" s="1"/>
  <c r="G70" i="67"/>
  <c r="J94" i="67"/>
  <c r="C38" i="67"/>
  <c r="G38" i="67" s="1"/>
  <c r="F61" i="67"/>
  <c r="G61" i="67" s="1"/>
  <c r="K94" i="67"/>
  <c r="E33" i="67"/>
  <c r="F33" i="67" s="1"/>
  <c r="E58" i="67"/>
  <c r="F58" i="67" s="1"/>
  <c r="E71" i="67"/>
  <c r="F71" i="67" s="1"/>
  <c r="E74" i="67"/>
  <c r="F74" i="67" s="1"/>
  <c r="E77" i="67"/>
  <c r="F77" i="67" s="1"/>
  <c r="J91" i="67"/>
  <c r="L91" i="67" s="1"/>
  <c r="M91" i="67" s="1"/>
  <c r="E34" i="67"/>
  <c r="F34" i="67" s="1"/>
  <c r="G71" i="67"/>
  <c r="D59" i="66"/>
  <c r="D58" i="66"/>
  <c r="C59" i="66"/>
  <c r="K58" i="66"/>
  <c r="K57" i="66"/>
  <c r="K53" i="66"/>
  <c r="K52" i="66"/>
  <c r="K61" i="66" s="1"/>
  <c r="E17" i="66"/>
  <c r="E56" i="66"/>
  <c r="F56" i="66" s="1"/>
  <c r="G80" i="67" l="1"/>
  <c r="E80" i="67"/>
  <c r="F80" i="67" s="1"/>
  <c r="E38" i="67"/>
  <c r="F38" i="67" s="1"/>
  <c r="E81" i="67"/>
  <c r="G58" i="67"/>
  <c r="E40" i="67"/>
  <c r="F40" i="67" s="1"/>
  <c r="L94" i="67"/>
  <c r="M94" i="67" s="1"/>
  <c r="K199" i="66"/>
  <c r="J199" i="66"/>
  <c r="L198" i="66"/>
  <c r="M198" i="66" s="1"/>
  <c r="L197" i="66"/>
  <c r="M197" i="66" s="1"/>
  <c r="L196" i="66"/>
  <c r="M196" i="66" s="1"/>
  <c r="L195" i="66"/>
  <c r="M195" i="66" s="1"/>
  <c r="L194" i="66"/>
  <c r="M194" i="66" s="1"/>
  <c r="L193" i="66"/>
  <c r="M193" i="66" s="1"/>
  <c r="L192" i="66"/>
  <c r="M192" i="66" s="1"/>
  <c r="L191" i="66"/>
  <c r="M191" i="66" s="1"/>
  <c r="L190" i="66"/>
  <c r="M190" i="66" s="1"/>
  <c r="L189" i="66"/>
  <c r="L182" i="66"/>
  <c r="K182" i="66"/>
  <c r="J182" i="66"/>
  <c r="M181" i="66"/>
  <c r="M180" i="66"/>
  <c r="M179" i="66"/>
  <c r="M178" i="66"/>
  <c r="M177" i="66"/>
  <c r="M176" i="66"/>
  <c r="M175" i="66"/>
  <c r="M174" i="66"/>
  <c r="M173" i="66"/>
  <c r="Q172" i="66"/>
  <c r="M172" i="66"/>
  <c r="Q171" i="66"/>
  <c r="M165" i="66"/>
  <c r="L165" i="66"/>
  <c r="K165" i="66"/>
  <c r="J165" i="66"/>
  <c r="N164" i="66"/>
  <c r="N163" i="66"/>
  <c r="N162" i="66"/>
  <c r="N161" i="66"/>
  <c r="N160" i="66"/>
  <c r="N159" i="66"/>
  <c r="N158" i="66"/>
  <c r="N157" i="66"/>
  <c r="N156" i="66"/>
  <c r="N155" i="66"/>
  <c r="L146" i="66"/>
  <c r="M146" i="66" s="1"/>
  <c r="M145" i="66"/>
  <c r="L145" i="66"/>
  <c r="L144" i="66"/>
  <c r="M144" i="66" s="1"/>
  <c r="L143" i="66"/>
  <c r="M143" i="66" s="1"/>
  <c r="L125" i="66"/>
  <c r="M125" i="66" s="1"/>
  <c r="N121" i="66"/>
  <c r="L121" i="66"/>
  <c r="M121" i="66" s="1"/>
  <c r="K92" i="66"/>
  <c r="D84" i="66"/>
  <c r="D80" i="66"/>
  <c r="C79" i="66"/>
  <c r="G78" i="66"/>
  <c r="E78" i="66"/>
  <c r="F78" i="66" s="1"/>
  <c r="C77" i="66"/>
  <c r="E77" i="66" s="1"/>
  <c r="F77" i="66" s="1"/>
  <c r="C76" i="66"/>
  <c r="G76" i="66" s="1"/>
  <c r="C75" i="66"/>
  <c r="C74" i="66"/>
  <c r="G74" i="66" s="1"/>
  <c r="C73" i="66"/>
  <c r="G73" i="66" s="1"/>
  <c r="C72" i="66"/>
  <c r="G72" i="66" s="1"/>
  <c r="C71" i="66"/>
  <c r="C70" i="66"/>
  <c r="C69" i="66"/>
  <c r="G69" i="66" s="1"/>
  <c r="E61" i="66"/>
  <c r="M58" i="66"/>
  <c r="C58" i="66"/>
  <c r="M57" i="66"/>
  <c r="E57" i="66"/>
  <c r="F57" i="66" s="1"/>
  <c r="M55" i="66"/>
  <c r="K94" i="66" s="1"/>
  <c r="L55" i="66"/>
  <c r="K55" i="66"/>
  <c r="J55" i="66"/>
  <c r="E55" i="66"/>
  <c r="F55" i="66" s="1"/>
  <c r="M54" i="66"/>
  <c r="L54" i="66"/>
  <c r="K54" i="66"/>
  <c r="J54" i="66"/>
  <c r="E54" i="66"/>
  <c r="F54" i="66" s="1"/>
  <c r="M53" i="66"/>
  <c r="Q53" i="66" s="1"/>
  <c r="E53" i="66"/>
  <c r="F53" i="66" s="1"/>
  <c r="M52" i="66"/>
  <c r="M61" i="66" s="1"/>
  <c r="E52" i="66"/>
  <c r="F52" i="66" s="1"/>
  <c r="Q51" i="66"/>
  <c r="E51" i="66"/>
  <c r="F51" i="66" s="1"/>
  <c r="Q50" i="66"/>
  <c r="E50" i="66"/>
  <c r="F50" i="66" s="1"/>
  <c r="Q49" i="66"/>
  <c r="E49" i="66"/>
  <c r="F49" i="66" s="1"/>
  <c r="Q48" i="66"/>
  <c r="E48" i="66"/>
  <c r="F48" i="66" s="1"/>
  <c r="Q47" i="66"/>
  <c r="E47" i="66"/>
  <c r="F47" i="66" s="1"/>
  <c r="Q45" i="66"/>
  <c r="Q44" i="66"/>
  <c r="Q43" i="66"/>
  <c r="Q42" i="66"/>
  <c r="Q41" i="66"/>
  <c r="Q40" i="66"/>
  <c r="Q39" i="66"/>
  <c r="Q38" i="66"/>
  <c r="D38" i="66"/>
  <c r="Q37" i="66"/>
  <c r="C37" i="66"/>
  <c r="C36" i="66"/>
  <c r="J95" i="66" s="1"/>
  <c r="L95" i="66" s="1"/>
  <c r="M95" i="66" s="1"/>
  <c r="Q35" i="66"/>
  <c r="C35" i="66"/>
  <c r="G35" i="66" s="1"/>
  <c r="Q34" i="66"/>
  <c r="C34" i="66"/>
  <c r="G54" i="66" s="1"/>
  <c r="Q33" i="66"/>
  <c r="C33" i="66"/>
  <c r="E33" i="66" s="1"/>
  <c r="F33" i="66" s="1"/>
  <c r="Q32" i="66"/>
  <c r="C32" i="66"/>
  <c r="G52" i="66" s="1"/>
  <c r="C31" i="66"/>
  <c r="E31" i="66" s="1"/>
  <c r="F31" i="66" s="1"/>
  <c r="C30" i="66"/>
  <c r="C29" i="66"/>
  <c r="G29" i="66" s="1"/>
  <c r="C28" i="66"/>
  <c r="E28" i="66" s="1"/>
  <c r="F28" i="66" s="1"/>
  <c r="C27" i="66"/>
  <c r="G27" i="66" s="1"/>
  <c r="D19" i="66"/>
  <c r="C19" i="66"/>
  <c r="E18" i="66"/>
  <c r="F18" i="66" s="1"/>
  <c r="E16" i="66"/>
  <c r="F16" i="66" s="1"/>
  <c r="E15" i="66"/>
  <c r="F15" i="66" s="1"/>
  <c r="E14" i="66"/>
  <c r="F14" i="66" s="1"/>
  <c r="E13" i="66"/>
  <c r="F13" i="66" s="1"/>
  <c r="E12" i="66"/>
  <c r="F12" i="66" s="1"/>
  <c r="E11" i="66"/>
  <c r="F11" i="66" s="1"/>
  <c r="E10" i="66"/>
  <c r="F10" i="66" s="1"/>
  <c r="E9" i="66"/>
  <c r="F9" i="66" s="1"/>
  <c r="E8" i="66"/>
  <c r="F8" i="66" s="1"/>
  <c r="G30" i="66" l="1"/>
  <c r="G50" i="66"/>
  <c r="G53" i="66"/>
  <c r="M182" i="66"/>
  <c r="G37" i="66"/>
  <c r="C40" i="66"/>
  <c r="F61" i="66"/>
  <c r="G61" i="66" s="1"/>
  <c r="Q52" i="66"/>
  <c r="N55" i="66"/>
  <c r="M60" i="66"/>
  <c r="D82" i="66"/>
  <c r="G48" i="66"/>
  <c r="J92" i="66"/>
  <c r="L92" i="66" s="1"/>
  <c r="M92" i="66" s="1"/>
  <c r="L199" i="66"/>
  <c r="M199" i="66" s="1"/>
  <c r="N165" i="66"/>
  <c r="G57" i="66"/>
  <c r="J96" i="66"/>
  <c r="L96" i="66" s="1"/>
  <c r="M96" i="66" s="1"/>
  <c r="G36" i="66"/>
  <c r="G79" i="66"/>
  <c r="E75" i="66"/>
  <c r="F75" i="66" s="1"/>
  <c r="E72" i="66"/>
  <c r="F72" i="66" s="1"/>
  <c r="G75" i="66"/>
  <c r="E69" i="66"/>
  <c r="F69" i="66" s="1"/>
  <c r="E79" i="66"/>
  <c r="F79" i="66" s="1"/>
  <c r="C84" i="66"/>
  <c r="E84" i="66" s="1"/>
  <c r="E59" i="66"/>
  <c r="F59" i="66" s="1"/>
  <c r="E34" i="66"/>
  <c r="F34" i="66" s="1"/>
  <c r="G34" i="66"/>
  <c r="G28" i="66"/>
  <c r="E35" i="66"/>
  <c r="F35" i="66" s="1"/>
  <c r="J94" i="66"/>
  <c r="L94" i="66" s="1"/>
  <c r="M94" i="66" s="1"/>
  <c r="J86" i="66"/>
  <c r="L86" i="66" s="1"/>
  <c r="M86" i="66" s="1"/>
  <c r="G51" i="66"/>
  <c r="J88" i="66"/>
  <c r="L88" i="66" s="1"/>
  <c r="M88" i="66" s="1"/>
  <c r="G31" i="66"/>
  <c r="G47" i="66"/>
  <c r="E19" i="66"/>
  <c r="F19" i="66" s="1"/>
  <c r="J93" i="66"/>
  <c r="L93" i="66" s="1"/>
  <c r="M93" i="66" s="1"/>
  <c r="E70" i="66"/>
  <c r="F70" i="66" s="1"/>
  <c r="E32" i="66"/>
  <c r="F32" i="66" s="1"/>
  <c r="G70" i="66"/>
  <c r="G32" i="66"/>
  <c r="E27" i="66"/>
  <c r="F27" i="66" s="1"/>
  <c r="G49" i="66"/>
  <c r="T12" i="66"/>
  <c r="E73" i="66"/>
  <c r="F73" i="66" s="1"/>
  <c r="E76" i="66"/>
  <c r="F76" i="66" s="1"/>
  <c r="E29" i="66"/>
  <c r="F29" i="66" s="1"/>
  <c r="E37" i="66"/>
  <c r="F37" i="66" s="1"/>
  <c r="J90" i="66"/>
  <c r="L90" i="66" s="1"/>
  <c r="M90" i="66" s="1"/>
  <c r="C80" i="66"/>
  <c r="T13" i="66"/>
  <c r="E74" i="66"/>
  <c r="F74" i="66" s="1"/>
  <c r="J87" i="66"/>
  <c r="L87" i="66" s="1"/>
  <c r="M87" i="66" s="1"/>
  <c r="C38" i="66"/>
  <c r="G58" i="66" s="1"/>
  <c r="G33" i="66"/>
  <c r="E36" i="66"/>
  <c r="F36" i="66" s="1"/>
  <c r="M189" i="66"/>
  <c r="G55" i="66"/>
  <c r="J89" i="66"/>
  <c r="L89" i="66" s="1"/>
  <c r="M89" i="66" s="1"/>
  <c r="E58" i="66"/>
  <c r="F58" i="66" s="1"/>
  <c r="J91" i="66"/>
  <c r="L91" i="66" s="1"/>
  <c r="M91" i="66" s="1"/>
  <c r="E30" i="66"/>
  <c r="F30" i="66" s="1"/>
  <c r="G71" i="66"/>
  <c r="G77" i="66"/>
  <c r="E71" i="66"/>
  <c r="F71" i="66" s="1"/>
  <c r="K53" i="64"/>
  <c r="E38" i="66" l="1"/>
  <c r="F38" i="66" s="1"/>
  <c r="G38" i="66"/>
  <c r="E80" i="66"/>
  <c r="F80" i="66" s="1"/>
  <c r="G80" i="66"/>
  <c r="E81" i="66"/>
  <c r="E40" i="66"/>
  <c r="F40" i="66" s="1"/>
  <c r="G40" i="66"/>
  <c r="M53" i="64"/>
  <c r="C36" i="64"/>
  <c r="E36" i="64" s="1"/>
  <c r="F36" i="64" s="1"/>
  <c r="G36" i="64" l="1"/>
  <c r="J95" i="64"/>
  <c r="Q77" i="65" l="1"/>
  <c r="Q79" i="65"/>
  <c r="U78" i="65" s="1"/>
  <c r="P77" i="65"/>
  <c r="P79" i="65"/>
  <c r="T69" i="65"/>
  <c r="U69" i="65"/>
  <c r="T70" i="65"/>
  <c r="U70" i="65"/>
  <c r="T71" i="65"/>
  <c r="U71" i="65"/>
  <c r="T72" i="65"/>
  <c r="U72" i="65"/>
  <c r="T73" i="65"/>
  <c r="U73" i="65"/>
  <c r="T74" i="65"/>
  <c r="U74" i="65"/>
  <c r="T75" i="65"/>
  <c r="U75" i="65"/>
  <c r="T76" i="65"/>
  <c r="U76" i="65"/>
  <c r="T77" i="65"/>
  <c r="U77" i="65"/>
  <c r="U68" i="65"/>
  <c r="T68" i="65"/>
  <c r="U61" i="65"/>
  <c r="V75" i="65"/>
  <c r="W75" i="65" s="1"/>
  <c r="Z51" i="65"/>
  <c r="X113" i="65"/>
  <c r="X112" i="65"/>
  <c r="X111" i="65"/>
  <c r="X110" i="65"/>
  <c r="X109" i="65"/>
  <c r="X108" i="65"/>
  <c r="X107" i="65"/>
  <c r="X106" i="65"/>
  <c r="X105" i="65"/>
  <c r="X104" i="65"/>
  <c r="X88" i="65"/>
  <c r="X89" i="65"/>
  <c r="X90" i="65"/>
  <c r="X91" i="65"/>
  <c r="X92" i="65"/>
  <c r="X93" i="65"/>
  <c r="X94" i="65"/>
  <c r="X95" i="65"/>
  <c r="X96" i="65"/>
  <c r="X87" i="65"/>
  <c r="W114" i="65"/>
  <c r="V114" i="65"/>
  <c r="U114" i="65"/>
  <c r="T114" i="65"/>
  <c r="W97" i="65"/>
  <c r="V97" i="65"/>
  <c r="U97" i="65"/>
  <c r="T97" i="65"/>
  <c r="T43" i="65"/>
  <c r="V43" i="65" s="1"/>
  <c r="W43" i="65" s="1"/>
  <c r="T61" i="65"/>
  <c r="V56" i="65"/>
  <c r="W56" i="65" s="1"/>
  <c r="V57" i="65"/>
  <c r="W57" i="65" s="1"/>
  <c r="V58" i="65"/>
  <c r="W58" i="65" s="1"/>
  <c r="V60" i="65"/>
  <c r="W60" i="65" s="1"/>
  <c r="V53" i="65"/>
  <c r="W53" i="65" s="1"/>
  <c r="V55" i="65"/>
  <c r="W55" i="65" s="1"/>
  <c r="H46" i="63"/>
  <c r="H47" i="63"/>
  <c r="H48" i="63"/>
  <c r="H49" i="63"/>
  <c r="H50" i="63"/>
  <c r="H51" i="63"/>
  <c r="H52" i="63"/>
  <c r="H53" i="63"/>
  <c r="H54" i="63"/>
  <c r="H45" i="63"/>
  <c r="G9" i="63"/>
  <c r="G10" i="63"/>
  <c r="G11" i="63"/>
  <c r="G12" i="63"/>
  <c r="G13" i="63"/>
  <c r="G14" i="63"/>
  <c r="G15" i="63"/>
  <c r="G16" i="63"/>
  <c r="G17" i="63"/>
  <c r="G8" i="63"/>
  <c r="V59" i="65"/>
  <c r="W59" i="65" s="1"/>
  <c r="V54" i="65"/>
  <c r="W54" i="65" s="1"/>
  <c r="V52" i="65"/>
  <c r="W52" i="65" s="1"/>
  <c r="V51" i="65"/>
  <c r="W51" i="65" s="1"/>
  <c r="V42" i="65"/>
  <c r="W42" i="65" s="1"/>
  <c r="V41" i="65"/>
  <c r="W41" i="65" s="1"/>
  <c r="V40" i="65"/>
  <c r="W40" i="65" s="1"/>
  <c r="V39" i="65"/>
  <c r="W39" i="65" s="1"/>
  <c r="V38" i="65"/>
  <c r="W38" i="65" s="1"/>
  <c r="V37" i="65"/>
  <c r="W37" i="65" s="1"/>
  <c r="V36" i="65"/>
  <c r="W36" i="65" s="1"/>
  <c r="V35" i="65"/>
  <c r="W35" i="65" s="1"/>
  <c r="V34" i="65"/>
  <c r="W34" i="65" s="1"/>
  <c r="V33" i="65"/>
  <c r="W33" i="65" s="1"/>
  <c r="D19" i="64"/>
  <c r="V77" i="65" l="1"/>
  <c r="W77" i="65" s="1"/>
  <c r="V73" i="65"/>
  <c r="W73" i="65" s="1"/>
  <c r="V69" i="65"/>
  <c r="W69" i="65" s="1"/>
  <c r="Z50" i="65"/>
  <c r="V76" i="65"/>
  <c r="W76" i="65" s="1"/>
  <c r="V70" i="65"/>
  <c r="W70" i="65" s="1"/>
  <c r="T78" i="65"/>
  <c r="V78" i="65" s="1"/>
  <c r="W78" i="65" s="1"/>
  <c r="V71" i="65"/>
  <c r="W71" i="65" s="1"/>
  <c r="X97" i="65"/>
  <c r="X114" i="65"/>
  <c r="V61" i="65"/>
  <c r="W61" i="65" s="1"/>
  <c r="V74" i="65"/>
  <c r="W74" i="65" s="1"/>
  <c r="V72" i="65"/>
  <c r="W72" i="65" s="1"/>
  <c r="V68" i="65"/>
  <c r="W68" i="65" s="1"/>
  <c r="F48" i="65"/>
  <c r="F47" i="65"/>
  <c r="F46" i="65"/>
  <c r="F45" i="65"/>
  <c r="F44" i="65"/>
  <c r="F43" i="65"/>
  <c r="F38" i="65"/>
  <c r="F37" i="65"/>
  <c r="F36" i="65"/>
  <c r="F35" i="65"/>
  <c r="F34" i="65"/>
  <c r="F33" i="65"/>
  <c r="G36" i="65" l="1"/>
  <c r="I36" i="65" s="1"/>
  <c r="G47" i="65"/>
  <c r="I47" i="65" s="1"/>
  <c r="G38" i="65"/>
  <c r="I38" i="65" s="1"/>
  <c r="G39" i="65"/>
  <c r="I39" i="65" s="1"/>
  <c r="G46" i="65"/>
  <c r="I46" i="65" s="1"/>
  <c r="G45" i="65"/>
  <c r="I45" i="65" s="1"/>
  <c r="G34" i="65"/>
  <c r="I34" i="65" s="1"/>
  <c r="G37" i="65"/>
  <c r="I37" i="65" s="1"/>
  <c r="G35" i="65"/>
  <c r="I35" i="65" s="1"/>
  <c r="G44" i="65"/>
  <c r="I44" i="65" s="1"/>
  <c r="G48" i="65"/>
  <c r="I48" i="65" s="1"/>
  <c r="G49" i="65"/>
  <c r="I49" i="65" s="1"/>
  <c r="E78" i="64"/>
  <c r="F78" i="64" s="1"/>
  <c r="G78" i="64"/>
  <c r="L95" i="64"/>
  <c r="M95" i="64" s="1"/>
  <c r="K199" i="64"/>
  <c r="J199" i="64"/>
  <c r="L198" i="64"/>
  <c r="M198" i="64" s="1"/>
  <c r="L197" i="64"/>
  <c r="M197" i="64" s="1"/>
  <c r="L196" i="64"/>
  <c r="M196" i="64" s="1"/>
  <c r="L195" i="64"/>
  <c r="M195" i="64" s="1"/>
  <c r="L194" i="64"/>
  <c r="M194" i="64" s="1"/>
  <c r="L193" i="64"/>
  <c r="M193" i="64" s="1"/>
  <c r="L192" i="64"/>
  <c r="M192" i="64" s="1"/>
  <c r="L191" i="64"/>
  <c r="M191" i="64" s="1"/>
  <c r="L190" i="64"/>
  <c r="M190" i="64" s="1"/>
  <c r="L189" i="64"/>
  <c r="L182" i="64"/>
  <c r="K182" i="64"/>
  <c r="J182" i="64"/>
  <c r="M181" i="64"/>
  <c r="M180" i="64"/>
  <c r="M179" i="64"/>
  <c r="M178" i="64"/>
  <c r="M177" i="64"/>
  <c r="M176" i="64"/>
  <c r="M175" i="64"/>
  <c r="M174" i="64"/>
  <c r="M173" i="64"/>
  <c r="Q172" i="64"/>
  <c r="M172" i="64"/>
  <c r="Q171" i="64"/>
  <c r="M165" i="64"/>
  <c r="L165" i="64"/>
  <c r="K165" i="64"/>
  <c r="J165" i="64"/>
  <c r="N164" i="64"/>
  <c r="N163" i="64"/>
  <c r="N162" i="64"/>
  <c r="N161" i="64"/>
  <c r="N160" i="64"/>
  <c r="N159" i="64"/>
  <c r="N158" i="64"/>
  <c r="N157" i="64"/>
  <c r="N156" i="64"/>
  <c r="N155" i="64"/>
  <c r="L146" i="64"/>
  <c r="M146" i="64" s="1"/>
  <c r="L145" i="64"/>
  <c r="M145" i="64" s="1"/>
  <c r="L144" i="64"/>
  <c r="M144" i="64" s="1"/>
  <c r="L143" i="64"/>
  <c r="M143" i="64" s="1"/>
  <c r="L125" i="64"/>
  <c r="M125" i="64" s="1"/>
  <c r="N121" i="64"/>
  <c r="L121" i="64"/>
  <c r="M121" i="64" s="1"/>
  <c r="K92" i="64"/>
  <c r="D84" i="64"/>
  <c r="D80" i="64"/>
  <c r="C79" i="64"/>
  <c r="G79" i="64" s="1"/>
  <c r="C77" i="64"/>
  <c r="C76" i="64"/>
  <c r="G76" i="64" s="1"/>
  <c r="C75" i="64"/>
  <c r="G75" i="64" s="1"/>
  <c r="C74" i="64"/>
  <c r="C73" i="64"/>
  <c r="C72" i="64"/>
  <c r="G72" i="64" s="1"/>
  <c r="C71" i="64"/>
  <c r="G71" i="64" s="1"/>
  <c r="C70" i="64"/>
  <c r="G70" i="64" s="1"/>
  <c r="C69" i="64"/>
  <c r="E61" i="64"/>
  <c r="D59" i="64"/>
  <c r="C59" i="64"/>
  <c r="M58" i="64"/>
  <c r="K58" i="64"/>
  <c r="D58" i="64"/>
  <c r="C58" i="64"/>
  <c r="M57" i="64"/>
  <c r="K57" i="64"/>
  <c r="E57" i="64"/>
  <c r="F57" i="64" s="1"/>
  <c r="M55" i="64"/>
  <c r="L55" i="64"/>
  <c r="K55" i="64"/>
  <c r="J55" i="64"/>
  <c r="E55" i="64"/>
  <c r="F55" i="64" s="1"/>
  <c r="M54" i="64"/>
  <c r="L54" i="64"/>
  <c r="K54" i="64"/>
  <c r="J54" i="64"/>
  <c r="E54" i="64"/>
  <c r="F54" i="64" s="1"/>
  <c r="M60" i="64"/>
  <c r="E53" i="64"/>
  <c r="F53" i="64" s="1"/>
  <c r="M52" i="64"/>
  <c r="M61" i="64" s="1"/>
  <c r="K52" i="64"/>
  <c r="Q52" i="64" s="1"/>
  <c r="E52" i="64"/>
  <c r="F52" i="64" s="1"/>
  <c r="Q51" i="64"/>
  <c r="E51" i="64"/>
  <c r="F51" i="64" s="1"/>
  <c r="Q50" i="64"/>
  <c r="E50" i="64"/>
  <c r="F50" i="64" s="1"/>
  <c r="Q49" i="64"/>
  <c r="E49" i="64"/>
  <c r="F49" i="64" s="1"/>
  <c r="Q48" i="64"/>
  <c r="E48" i="64"/>
  <c r="F48" i="64" s="1"/>
  <c r="Q47" i="64"/>
  <c r="E47" i="64"/>
  <c r="Q45" i="64"/>
  <c r="Q44" i="64"/>
  <c r="Q43" i="64"/>
  <c r="Q42" i="64"/>
  <c r="Q41" i="64"/>
  <c r="Q40" i="64"/>
  <c r="Q39" i="64"/>
  <c r="Q38" i="64"/>
  <c r="D38" i="64"/>
  <c r="Q37" i="64"/>
  <c r="C37" i="64"/>
  <c r="E37" i="64" s="1"/>
  <c r="F37" i="64" s="1"/>
  <c r="Q35" i="64"/>
  <c r="C35" i="64"/>
  <c r="E35" i="64" s="1"/>
  <c r="F35" i="64" s="1"/>
  <c r="Q34" i="64"/>
  <c r="C34" i="64"/>
  <c r="G34" i="64" s="1"/>
  <c r="Q33" i="64"/>
  <c r="C33" i="64"/>
  <c r="E33" i="64" s="1"/>
  <c r="F33" i="64" s="1"/>
  <c r="Q32" i="64"/>
  <c r="C32" i="64"/>
  <c r="G52" i="64" s="1"/>
  <c r="C31" i="64"/>
  <c r="E31" i="64" s="1"/>
  <c r="F31" i="64" s="1"/>
  <c r="C30" i="64"/>
  <c r="G50" i="64" s="1"/>
  <c r="C29" i="64"/>
  <c r="G49" i="64" s="1"/>
  <c r="C28" i="64"/>
  <c r="G28" i="64" s="1"/>
  <c r="C27" i="64"/>
  <c r="G27" i="64" s="1"/>
  <c r="C19" i="64"/>
  <c r="T12" i="64" s="1"/>
  <c r="E18" i="64"/>
  <c r="F18" i="64" s="1"/>
  <c r="E16" i="64"/>
  <c r="F16" i="64" s="1"/>
  <c r="E15" i="64"/>
  <c r="F15" i="64" s="1"/>
  <c r="E14" i="64"/>
  <c r="F14" i="64" s="1"/>
  <c r="E13" i="64"/>
  <c r="F13" i="64" s="1"/>
  <c r="E12" i="64"/>
  <c r="F12" i="64" s="1"/>
  <c r="E11" i="64"/>
  <c r="F11" i="64" s="1"/>
  <c r="E10" i="64"/>
  <c r="F10" i="64" s="1"/>
  <c r="E9" i="64"/>
  <c r="F9" i="64" s="1"/>
  <c r="E8" i="64"/>
  <c r="F8" i="64" s="1"/>
  <c r="K94" i="64" l="1"/>
  <c r="E28" i="64"/>
  <c r="F28" i="64" s="1"/>
  <c r="J91" i="64"/>
  <c r="L91" i="64" s="1"/>
  <c r="M91" i="64" s="1"/>
  <c r="M182" i="64"/>
  <c r="K61" i="64"/>
  <c r="N55" i="64"/>
  <c r="L199" i="64"/>
  <c r="M199" i="64" s="1"/>
  <c r="G57" i="64"/>
  <c r="G53" i="64"/>
  <c r="N165" i="64"/>
  <c r="D82" i="64"/>
  <c r="E72" i="64"/>
  <c r="F72" i="64" s="1"/>
  <c r="J94" i="64"/>
  <c r="L94" i="64" s="1"/>
  <c r="M94" i="64" s="1"/>
  <c r="J86" i="64"/>
  <c r="L86" i="64" s="1"/>
  <c r="M86" i="64" s="1"/>
  <c r="J90" i="64"/>
  <c r="L90" i="64" s="1"/>
  <c r="M90" i="64" s="1"/>
  <c r="G55" i="64"/>
  <c r="E58" i="64"/>
  <c r="F58" i="64" s="1"/>
  <c r="J92" i="64"/>
  <c r="L92" i="64" s="1"/>
  <c r="M92" i="64" s="1"/>
  <c r="E75" i="64"/>
  <c r="F75" i="64" s="1"/>
  <c r="E70" i="64"/>
  <c r="F70" i="64" s="1"/>
  <c r="E59" i="64"/>
  <c r="F59" i="64" s="1"/>
  <c r="F47" i="64"/>
  <c r="E76" i="64"/>
  <c r="F76" i="64" s="1"/>
  <c r="E79" i="64"/>
  <c r="F79" i="64" s="1"/>
  <c r="E73" i="64"/>
  <c r="F73" i="64" s="1"/>
  <c r="G73" i="64"/>
  <c r="E69" i="64"/>
  <c r="F69" i="64" s="1"/>
  <c r="E30" i="64"/>
  <c r="F30" i="64" s="1"/>
  <c r="G35" i="64"/>
  <c r="G30" i="64"/>
  <c r="G31" i="64"/>
  <c r="G37" i="64"/>
  <c r="G47" i="64"/>
  <c r="G51" i="64"/>
  <c r="J87" i="64"/>
  <c r="L87" i="64" s="1"/>
  <c r="M87" i="64" s="1"/>
  <c r="J96" i="64"/>
  <c r="L96" i="64" s="1"/>
  <c r="M96" i="64" s="1"/>
  <c r="E27" i="64"/>
  <c r="F27" i="64" s="1"/>
  <c r="J93" i="64"/>
  <c r="L93" i="64" s="1"/>
  <c r="M93" i="64" s="1"/>
  <c r="G33" i="64"/>
  <c r="G48" i="64"/>
  <c r="M189" i="64"/>
  <c r="E71" i="64"/>
  <c r="J88" i="64"/>
  <c r="L88" i="64" s="1"/>
  <c r="M88" i="64" s="1"/>
  <c r="E32" i="64"/>
  <c r="F32" i="64" s="1"/>
  <c r="Q53" i="64"/>
  <c r="G74" i="64"/>
  <c r="G77" i="64"/>
  <c r="T13" i="64"/>
  <c r="G29" i="64"/>
  <c r="G32" i="64"/>
  <c r="C84" i="64"/>
  <c r="E84" i="64" s="1"/>
  <c r="J89" i="64"/>
  <c r="L89" i="64" s="1"/>
  <c r="M89" i="64" s="1"/>
  <c r="F61" i="64"/>
  <c r="G61" i="64" s="1"/>
  <c r="E77" i="64"/>
  <c r="F77" i="64" s="1"/>
  <c r="E29" i="64"/>
  <c r="F29" i="64" s="1"/>
  <c r="C38" i="64"/>
  <c r="G58" i="64" s="1"/>
  <c r="E19" i="64"/>
  <c r="F19" i="64" s="1"/>
  <c r="G54" i="64"/>
  <c r="E34" i="64"/>
  <c r="F34" i="64" s="1"/>
  <c r="G69" i="64"/>
  <c r="C80" i="64"/>
  <c r="E74" i="64"/>
  <c r="F74" i="64" s="1"/>
  <c r="C40" i="64"/>
  <c r="O18" i="63"/>
  <c r="O75" i="63"/>
  <c r="O74" i="63"/>
  <c r="O73" i="63"/>
  <c r="O72" i="63"/>
  <c r="O71" i="63"/>
  <c r="O70" i="63"/>
  <c r="O69" i="63"/>
  <c r="O68" i="63"/>
  <c r="O67" i="63"/>
  <c r="O66" i="63"/>
  <c r="L77" i="63"/>
  <c r="K77" i="63"/>
  <c r="N77" i="63"/>
  <c r="M77" i="63"/>
  <c r="N76" i="63"/>
  <c r="M76" i="63"/>
  <c r="L76" i="63"/>
  <c r="K76" i="63"/>
  <c r="L19" i="63"/>
  <c r="M19" i="63"/>
  <c r="N19" i="63"/>
  <c r="K19" i="63"/>
  <c r="O9" i="63"/>
  <c r="P9" i="63" s="1"/>
  <c r="Q9" i="63" s="1"/>
  <c r="O10" i="63"/>
  <c r="P10" i="63" s="1"/>
  <c r="Q10" i="63" s="1"/>
  <c r="O11" i="63"/>
  <c r="P11" i="63" s="1"/>
  <c r="Q11" i="63" s="1"/>
  <c r="O12" i="63"/>
  <c r="P12" i="63" s="1"/>
  <c r="Q12" i="63" s="1"/>
  <c r="O13" i="63"/>
  <c r="P13" i="63" s="1"/>
  <c r="Q13" i="63" s="1"/>
  <c r="O14" i="63"/>
  <c r="P14" i="63" s="1"/>
  <c r="Q14" i="63" s="1"/>
  <c r="O15" i="63"/>
  <c r="P15" i="63" s="1"/>
  <c r="Q15" i="63" s="1"/>
  <c r="O16" i="63"/>
  <c r="P16" i="63" s="1"/>
  <c r="Q16" i="63" s="1"/>
  <c r="O17" i="63"/>
  <c r="P17" i="63" s="1"/>
  <c r="Q17" i="63" s="1"/>
  <c r="O8" i="63"/>
  <c r="O22" i="63" l="1"/>
  <c r="O77" i="63"/>
  <c r="O19" i="63"/>
  <c r="P8" i="63"/>
  <c r="Q8" i="63" s="1"/>
  <c r="O76" i="63"/>
  <c r="G38" i="64"/>
  <c r="E38" i="64"/>
  <c r="F38" i="64" s="1"/>
  <c r="F71" i="64"/>
  <c r="E81" i="64"/>
  <c r="E80" i="64"/>
  <c r="F80" i="64" s="1"/>
  <c r="G80" i="64"/>
  <c r="C82" i="64"/>
  <c r="E40" i="64"/>
  <c r="F40" i="64" s="1"/>
  <c r="G40" i="64"/>
  <c r="L194" i="63"/>
  <c r="K194" i="63"/>
  <c r="M193" i="63"/>
  <c r="N193" i="63" s="1"/>
  <c r="M192" i="63"/>
  <c r="N192" i="63" s="1"/>
  <c r="M191" i="63"/>
  <c r="N191" i="63" s="1"/>
  <c r="M190" i="63"/>
  <c r="N190" i="63" s="1"/>
  <c r="M189" i="63"/>
  <c r="N189" i="63" s="1"/>
  <c r="M188" i="63"/>
  <c r="N188" i="63" s="1"/>
  <c r="M187" i="63"/>
  <c r="N187" i="63" s="1"/>
  <c r="M186" i="63"/>
  <c r="N186" i="63" s="1"/>
  <c r="M185" i="63"/>
  <c r="N185" i="63" s="1"/>
  <c r="M184" i="63"/>
  <c r="M177" i="63"/>
  <c r="L177" i="63"/>
  <c r="K177" i="63"/>
  <c r="N177" i="63" s="1"/>
  <c r="N176" i="63"/>
  <c r="N175" i="63"/>
  <c r="N174" i="63"/>
  <c r="N173" i="63"/>
  <c r="N172" i="63"/>
  <c r="N171" i="63"/>
  <c r="N170" i="63"/>
  <c r="N169" i="63"/>
  <c r="N168" i="63"/>
  <c r="R167" i="63"/>
  <c r="N167" i="63"/>
  <c r="R166" i="63"/>
  <c r="N160" i="63"/>
  <c r="M160" i="63"/>
  <c r="L160" i="63"/>
  <c r="K160" i="63"/>
  <c r="O159" i="63"/>
  <c r="O158" i="63"/>
  <c r="O157" i="63"/>
  <c r="O156" i="63"/>
  <c r="O155" i="63"/>
  <c r="O154" i="63"/>
  <c r="O153" i="63"/>
  <c r="O152" i="63"/>
  <c r="O151" i="63"/>
  <c r="O150" i="63"/>
  <c r="M141" i="63"/>
  <c r="N141" i="63" s="1"/>
  <c r="M140" i="63"/>
  <c r="N140" i="63" s="1"/>
  <c r="M139" i="63"/>
  <c r="N139" i="63" s="1"/>
  <c r="M138" i="63"/>
  <c r="N138" i="63" s="1"/>
  <c r="M120" i="63"/>
  <c r="N120" i="63" s="1"/>
  <c r="O116" i="63"/>
  <c r="M116" i="63"/>
  <c r="N116" i="63" s="1"/>
  <c r="L92" i="63"/>
  <c r="D80" i="63"/>
  <c r="D76" i="63"/>
  <c r="C75" i="63"/>
  <c r="G75" i="63" s="1"/>
  <c r="C74" i="63"/>
  <c r="P74" i="63" s="1"/>
  <c r="Q74" i="63" s="1"/>
  <c r="C73" i="63"/>
  <c r="E73" i="63" s="1"/>
  <c r="F73" i="63" s="1"/>
  <c r="C72" i="63"/>
  <c r="E72" i="63" s="1"/>
  <c r="F72" i="63" s="1"/>
  <c r="C71" i="63"/>
  <c r="P71" i="63" s="1"/>
  <c r="Q71" i="63" s="1"/>
  <c r="C70" i="63"/>
  <c r="E70" i="63" s="1"/>
  <c r="F70" i="63" s="1"/>
  <c r="C69" i="63"/>
  <c r="G69" i="63" s="1"/>
  <c r="C68" i="63"/>
  <c r="G68" i="63" s="1"/>
  <c r="C67" i="63"/>
  <c r="P67" i="63" s="1"/>
  <c r="Q67" i="63" s="1"/>
  <c r="C66" i="63"/>
  <c r="E66" i="63" s="1"/>
  <c r="E58" i="63"/>
  <c r="D56" i="63"/>
  <c r="C56" i="63"/>
  <c r="N55" i="63"/>
  <c r="L55" i="63"/>
  <c r="D55" i="63"/>
  <c r="C55" i="63"/>
  <c r="N54" i="63"/>
  <c r="L54" i="63"/>
  <c r="E54" i="63"/>
  <c r="F54" i="63" s="1"/>
  <c r="N53" i="63"/>
  <c r="M53" i="63"/>
  <c r="L53" i="63"/>
  <c r="K53" i="63"/>
  <c r="E53" i="63"/>
  <c r="F53" i="63" s="1"/>
  <c r="N52" i="63"/>
  <c r="M52" i="63"/>
  <c r="L52" i="63"/>
  <c r="K52" i="63"/>
  <c r="E52" i="63"/>
  <c r="F52" i="63" s="1"/>
  <c r="N51" i="63"/>
  <c r="N57" i="63" s="1"/>
  <c r="L51" i="63"/>
  <c r="E51" i="63"/>
  <c r="F51" i="63" s="1"/>
  <c r="N50" i="63"/>
  <c r="N58" i="63" s="1"/>
  <c r="L50" i="63"/>
  <c r="R50" i="63" s="1"/>
  <c r="E50" i="63"/>
  <c r="F50" i="63" s="1"/>
  <c r="R49" i="63"/>
  <c r="E49" i="63"/>
  <c r="F49" i="63" s="1"/>
  <c r="R48" i="63"/>
  <c r="E48" i="63"/>
  <c r="F48" i="63" s="1"/>
  <c r="R47" i="63"/>
  <c r="E47" i="63"/>
  <c r="F47" i="63" s="1"/>
  <c r="R46" i="63"/>
  <c r="E46" i="63"/>
  <c r="F46" i="63" s="1"/>
  <c r="R45" i="63"/>
  <c r="E45" i="63"/>
  <c r="F45" i="63" s="1"/>
  <c r="R43" i="63"/>
  <c r="R42" i="63"/>
  <c r="R41" i="63"/>
  <c r="R40" i="63"/>
  <c r="R39" i="63"/>
  <c r="R38" i="63"/>
  <c r="R37" i="63"/>
  <c r="R36" i="63"/>
  <c r="D36" i="63"/>
  <c r="R35" i="63"/>
  <c r="C35" i="63"/>
  <c r="G54" i="63" s="1"/>
  <c r="R34" i="63"/>
  <c r="C34" i="63"/>
  <c r="E34" i="63" s="1"/>
  <c r="F34" i="63" s="1"/>
  <c r="R33" i="63"/>
  <c r="C33" i="63"/>
  <c r="G52" i="63" s="1"/>
  <c r="R32" i="63"/>
  <c r="C32" i="63"/>
  <c r="G32" i="63" s="1"/>
  <c r="R31" i="63"/>
  <c r="C31" i="63"/>
  <c r="G50" i="63" s="1"/>
  <c r="C30" i="63"/>
  <c r="G30" i="63" s="1"/>
  <c r="C29" i="63"/>
  <c r="E29" i="63" s="1"/>
  <c r="F29" i="63" s="1"/>
  <c r="C28" i="63"/>
  <c r="C27" i="63"/>
  <c r="E27" i="63" s="1"/>
  <c r="F27" i="63" s="1"/>
  <c r="C26" i="63"/>
  <c r="G45" i="63" s="1"/>
  <c r="D18" i="63"/>
  <c r="C18" i="63"/>
  <c r="E17" i="63"/>
  <c r="F17" i="63" s="1"/>
  <c r="E16" i="63"/>
  <c r="F16" i="63" s="1"/>
  <c r="E15" i="63"/>
  <c r="F15" i="63" s="1"/>
  <c r="E14" i="63"/>
  <c r="F14" i="63" s="1"/>
  <c r="E13" i="63"/>
  <c r="F13" i="63" s="1"/>
  <c r="E12" i="63"/>
  <c r="F12" i="63" s="1"/>
  <c r="E11" i="63"/>
  <c r="F11" i="63" s="1"/>
  <c r="E10" i="63"/>
  <c r="F10" i="63" s="1"/>
  <c r="E9" i="63"/>
  <c r="F9" i="63" s="1"/>
  <c r="E8" i="63"/>
  <c r="F8" i="63" s="1"/>
  <c r="G27" i="63" l="1"/>
  <c r="O160" i="63"/>
  <c r="P73" i="63"/>
  <c r="Q73" i="63" s="1"/>
  <c r="D78" i="63"/>
  <c r="P69" i="63"/>
  <c r="Q69" i="63" s="1"/>
  <c r="P68" i="63"/>
  <c r="Q68" i="63" s="1"/>
  <c r="P66" i="63"/>
  <c r="Q66" i="63" s="1"/>
  <c r="P72" i="63"/>
  <c r="Q72" i="63" s="1"/>
  <c r="U12" i="63"/>
  <c r="G18" i="63"/>
  <c r="L94" i="63"/>
  <c r="H55" i="63"/>
  <c r="M194" i="63"/>
  <c r="N194" i="63" s="1"/>
  <c r="P70" i="63"/>
  <c r="Q70" i="63" s="1"/>
  <c r="P75" i="63"/>
  <c r="Q75" i="63" s="1"/>
  <c r="C19" i="63"/>
  <c r="P19" i="63" s="1"/>
  <c r="Q19" i="63" s="1"/>
  <c r="P18" i="63"/>
  <c r="Q18" i="63" s="1"/>
  <c r="E55" i="63"/>
  <c r="F55" i="63" s="1"/>
  <c r="G73" i="63"/>
  <c r="G70" i="63"/>
  <c r="G51" i="63"/>
  <c r="K87" i="63"/>
  <c r="M87" i="63" s="1"/>
  <c r="N87" i="63" s="1"/>
  <c r="G67" i="63"/>
  <c r="L58" i="63"/>
  <c r="E56" i="63"/>
  <c r="F56" i="63" s="1"/>
  <c r="C36" i="63"/>
  <c r="G55" i="63" s="1"/>
  <c r="K94" i="63"/>
  <c r="M94" i="63" s="1"/>
  <c r="N94" i="63" s="1"/>
  <c r="E30" i="63"/>
  <c r="F30" i="63" s="1"/>
  <c r="G49" i="63"/>
  <c r="G35" i="63"/>
  <c r="K92" i="63"/>
  <c r="M92" i="63" s="1"/>
  <c r="N92" i="63" s="1"/>
  <c r="E35" i="63"/>
  <c r="F35" i="63" s="1"/>
  <c r="G46" i="63"/>
  <c r="K95" i="63"/>
  <c r="M95" i="63" s="1"/>
  <c r="N95" i="63" s="1"/>
  <c r="G53" i="63"/>
  <c r="K91" i="63"/>
  <c r="M91" i="63" s="1"/>
  <c r="N91" i="63" s="1"/>
  <c r="E18" i="63"/>
  <c r="F18" i="63" s="1"/>
  <c r="F66" i="63"/>
  <c r="E33" i="63"/>
  <c r="F33" i="63" s="1"/>
  <c r="F58" i="63"/>
  <c r="G58" i="63" s="1"/>
  <c r="N184" i="63"/>
  <c r="E68" i="63"/>
  <c r="F68" i="63" s="1"/>
  <c r="E71" i="63"/>
  <c r="F71" i="63" s="1"/>
  <c r="E74" i="63"/>
  <c r="F74" i="63" s="1"/>
  <c r="K88" i="63"/>
  <c r="M88" i="63" s="1"/>
  <c r="N88" i="63" s="1"/>
  <c r="G33" i="63"/>
  <c r="R51" i="63"/>
  <c r="G71" i="63"/>
  <c r="G74" i="63"/>
  <c r="U13" i="63"/>
  <c r="G28" i="63"/>
  <c r="G31" i="63"/>
  <c r="K89" i="63"/>
  <c r="M89" i="63" s="1"/>
  <c r="N89" i="63" s="1"/>
  <c r="K93" i="63"/>
  <c r="M93" i="63" s="1"/>
  <c r="N93" i="63" s="1"/>
  <c r="G47" i="63"/>
  <c r="E69" i="63"/>
  <c r="F69" i="63" s="1"/>
  <c r="E75" i="63"/>
  <c r="F75" i="63" s="1"/>
  <c r="E32" i="63"/>
  <c r="F32" i="63" s="1"/>
  <c r="G34" i="63"/>
  <c r="G66" i="63"/>
  <c r="G72" i="63"/>
  <c r="K86" i="63"/>
  <c r="M86" i="63" s="1"/>
  <c r="N86" i="63" s="1"/>
  <c r="K90" i="63"/>
  <c r="M90" i="63" s="1"/>
  <c r="N90" i="63" s="1"/>
  <c r="E31" i="63"/>
  <c r="F31" i="63" s="1"/>
  <c r="C80" i="63"/>
  <c r="E26" i="63"/>
  <c r="F26" i="63" s="1"/>
  <c r="G26" i="63"/>
  <c r="G29" i="63"/>
  <c r="C76" i="63"/>
  <c r="P76" i="63" s="1"/>
  <c r="Q76" i="63" s="1"/>
  <c r="E28" i="63"/>
  <c r="F28" i="63" s="1"/>
  <c r="O53" i="63"/>
  <c r="C38" i="63"/>
  <c r="G48" i="63"/>
  <c r="E67" i="63"/>
  <c r="F67" i="63" s="1"/>
  <c r="D18" i="62"/>
  <c r="C56" i="62"/>
  <c r="K194" i="62"/>
  <c r="J194" i="62"/>
  <c r="L193" i="62"/>
  <c r="M193" i="62" s="1"/>
  <c r="L192" i="62"/>
  <c r="M192" i="62" s="1"/>
  <c r="L191" i="62"/>
  <c r="M191" i="62" s="1"/>
  <c r="L190" i="62"/>
  <c r="M190" i="62" s="1"/>
  <c r="L189" i="62"/>
  <c r="M189" i="62" s="1"/>
  <c r="L188" i="62"/>
  <c r="M188" i="62" s="1"/>
  <c r="L187" i="62"/>
  <c r="M187" i="62" s="1"/>
  <c r="L186" i="62"/>
  <c r="M186" i="62" s="1"/>
  <c r="L185" i="62"/>
  <c r="M185" i="62" s="1"/>
  <c r="L184" i="62"/>
  <c r="L177" i="62"/>
  <c r="K177" i="62"/>
  <c r="J177" i="62"/>
  <c r="M176" i="62"/>
  <c r="M175" i="62"/>
  <c r="M174" i="62"/>
  <c r="M173" i="62"/>
  <c r="M172" i="62"/>
  <c r="M171" i="62"/>
  <c r="M170" i="62"/>
  <c r="M169" i="62"/>
  <c r="M168" i="62"/>
  <c r="Q167" i="62"/>
  <c r="M167" i="62"/>
  <c r="Q166" i="62"/>
  <c r="M160" i="62"/>
  <c r="L160" i="62"/>
  <c r="K160" i="62"/>
  <c r="J160" i="62"/>
  <c r="N159" i="62"/>
  <c r="N158" i="62"/>
  <c r="N157" i="62"/>
  <c r="N156" i="62"/>
  <c r="N155" i="62"/>
  <c r="N154" i="62"/>
  <c r="N153" i="62"/>
  <c r="N152" i="62"/>
  <c r="N151" i="62"/>
  <c r="N150" i="62"/>
  <c r="L141" i="62"/>
  <c r="M141" i="62" s="1"/>
  <c r="L140" i="62"/>
  <c r="M140" i="62" s="1"/>
  <c r="L139" i="62"/>
  <c r="M139" i="62" s="1"/>
  <c r="L138" i="62"/>
  <c r="M138" i="62" s="1"/>
  <c r="L120" i="62"/>
  <c r="M120" i="62" s="1"/>
  <c r="N116" i="62"/>
  <c r="L116" i="62"/>
  <c r="M116" i="62" s="1"/>
  <c r="K88" i="62"/>
  <c r="D80" i="62"/>
  <c r="D76" i="62"/>
  <c r="C75" i="62"/>
  <c r="G75" i="62" s="1"/>
  <c r="C74" i="62"/>
  <c r="G74" i="62" s="1"/>
  <c r="C73" i="62"/>
  <c r="E73" i="62" s="1"/>
  <c r="F73" i="62" s="1"/>
  <c r="C72" i="62"/>
  <c r="G72" i="62" s="1"/>
  <c r="C71" i="62"/>
  <c r="C70" i="62"/>
  <c r="E70" i="62" s="1"/>
  <c r="F70" i="62" s="1"/>
  <c r="C69" i="62"/>
  <c r="G69" i="62" s="1"/>
  <c r="C68" i="62"/>
  <c r="G68" i="62" s="1"/>
  <c r="C67" i="62"/>
  <c r="E67" i="62" s="1"/>
  <c r="F67" i="62" s="1"/>
  <c r="C66" i="62"/>
  <c r="E58" i="62"/>
  <c r="D56" i="62"/>
  <c r="M55" i="62"/>
  <c r="K55" i="62"/>
  <c r="D55" i="62"/>
  <c r="C55" i="62"/>
  <c r="M54" i="62"/>
  <c r="K54" i="62"/>
  <c r="E54" i="62"/>
  <c r="F54" i="62" s="1"/>
  <c r="M53" i="62"/>
  <c r="L53" i="62"/>
  <c r="K53" i="62"/>
  <c r="J53" i="62"/>
  <c r="E53" i="62"/>
  <c r="F53" i="62" s="1"/>
  <c r="M52" i="62"/>
  <c r="L52" i="62"/>
  <c r="K52" i="62"/>
  <c r="J52" i="62"/>
  <c r="E52" i="62"/>
  <c r="F52" i="62" s="1"/>
  <c r="M51" i="62"/>
  <c r="K51" i="62"/>
  <c r="E51" i="62"/>
  <c r="F51" i="62" s="1"/>
  <c r="M50" i="62"/>
  <c r="K50" i="62"/>
  <c r="K58" i="62" s="1"/>
  <c r="E50" i="62"/>
  <c r="F50" i="62" s="1"/>
  <c r="Q49" i="62"/>
  <c r="E49" i="62"/>
  <c r="F49" i="62" s="1"/>
  <c r="Q48" i="62"/>
  <c r="E48" i="62"/>
  <c r="F48" i="62" s="1"/>
  <c r="Q47" i="62"/>
  <c r="E47" i="62"/>
  <c r="F47" i="62" s="1"/>
  <c r="Q46" i="62"/>
  <c r="E46" i="62"/>
  <c r="F46" i="62" s="1"/>
  <c r="Q45" i="62"/>
  <c r="E45" i="62"/>
  <c r="Q43" i="62"/>
  <c r="Q42" i="62"/>
  <c r="Q41" i="62"/>
  <c r="Q40" i="62"/>
  <c r="Q39" i="62"/>
  <c r="Q38" i="62"/>
  <c r="Q37" i="62"/>
  <c r="Q36" i="62"/>
  <c r="D36" i="62"/>
  <c r="Q35" i="62"/>
  <c r="C35" i="62"/>
  <c r="G54" i="62" s="1"/>
  <c r="Q34" i="62"/>
  <c r="C34" i="62"/>
  <c r="G34" i="62" s="1"/>
  <c r="Q33" i="62"/>
  <c r="C33" i="62"/>
  <c r="G52" i="62" s="1"/>
  <c r="Q32" i="62"/>
  <c r="C32" i="62"/>
  <c r="G32" i="62" s="1"/>
  <c r="Q31" i="62"/>
  <c r="C31" i="62"/>
  <c r="G50" i="62" s="1"/>
  <c r="C30" i="62"/>
  <c r="G49" i="62" s="1"/>
  <c r="C29" i="62"/>
  <c r="G48" i="62" s="1"/>
  <c r="C28" i="62"/>
  <c r="G47" i="62" s="1"/>
  <c r="C27" i="62"/>
  <c r="G27" i="62" s="1"/>
  <c r="C26" i="62"/>
  <c r="G45" i="62" s="1"/>
  <c r="C18" i="62"/>
  <c r="T12" i="62" s="1"/>
  <c r="E17" i="62"/>
  <c r="F17" i="62" s="1"/>
  <c r="E16" i="62"/>
  <c r="F16" i="62" s="1"/>
  <c r="E15" i="62"/>
  <c r="F15" i="62" s="1"/>
  <c r="E14" i="62"/>
  <c r="F14" i="62" s="1"/>
  <c r="E13" i="62"/>
  <c r="F13" i="62" s="1"/>
  <c r="E12" i="62"/>
  <c r="F12" i="62" s="1"/>
  <c r="E11" i="62"/>
  <c r="F11" i="62" s="1"/>
  <c r="E10" i="62"/>
  <c r="F10" i="62" s="1"/>
  <c r="E9" i="62"/>
  <c r="F9" i="62" s="1"/>
  <c r="E8" i="62"/>
  <c r="F8" i="62" s="1"/>
  <c r="D78" i="62" l="1"/>
  <c r="M177" i="62"/>
  <c r="E80" i="63"/>
  <c r="P77" i="63"/>
  <c r="Q77" i="63" s="1"/>
  <c r="G36" i="63"/>
  <c r="E36" i="63"/>
  <c r="F36" i="63" s="1"/>
  <c r="E77" i="63"/>
  <c r="E76" i="63"/>
  <c r="F76" i="63" s="1"/>
  <c r="G76" i="63"/>
  <c r="C78" i="63"/>
  <c r="E38" i="63"/>
  <c r="F38" i="63" s="1"/>
  <c r="G38" i="63"/>
  <c r="L194" i="62"/>
  <c r="M194" i="62" s="1"/>
  <c r="G46" i="62"/>
  <c r="J86" i="62"/>
  <c r="Q51" i="62"/>
  <c r="M57" i="62"/>
  <c r="Q50" i="62"/>
  <c r="K90" i="62"/>
  <c r="E55" i="62"/>
  <c r="F55" i="62" s="1"/>
  <c r="M58" i="62"/>
  <c r="N160" i="62"/>
  <c r="G70" i="62"/>
  <c r="L86" i="62"/>
  <c r="M86" i="62" s="1"/>
  <c r="J87" i="62"/>
  <c r="L87" i="62" s="1"/>
  <c r="M87" i="62" s="1"/>
  <c r="J83" i="62"/>
  <c r="L83" i="62" s="1"/>
  <c r="M83" i="62" s="1"/>
  <c r="T13" i="62"/>
  <c r="G71" i="62"/>
  <c r="E74" i="62"/>
  <c r="F74" i="62" s="1"/>
  <c r="E71" i="62"/>
  <c r="F71" i="62" s="1"/>
  <c r="G67" i="62"/>
  <c r="G73" i="62"/>
  <c r="E68" i="62"/>
  <c r="F68" i="62" s="1"/>
  <c r="E32" i="62"/>
  <c r="F32" i="62" s="1"/>
  <c r="J82" i="62"/>
  <c r="L82" i="62" s="1"/>
  <c r="M82" i="62" s="1"/>
  <c r="G28" i="62"/>
  <c r="E30" i="62"/>
  <c r="F30" i="62" s="1"/>
  <c r="E27" i="62"/>
  <c r="F27" i="62" s="1"/>
  <c r="G51" i="62"/>
  <c r="G30" i="62"/>
  <c r="E35" i="62"/>
  <c r="F35" i="62" s="1"/>
  <c r="G35" i="62"/>
  <c r="J90" i="62"/>
  <c r="L90" i="62" s="1"/>
  <c r="M90" i="62" s="1"/>
  <c r="E18" i="62"/>
  <c r="F18" i="62" s="1"/>
  <c r="G31" i="62"/>
  <c r="E56" i="62"/>
  <c r="F56" i="62" s="1"/>
  <c r="E33" i="62"/>
  <c r="F33" i="62" s="1"/>
  <c r="G53" i="62"/>
  <c r="F58" i="62"/>
  <c r="G58" i="62" s="1"/>
  <c r="J91" i="62"/>
  <c r="L91" i="62" s="1"/>
  <c r="M91" i="62" s="1"/>
  <c r="M184" i="62"/>
  <c r="J84" i="62"/>
  <c r="L84" i="62" s="1"/>
  <c r="M84" i="62" s="1"/>
  <c r="J88" i="62"/>
  <c r="L88" i="62" s="1"/>
  <c r="M88" i="62" s="1"/>
  <c r="E28" i="62"/>
  <c r="F28" i="62" s="1"/>
  <c r="E31" i="62"/>
  <c r="F31" i="62" s="1"/>
  <c r="G33" i="62"/>
  <c r="C36" i="62"/>
  <c r="G36" i="62" s="1"/>
  <c r="J89" i="62"/>
  <c r="L89" i="62" s="1"/>
  <c r="M89" i="62" s="1"/>
  <c r="C80" i="62"/>
  <c r="E80" i="62" s="1"/>
  <c r="J85" i="62"/>
  <c r="L85" i="62" s="1"/>
  <c r="M85" i="62" s="1"/>
  <c r="E34" i="62"/>
  <c r="F34" i="62" s="1"/>
  <c r="N53" i="62"/>
  <c r="E66" i="62"/>
  <c r="E69" i="62"/>
  <c r="F69" i="62" s="1"/>
  <c r="E72" i="62"/>
  <c r="F72" i="62" s="1"/>
  <c r="E75" i="62"/>
  <c r="F75" i="62" s="1"/>
  <c r="E26" i="62"/>
  <c r="F26" i="62" s="1"/>
  <c r="E29" i="62"/>
  <c r="F29" i="62" s="1"/>
  <c r="G66" i="62"/>
  <c r="G29" i="62"/>
  <c r="F45" i="62"/>
  <c r="C76" i="62"/>
  <c r="G26" i="62"/>
  <c r="C38" i="62"/>
  <c r="Q167" i="61"/>
  <c r="Q166" i="61"/>
  <c r="L185" i="61"/>
  <c r="L186" i="61"/>
  <c r="M186" i="61" s="1"/>
  <c r="L187" i="61"/>
  <c r="M187" i="61" s="1"/>
  <c r="L188" i="61"/>
  <c r="M188" i="61" s="1"/>
  <c r="L189" i="61"/>
  <c r="M189" i="61" s="1"/>
  <c r="L190" i="61"/>
  <c r="M190" i="61" s="1"/>
  <c r="L191" i="61"/>
  <c r="M191" i="61" s="1"/>
  <c r="L192" i="61"/>
  <c r="M192" i="61" s="1"/>
  <c r="L193" i="61"/>
  <c r="M193" i="61" s="1"/>
  <c r="L184" i="61"/>
  <c r="M184" i="61" s="1"/>
  <c r="K194" i="61"/>
  <c r="J194" i="61"/>
  <c r="N151" i="61"/>
  <c r="N152" i="61"/>
  <c r="N153" i="61"/>
  <c r="N154" i="61"/>
  <c r="N155" i="61"/>
  <c r="N156" i="61"/>
  <c r="N157" i="61"/>
  <c r="N158" i="61"/>
  <c r="N159" i="61"/>
  <c r="N150" i="61"/>
  <c r="M160" i="61"/>
  <c r="L160" i="61"/>
  <c r="K160" i="61"/>
  <c r="J160" i="61"/>
  <c r="M176" i="61"/>
  <c r="M175" i="61"/>
  <c r="M174" i="61"/>
  <c r="M173" i="61"/>
  <c r="M172" i="61"/>
  <c r="M171" i="61"/>
  <c r="M170" i="61"/>
  <c r="M169" i="61"/>
  <c r="M168" i="61"/>
  <c r="M167" i="61"/>
  <c r="L177" i="61"/>
  <c r="K177" i="61"/>
  <c r="J177" i="61"/>
  <c r="L194" i="61" l="1"/>
  <c r="M194" i="61" s="1"/>
  <c r="M177" i="61"/>
  <c r="M185" i="61"/>
  <c r="N160" i="61"/>
  <c r="E38" i="62"/>
  <c r="F38" i="62" s="1"/>
  <c r="G38" i="62"/>
  <c r="F66" i="62"/>
  <c r="E77" i="62"/>
  <c r="C78" i="62"/>
  <c r="E76" i="62"/>
  <c r="F76" i="62" s="1"/>
  <c r="G76" i="62"/>
  <c r="E36" i="62"/>
  <c r="F36" i="62" s="1"/>
  <c r="G55" i="62"/>
  <c r="L141" i="61"/>
  <c r="M141" i="61" s="1"/>
  <c r="L140" i="61"/>
  <c r="M140" i="61" s="1"/>
  <c r="L139" i="61"/>
  <c r="M139" i="61" s="1"/>
  <c r="L138" i="61"/>
  <c r="M138" i="61" s="1"/>
  <c r="L120" i="61"/>
  <c r="M120" i="61" s="1"/>
  <c r="N116" i="61"/>
  <c r="L116" i="61"/>
  <c r="M116" i="61" s="1"/>
  <c r="K88" i="61"/>
  <c r="D80" i="61"/>
  <c r="D76" i="61"/>
  <c r="C75" i="61"/>
  <c r="C74" i="61"/>
  <c r="E74" i="61" s="1"/>
  <c r="F74" i="61" s="1"/>
  <c r="C73" i="61"/>
  <c r="G73" i="61" s="1"/>
  <c r="C72" i="61"/>
  <c r="E72" i="61" s="1"/>
  <c r="F72" i="61" s="1"/>
  <c r="C71" i="61"/>
  <c r="E71" i="61" s="1"/>
  <c r="F71" i="61" s="1"/>
  <c r="C70" i="61"/>
  <c r="G70" i="61" s="1"/>
  <c r="C69" i="61"/>
  <c r="G69" i="61" s="1"/>
  <c r="C68" i="61"/>
  <c r="C67" i="61"/>
  <c r="G67" i="61" s="1"/>
  <c r="C66" i="61"/>
  <c r="E58" i="61"/>
  <c r="D56" i="61"/>
  <c r="C56" i="61"/>
  <c r="M55" i="61"/>
  <c r="K55" i="61"/>
  <c r="D55" i="61"/>
  <c r="C55" i="61"/>
  <c r="T13" i="61" s="1"/>
  <c r="M54" i="61"/>
  <c r="K54" i="61"/>
  <c r="E54" i="61"/>
  <c r="F54" i="61" s="1"/>
  <c r="M53" i="61"/>
  <c r="L53" i="61"/>
  <c r="K53" i="61"/>
  <c r="J53" i="61"/>
  <c r="E53" i="61"/>
  <c r="F53" i="61" s="1"/>
  <c r="M52" i="61"/>
  <c r="L52" i="61"/>
  <c r="K52" i="61"/>
  <c r="J52" i="61"/>
  <c r="E52" i="61"/>
  <c r="F52" i="61" s="1"/>
  <c r="M51" i="61"/>
  <c r="M57" i="61" s="1"/>
  <c r="K51" i="61"/>
  <c r="E51" i="61"/>
  <c r="F51" i="61" s="1"/>
  <c r="M50" i="61"/>
  <c r="M58" i="61" s="1"/>
  <c r="K50" i="61"/>
  <c r="K58" i="61" s="1"/>
  <c r="E50" i="61"/>
  <c r="F50" i="61" s="1"/>
  <c r="Q49" i="61"/>
  <c r="E49" i="61"/>
  <c r="F49" i="61" s="1"/>
  <c r="Q48" i="61"/>
  <c r="E48" i="61"/>
  <c r="F48" i="61" s="1"/>
  <c r="Q47" i="61"/>
  <c r="E47" i="61"/>
  <c r="F47" i="61" s="1"/>
  <c r="Q46" i="61"/>
  <c r="E46" i="61"/>
  <c r="F46" i="61" s="1"/>
  <c r="Q45" i="61"/>
  <c r="E45" i="61"/>
  <c r="Q43" i="61"/>
  <c r="Q42" i="61"/>
  <c r="Q41" i="61"/>
  <c r="Q40" i="61"/>
  <c r="Q39" i="61"/>
  <c r="Q38" i="61"/>
  <c r="Q37" i="61"/>
  <c r="Q36" i="61"/>
  <c r="D36" i="61"/>
  <c r="Q35" i="61"/>
  <c r="C35" i="61"/>
  <c r="G35" i="61" s="1"/>
  <c r="Q34" i="61"/>
  <c r="C34" i="61"/>
  <c r="Q33" i="61"/>
  <c r="C33" i="61"/>
  <c r="E33" i="61" s="1"/>
  <c r="F33" i="61" s="1"/>
  <c r="Q32" i="61"/>
  <c r="C32" i="61"/>
  <c r="Q31" i="61"/>
  <c r="C31" i="61"/>
  <c r="G50" i="61" s="1"/>
  <c r="C30" i="61"/>
  <c r="G49" i="61" s="1"/>
  <c r="C29" i="61"/>
  <c r="C28" i="61"/>
  <c r="G28" i="61" s="1"/>
  <c r="C27" i="61"/>
  <c r="G46" i="61" s="1"/>
  <c r="C26" i="61"/>
  <c r="D18" i="61"/>
  <c r="C18" i="61"/>
  <c r="T12" i="61" s="1"/>
  <c r="E17" i="61"/>
  <c r="F17" i="61" s="1"/>
  <c r="E16" i="61"/>
  <c r="F16" i="61" s="1"/>
  <c r="E15" i="61"/>
  <c r="F15" i="61" s="1"/>
  <c r="E14" i="61"/>
  <c r="F14" i="61" s="1"/>
  <c r="E13" i="61"/>
  <c r="F13" i="61" s="1"/>
  <c r="E12" i="61"/>
  <c r="F12" i="61" s="1"/>
  <c r="E11" i="61"/>
  <c r="F11" i="61" s="1"/>
  <c r="E10" i="61"/>
  <c r="F10" i="61" s="1"/>
  <c r="E9" i="61"/>
  <c r="F9" i="61" s="1"/>
  <c r="E8" i="61"/>
  <c r="F8" i="61" s="1"/>
  <c r="D78" i="61" l="1"/>
  <c r="J84" i="61"/>
  <c r="L84" i="61" s="1"/>
  <c r="M84" i="61" s="1"/>
  <c r="K90" i="61"/>
  <c r="G47" i="61"/>
  <c r="Q51" i="61"/>
  <c r="C80" i="61"/>
  <c r="E80" i="61" s="1"/>
  <c r="G74" i="61"/>
  <c r="G68" i="61"/>
  <c r="E28" i="61"/>
  <c r="F28" i="61" s="1"/>
  <c r="J89" i="61"/>
  <c r="L89" i="61" s="1"/>
  <c r="M89" i="61" s="1"/>
  <c r="E18" i="61"/>
  <c r="F18" i="61" s="1"/>
  <c r="G71" i="61"/>
  <c r="E55" i="61"/>
  <c r="F55" i="61" s="1"/>
  <c r="J86" i="61"/>
  <c r="L86" i="61" s="1"/>
  <c r="M86" i="61" s="1"/>
  <c r="E31" i="61"/>
  <c r="F31" i="61" s="1"/>
  <c r="J87" i="61"/>
  <c r="L87" i="61" s="1"/>
  <c r="M87" i="61" s="1"/>
  <c r="G54" i="61"/>
  <c r="G52" i="61"/>
  <c r="G33" i="61"/>
  <c r="G31" i="61"/>
  <c r="N53" i="61"/>
  <c r="G51" i="61"/>
  <c r="G32" i="61"/>
  <c r="E32" i="61"/>
  <c r="F32" i="61" s="1"/>
  <c r="C36" i="61"/>
  <c r="E56" i="61"/>
  <c r="F56" i="61" s="1"/>
  <c r="F45" i="61"/>
  <c r="E69" i="61"/>
  <c r="F69" i="61" s="1"/>
  <c r="G48" i="61"/>
  <c r="G29" i="61"/>
  <c r="J85" i="61"/>
  <c r="L85" i="61" s="1"/>
  <c r="M85" i="61" s="1"/>
  <c r="E29" i="61"/>
  <c r="F29" i="61" s="1"/>
  <c r="J91" i="61"/>
  <c r="L91" i="61" s="1"/>
  <c r="M91" i="61" s="1"/>
  <c r="G75" i="61"/>
  <c r="C76" i="61"/>
  <c r="J82" i="61"/>
  <c r="L82" i="61" s="1"/>
  <c r="M82" i="61" s="1"/>
  <c r="E75" i="61"/>
  <c r="F75" i="61" s="1"/>
  <c r="G53" i="61"/>
  <c r="J90" i="61"/>
  <c r="L90" i="61" s="1"/>
  <c r="M90" i="61" s="1"/>
  <c r="Q50" i="61"/>
  <c r="E66" i="61"/>
  <c r="F58" i="61"/>
  <c r="G58" i="61" s="1"/>
  <c r="G45" i="61"/>
  <c r="C38" i="61"/>
  <c r="G26" i="61"/>
  <c r="E34" i="61"/>
  <c r="F34" i="61" s="1"/>
  <c r="E26" i="61"/>
  <c r="F26" i="61" s="1"/>
  <c r="G66" i="61"/>
  <c r="G34" i="61"/>
  <c r="J88" i="61"/>
  <c r="L88" i="61" s="1"/>
  <c r="M88" i="61" s="1"/>
  <c r="G72" i="61"/>
  <c r="E67" i="61"/>
  <c r="F67" i="61" s="1"/>
  <c r="E70" i="61"/>
  <c r="F70" i="61" s="1"/>
  <c r="E73" i="61"/>
  <c r="F73" i="61" s="1"/>
  <c r="E27" i="61"/>
  <c r="F27" i="61" s="1"/>
  <c r="E30" i="61"/>
  <c r="F30" i="61" s="1"/>
  <c r="E35" i="61"/>
  <c r="F35" i="61" s="1"/>
  <c r="J83" i="61"/>
  <c r="L83" i="61" s="1"/>
  <c r="M83" i="61" s="1"/>
  <c r="G27" i="61"/>
  <c r="G30" i="61"/>
  <c r="E68" i="61"/>
  <c r="F68" i="61" s="1"/>
  <c r="L139" i="60"/>
  <c r="M139" i="60" s="1"/>
  <c r="L140" i="60"/>
  <c r="M140" i="60" s="1"/>
  <c r="L141" i="60"/>
  <c r="M141" i="60" s="1"/>
  <c r="L138" i="60"/>
  <c r="M138" i="60" s="1"/>
  <c r="G76" i="61" l="1"/>
  <c r="E76" i="61"/>
  <c r="F76" i="61" s="1"/>
  <c r="C78" i="61"/>
  <c r="G55" i="61"/>
  <c r="G36" i="61"/>
  <c r="E36" i="61"/>
  <c r="F36" i="61" s="1"/>
  <c r="E77" i="61"/>
  <c r="F66" i="61"/>
  <c r="G38" i="61"/>
  <c r="E38" i="61"/>
  <c r="F38" i="61" s="1"/>
  <c r="L116" i="60"/>
  <c r="L120" i="60"/>
  <c r="M120" i="60" s="1"/>
  <c r="N116" i="60" l="1"/>
  <c r="M116" i="60"/>
  <c r="K88" i="60"/>
  <c r="D80" i="60"/>
  <c r="D76" i="60"/>
  <c r="C75" i="60"/>
  <c r="G75" i="60" s="1"/>
  <c r="C74" i="60"/>
  <c r="C73" i="60"/>
  <c r="G73" i="60" s="1"/>
  <c r="C72" i="60"/>
  <c r="G72" i="60" s="1"/>
  <c r="C71" i="60"/>
  <c r="C70" i="60"/>
  <c r="G70" i="60" s="1"/>
  <c r="C69" i="60"/>
  <c r="G69" i="60" s="1"/>
  <c r="C68" i="60"/>
  <c r="E68" i="60" s="1"/>
  <c r="F68" i="60" s="1"/>
  <c r="C67" i="60"/>
  <c r="G67" i="60" s="1"/>
  <c r="C66" i="60"/>
  <c r="E58" i="60"/>
  <c r="D56" i="60"/>
  <c r="C56" i="60"/>
  <c r="M55" i="60"/>
  <c r="K55" i="60"/>
  <c r="D55" i="60"/>
  <c r="C55" i="60"/>
  <c r="T13" i="60" s="1"/>
  <c r="M54" i="60"/>
  <c r="K54" i="60"/>
  <c r="E54" i="60"/>
  <c r="F54" i="60" s="1"/>
  <c r="M53" i="60"/>
  <c r="L53" i="60"/>
  <c r="K53" i="60"/>
  <c r="J53" i="60"/>
  <c r="E53" i="60"/>
  <c r="F53" i="60" s="1"/>
  <c r="M52" i="60"/>
  <c r="L52" i="60"/>
  <c r="K52" i="60"/>
  <c r="J52" i="60"/>
  <c r="E52" i="60"/>
  <c r="F52" i="60" s="1"/>
  <c r="M51" i="60"/>
  <c r="M57" i="60" s="1"/>
  <c r="K51" i="60"/>
  <c r="E51" i="60"/>
  <c r="F51" i="60" s="1"/>
  <c r="M50" i="60"/>
  <c r="K50" i="60"/>
  <c r="K58" i="60" s="1"/>
  <c r="E50" i="60"/>
  <c r="F50" i="60" s="1"/>
  <c r="Q49" i="60"/>
  <c r="E49" i="60"/>
  <c r="F49" i="60" s="1"/>
  <c r="Q48" i="60"/>
  <c r="E48" i="60"/>
  <c r="F48" i="60" s="1"/>
  <c r="Q47" i="60"/>
  <c r="E47" i="60"/>
  <c r="Q46" i="60"/>
  <c r="E46" i="60"/>
  <c r="F46" i="60" s="1"/>
  <c r="Q45" i="60"/>
  <c r="E45" i="60"/>
  <c r="F45" i="60" s="1"/>
  <c r="Q43" i="60"/>
  <c r="Q42" i="60"/>
  <c r="Q41" i="60"/>
  <c r="Q40" i="60"/>
  <c r="Q39" i="60"/>
  <c r="Q38" i="60"/>
  <c r="Q37" i="60"/>
  <c r="Q36" i="60"/>
  <c r="D36" i="60"/>
  <c r="D78" i="60" s="1"/>
  <c r="Q35" i="60"/>
  <c r="C35" i="60"/>
  <c r="E35" i="60" s="1"/>
  <c r="F35" i="60" s="1"/>
  <c r="Q34" i="60"/>
  <c r="C34" i="60"/>
  <c r="G34" i="60" s="1"/>
  <c r="Q33" i="60"/>
  <c r="C33" i="60"/>
  <c r="G33" i="60" s="1"/>
  <c r="Q32" i="60"/>
  <c r="C32" i="60"/>
  <c r="G51" i="60" s="1"/>
  <c r="Q31" i="60"/>
  <c r="C31" i="60"/>
  <c r="E31" i="60" s="1"/>
  <c r="F31" i="60" s="1"/>
  <c r="C30" i="60"/>
  <c r="E30" i="60" s="1"/>
  <c r="F30" i="60" s="1"/>
  <c r="C29" i="60"/>
  <c r="G48" i="60" s="1"/>
  <c r="C28" i="60"/>
  <c r="C27" i="60"/>
  <c r="E27" i="60" s="1"/>
  <c r="F27" i="60" s="1"/>
  <c r="C26" i="60"/>
  <c r="G45" i="60" s="1"/>
  <c r="D18" i="60"/>
  <c r="C18" i="60"/>
  <c r="E17" i="60"/>
  <c r="F17" i="60" s="1"/>
  <c r="E16" i="60"/>
  <c r="F16" i="60" s="1"/>
  <c r="E15" i="60"/>
  <c r="F15" i="60" s="1"/>
  <c r="E14" i="60"/>
  <c r="F14" i="60" s="1"/>
  <c r="E13" i="60"/>
  <c r="F13" i="60" s="1"/>
  <c r="E12" i="60"/>
  <c r="F12" i="60" s="1"/>
  <c r="E11" i="60"/>
  <c r="F11" i="60" s="1"/>
  <c r="E10" i="60"/>
  <c r="F10" i="60" s="1"/>
  <c r="E9" i="60"/>
  <c r="F9" i="60" s="1"/>
  <c r="E8" i="60"/>
  <c r="F8" i="60" s="1"/>
  <c r="Q50" i="60" l="1"/>
  <c r="M58" i="60"/>
  <c r="K90" i="60"/>
  <c r="G49" i="60"/>
  <c r="E18" i="60"/>
  <c r="F18" i="60" s="1"/>
  <c r="J91" i="60"/>
  <c r="L91" i="60" s="1"/>
  <c r="M91" i="60" s="1"/>
  <c r="G54" i="60"/>
  <c r="J82" i="60"/>
  <c r="L82" i="60" s="1"/>
  <c r="M82" i="60" s="1"/>
  <c r="J88" i="60"/>
  <c r="L88" i="60" s="1"/>
  <c r="M88" i="60" s="1"/>
  <c r="G27" i="60"/>
  <c r="C36" i="60"/>
  <c r="G36" i="60" s="1"/>
  <c r="G52" i="60"/>
  <c r="E33" i="60"/>
  <c r="F33" i="60" s="1"/>
  <c r="T12" i="60"/>
  <c r="E55" i="60"/>
  <c r="F55" i="60" s="1"/>
  <c r="G29" i="60"/>
  <c r="G46" i="60"/>
  <c r="G30" i="60"/>
  <c r="G32" i="60"/>
  <c r="G35" i="60"/>
  <c r="J87" i="60"/>
  <c r="L87" i="60" s="1"/>
  <c r="M87" i="60" s="1"/>
  <c r="G26" i="60"/>
  <c r="J90" i="60"/>
  <c r="L90" i="60" s="1"/>
  <c r="M90" i="60" s="1"/>
  <c r="G53" i="60"/>
  <c r="F58" i="60"/>
  <c r="G58" i="60" s="1"/>
  <c r="E56" i="60"/>
  <c r="F56" i="60" s="1"/>
  <c r="Q51" i="60"/>
  <c r="G71" i="60"/>
  <c r="G31" i="60"/>
  <c r="F47" i="60"/>
  <c r="E34" i="60"/>
  <c r="F34" i="60" s="1"/>
  <c r="G50" i="60"/>
  <c r="E66" i="60"/>
  <c r="E72" i="60"/>
  <c r="F72" i="60" s="1"/>
  <c r="J89" i="60"/>
  <c r="L89" i="60" s="1"/>
  <c r="M89" i="60" s="1"/>
  <c r="E29" i="60"/>
  <c r="F29" i="60" s="1"/>
  <c r="J84" i="60"/>
  <c r="L84" i="60" s="1"/>
  <c r="M84" i="60" s="1"/>
  <c r="G68" i="60"/>
  <c r="G74" i="60"/>
  <c r="G28" i="60"/>
  <c r="C80" i="60"/>
  <c r="E80" i="60" s="1"/>
  <c r="J85" i="60"/>
  <c r="L85" i="60" s="1"/>
  <c r="M85" i="60" s="1"/>
  <c r="G47" i="60"/>
  <c r="N53" i="60"/>
  <c r="E69" i="60"/>
  <c r="F69" i="60" s="1"/>
  <c r="E75" i="60"/>
  <c r="F75" i="60" s="1"/>
  <c r="E26" i="60"/>
  <c r="F26" i="60" s="1"/>
  <c r="E32" i="60"/>
  <c r="F32" i="60" s="1"/>
  <c r="G66" i="60"/>
  <c r="J86" i="60"/>
  <c r="L86" i="60" s="1"/>
  <c r="M86" i="60" s="1"/>
  <c r="E71" i="60"/>
  <c r="F71" i="60" s="1"/>
  <c r="E74" i="60"/>
  <c r="F74" i="60" s="1"/>
  <c r="E28" i="60"/>
  <c r="F28" i="60" s="1"/>
  <c r="C76" i="60"/>
  <c r="C38" i="60"/>
  <c r="E67" i="60"/>
  <c r="F67" i="60" s="1"/>
  <c r="E70" i="60"/>
  <c r="F70" i="60" s="1"/>
  <c r="E73" i="60"/>
  <c r="F73" i="60" s="1"/>
  <c r="J83" i="60"/>
  <c r="L83" i="60" s="1"/>
  <c r="M83" i="60" s="1"/>
  <c r="C55" i="59"/>
  <c r="T13" i="59" s="1"/>
  <c r="G55" i="60" l="1"/>
  <c r="E36" i="60"/>
  <c r="F36" i="60" s="1"/>
  <c r="E76" i="60"/>
  <c r="F76" i="60" s="1"/>
  <c r="G76" i="60"/>
  <c r="C78" i="60"/>
  <c r="E38" i="60"/>
  <c r="F38" i="60" s="1"/>
  <c r="G38" i="60"/>
  <c r="E77" i="60"/>
  <c r="F66" i="60"/>
  <c r="L130" i="59"/>
  <c r="M130" i="59" s="1"/>
  <c r="N126" i="59"/>
  <c r="L126" i="59"/>
  <c r="M126" i="59" s="1"/>
  <c r="L120" i="59"/>
  <c r="M120" i="59" s="1"/>
  <c r="N116" i="59"/>
  <c r="L116" i="59"/>
  <c r="M116" i="59" s="1"/>
  <c r="K88" i="59"/>
  <c r="D80" i="59"/>
  <c r="D76" i="59"/>
  <c r="C75" i="59"/>
  <c r="G75" i="59" s="1"/>
  <c r="C74" i="59"/>
  <c r="C73" i="59"/>
  <c r="G73" i="59" s="1"/>
  <c r="C72" i="59"/>
  <c r="E72" i="59" s="1"/>
  <c r="F72" i="59" s="1"/>
  <c r="C71" i="59"/>
  <c r="G71" i="59" s="1"/>
  <c r="C70" i="59"/>
  <c r="G70" i="59" s="1"/>
  <c r="C69" i="59"/>
  <c r="E69" i="59" s="1"/>
  <c r="F69" i="59" s="1"/>
  <c r="C68" i="59"/>
  <c r="G68" i="59" s="1"/>
  <c r="C67" i="59"/>
  <c r="G67" i="59" s="1"/>
  <c r="C66" i="59"/>
  <c r="E66" i="59" s="1"/>
  <c r="E58" i="59"/>
  <c r="D56" i="59"/>
  <c r="C56" i="59"/>
  <c r="M55" i="59"/>
  <c r="K55" i="59"/>
  <c r="D55" i="59"/>
  <c r="M54" i="59"/>
  <c r="K54" i="59"/>
  <c r="E54" i="59"/>
  <c r="F54" i="59" s="1"/>
  <c r="M53" i="59"/>
  <c r="L53" i="59"/>
  <c r="K53" i="59"/>
  <c r="J53" i="59"/>
  <c r="E53" i="59"/>
  <c r="F53" i="59" s="1"/>
  <c r="M52" i="59"/>
  <c r="L52" i="59"/>
  <c r="K52" i="59"/>
  <c r="J52" i="59"/>
  <c r="E52" i="59"/>
  <c r="F52" i="59" s="1"/>
  <c r="M51" i="59"/>
  <c r="M57" i="59" s="1"/>
  <c r="K51" i="59"/>
  <c r="E51" i="59"/>
  <c r="F51" i="59" s="1"/>
  <c r="M50" i="59"/>
  <c r="K50" i="59"/>
  <c r="K58" i="59" s="1"/>
  <c r="E50" i="59"/>
  <c r="F50" i="59" s="1"/>
  <c r="Q49" i="59"/>
  <c r="E49" i="59"/>
  <c r="F49" i="59" s="1"/>
  <c r="Q48" i="59"/>
  <c r="E48" i="59"/>
  <c r="F48" i="59" s="1"/>
  <c r="Q47" i="59"/>
  <c r="E47" i="59"/>
  <c r="F47" i="59" s="1"/>
  <c r="Q46" i="59"/>
  <c r="E46" i="59"/>
  <c r="F46" i="59" s="1"/>
  <c r="Q45" i="59"/>
  <c r="E45" i="59"/>
  <c r="Q43" i="59"/>
  <c r="Q42" i="59"/>
  <c r="Q41" i="59"/>
  <c r="Q40" i="59"/>
  <c r="Q39" i="59"/>
  <c r="Q38" i="59"/>
  <c r="Q37" i="59"/>
  <c r="Q36" i="59"/>
  <c r="D36" i="59"/>
  <c r="Q35" i="59"/>
  <c r="C35" i="59"/>
  <c r="G54" i="59" s="1"/>
  <c r="Q34" i="59"/>
  <c r="C34" i="59"/>
  <c r="G53" i="59" s="1"/>
  <c r="Q33" i="59"/>
  <c r="C33" i="59"/>
  <c r="E33" i="59" s="1"/>
  <c r="F33" i="59" s="1"/>
  <c r="Q32" i="59"/>
  <c r="C32" i="59"/>
  <c r="G51" i="59" s="1"/>
  <c r="Q31" i="59"/>
  <c r="C31" i="59"/>
  <c r="G50" i="59" s="1"/>
  <c r="C30" i="59"/>
  <c r="G30" i="59" s="1"/>
  <c r="C29" i="59"/>
  <c r="E29" i="59" s="1"/>
  <c r="F29" i="59" s="1"/>
  <c r="C28" i="59"/>
  <c r="G47" i="59" s="1"/>
  <c r="C27" i="59"/>
  <c r="G27" i="59" s="1"/>
  <c r="C26" i="59"/>
  <c r="D18" i="59"/>
  <c r="C18" i="59"/>
  <c r="T12" i="59" s="1"/>
  <c r="E17" i="59"/>
  <c r="F17" i="59" s="1"/>
  <c r="E16" i="59"/>
  <c r="F16" i="59" s="1"/>
  <c r="E15" i="59"/>
  <c r="F15" i="59" s="1"/>
  <c r="E14" i="59"/>
  <c r="F14" i="59" s="1"/>
  <c r="E13" i="59"/>
  <c r="F13" i="59" s="1"/>
  <c r="E12" i="59"/>
  <c r="F12" i="59" s="1"/>
  <c r="E11" i="59"/>
  <c r="F11" i="59" s="1"/>
  <c r="E10" i="59"/>
  <c r="F10" i="59" s="1"/>
  <c r="E9" i="59"/>
  <c r="F9" i="59" s="1"/>
  <c r="E8" i="59"/>
  <c r="F8" i="59" s="1"/>
  <c r="Q51" i="59" l="1"/>
  <c r="D78" i="59"/>
  <c r="Q50" i="59"/>
  <c r="F58" i="59"/>
  <c r="G58" i="59" s="1"/>
  <c r="E18" i="59"/>
  <c r="F18" i="59" s="1"/>
  <c r="G48" i="59"/>
  <c r="N53" i="59"/>
  <c r="K90" i="59"/>
  <c r="G34" i="59"/>
  <c r="J90" i="59"/>
  <c r="E68" i="59"/>
  <c r="F68" i="59" s="1"/>
  <c r="E74" i="59"/>
  <c r="F74" i="59" s="1"/>
  <c r="G72" i="59"/>
  <c r="E32" i="59"/>
  <c r="F32" i="59" s="1"/>
  <c r="E71" i="59"/>
  <c r="F71" i="59" s="1"/>
  <c r="G66" i="59"/>
  <c r="E56" i="59"/>
  <c r="F56" i="59" s="1"/>
  <c r="G32" i="59"/>
  <c r="G69" i="59"/>
  <c r="G45" i="59"/>
  <c r="J87" i="59"/>
  <c r="L87" i="59" s="1"/>
  <c r="M87" i="59" s="1"/>
  <c r="J91" i="59"/>
  <c r="L91" i="59" s="1"/>
  <c r="M91" i="59" s="1"/>
  <c r="J86" i="59"/>
  <c r="L86" i="59" s="1"/>
  <c r="M86" i="59" s="1"/>
  <c r="G26" i="59"/>
  <c r="G29" i="59"/>
  <c r="E34" i="59"/>
  <c r="F34" i="59" s="1"/>
  <c r="J82" i="59"/>
  <c r="L82" i="59" s="1"/>
  <c r="M82" i="59" s="1"/>
  <c r="F66" i="59"/>
  <c r="C38" i="59"/>
  <c r="E70" i="59"/>
  <c r="F70" i="59" s="1"/>
  <c r="E28" i="59"/>
  <c r="F28" i="59" s="1"/>
  <c r="E31" i="59"/>
  <c r="F31" i="59" s="1"/>
  <c r="G33" i="59"/>
  <c r="C36" i="59"/>
  <c r="G46" i="59"/>
  <c r="G49" i="59"/>
  <c r="E55" i="59"/>
  <c r="F55" i="59" s="1"/>
  <c r="J84" i="59"/>
  <c r="L84" i="59" s="1"/>
  <c r="M84" i="59" s="1"/>
  <c r="J88" i="59"/>
  <c r="L88" i="59" s="1"/>
  <c r="M88" i="59" s="1"/>
  <c r="C76" i="59"/>
  <c r="E35" i="59"/>
  <c r="F35" i="59" s="1"/>
  <c r="G28" i="59"/>
  <c r="G31" i="59"/>
  <c r="M58" i="59"/>
  <c r="G74" i="59"/>
  <c r="E27" i="59"/>
  <c r="F27" i="59" s="1"/>
  <c r="C80" i="59"/>
  <c r="E80" i="59" s="1"/>
  <c r="J85" i="59"/>
  <c r="L85" i="59" s="1"/>
  <c r="M85" i="59" s="1"/>
  <c r="E26" i="59"/>
  <c r="F26" i="59" s="1"/>
  <c r="G52" i="59"/>
  <c r="E75" i="59"/>
  <c r="F75" i="59" s="1"/>
  <c r="J89" i="59"/>
  <c r="L89" i="59" s="1"/>
  <c r="M89" i="59" s="1"/>
  <c r="F45" i="59"/>
  <c r="E30" i="59"/>
  <c r="F30" i="59" s="1"/>
  <c r="E67" i="59"/>
  <c r="F67" i="59" s="1"/>
  <c r="E73" i="59"/>
  <c r="F73" i="59" s="1"/>
  <c r="J83" i="59"/>
  <c r="L83" i="59" s="1"/>
  <c r="M83" i="59" s="1"/>
  <c r="G35" i="59"/>
  <c r="C18" i="58"/>
  <c r="E45" i="58"/>
  <c r="F45" i="58" s="1"/>
  <c r="E46" i="58"/>
  <c r="F46" i="58" s="1"/>
  <c r="E47" i="58"/>
  <c r="F47" i="58" s="1"/>
  <c r="E48" i="58"/>
  <c r="F48" i="58" s="1"/>
  <c r="E49" i="58"/>
  <c r="F49" i="58" s="1"/>
  <c r="E50" i="58"/>
  <c r="F50" i="58" s="1"/>
  <c r="E51" i="58"/>
  <c r="F51" i="58"/>
  <c r="E52" i="58"/>
  <c r="F52" i="58" s="1"/>
  <c r="E53" i="58"/>
  <c r="F53" i="58" s="1"/>
  <c r="E54" i="58"/>
  <c r="F54" i="58" s="1"/>
  <c r="C55" i="58"/>
  <c r="D55" i="58"/>
  <c r="L90" i="59" l="1"/>
  <c r="M90" i="59" s="1"/>
  <c r="E55" i="58"/>
  <c r="F55" i="58" s="1"/>
  <c r="G36" i="59"/>
  <c r="E36" i="59"/>
  <c r="F36" i="59" s="1"/>
  <c r="G76" i="59"/>
  <c r="E76" i="59"/>
  <c r="F76" i="59" s="1"/>
  <c r="C78" i="59"/>
  <c r="E77" i="59"/>
  <c r="G38" i="59"/>
  <c r="E38" i="59"/>
  <c r="F38" i="59" s="1"/>
  <c r="G55" i="59"/>
  <c r="L130" i="58"/>
  <c r="M130" i="58" s="1"/>
  <c r="N126" i="58"/>
  <c r="L126" i="58"/>
  <c r="M126" i="58" s="1"/>
  <c r="L120" i="58"/>
  <c r="M120" i="58" s="1"/>
  <c r="N116" i="58"/>
  <c r="L116" i="58"/>
  <c r="M116" i="58" s="1"/>
  <c r="K88" i="58"/>
  <c r="D80" i="58"/>
  <c r="D76" i="58"/>
  <c r="C75" i="58"/>
  <c r="C74" i="58"/>
  <c r="E74" i="58" s="1"/>
  <c r="F74" i="58" s="1"/>
  <c r="C73" i="58"/>
  <c r="G73" i="58" s="1"/>
  <c r="C72" i="58"/>
  <c r="G72" i="58" s="1"/>
  <c r="C71" i="58"/>
  <c r="G71" i="58" s="1"/>
  <c r="C70" i="58"/>
  <c r="G70" i="58" s="1"/>
  <c r="C69" i="58"/>
  <c r="C68" i="58"/>
  <c r="G68" i="58" s="1"/>
  <c r="C67" i="58"/>
  <c r="G67" i="58" s="1"/>
  <c r="C66" i="58"/>
  <c r="E58" i="58"/>
  <c r="D56" i="58"/>
  <c r="C56" i="58"/>
  <c r="M55" i="58"/>
  <c r="K55" i="58"/>
  <c r="T13" i="58"/>
  <c r="M54" i="58"/>
  <c r="K54" i="58"/>
  <c r="M53" i="58"/>
  <c r="L53" i="58"/>
  <c r="K53" i="58"/>
  <c r="J53" i="58"/>
  <c r="M52" i="58"/>
  <c r="L52" i="58"/>
  <c r="K52" i="58"/>
  <c r="J52" i="58"/>
  <c r="M51" i="58"/>
  <c r="M57" i="58" s="1"/>
  <c r="K51" i="58"/>
  <c r="M50" i="58"/>
  <c r="M58" i="58" s="1"/>
  <c r="K50" i="58"/>
  <c r="K58" i="58" s="1"/>
  <c r="Q49" i="58"/>
  <c r="Q48" i="58"/>
  <c r="Q47" i="58"/>
  <c r="Q46" i="58"/>
  <c r="Q45" i="58"/>
  <c r="Q43" i="58"/>
  <c r="Q42" i="58"/>
  <c r="Q41" i="58"/>
  <c r="Q40" i="58"/>
  <c r="Q39" i="58"/>
  <c r="Q38" i="58"/>
  <c r="D38" i="58"/>
  <c r="Q37" i="58"/>
  <c r="Q36" i="58"/>
  <c r="D36" i="58"/>
  <c r="Q35" i="58"/>
  <c r="C35" i="58"/>
  <c r="G54" i="58" s="1"/>
  <c r="Q34" i="58"/>
  <c r="C34" i="58"/>
  <c r="E34" i="58" s="1"/>
  <c r="F34" i="58" s="1"/>
  <c r="Q33" i="58"/>
  <c r="C33" i="58"/>
  <c r="G33" i="58" s="1"/>
  <c r="Q32" i="58"/>
  <c r="C32" i="58"/>
  <c r="G32" i="58" s="1"/>
  <c r="Q31" i="58"/>
  <c r="C31" i="58"/>
  <c r="G31" i="58" s="1"/>
  <c r="C30" i="58"/>
  <c r="G49" i="58" s="1"/>
  <c r="C29" i="58"/>
  <c r="G29" i="58" s="1"/>
  <c r="C28" i="58"/>
  <c r="G28" i="58" s="1"/>
  <c r="C27" i="58"/>
  <c r="C26" i="58"/>
  <c r="G45" i="58" s="1"/>
  <c r="D18" i="58"/>
  <c r="E17" i="58"/>
  <c r="F17" i="58" s="1"/>
  <c r="E16" i="58"/>
  <c r="F16" i="58" s="1"/>
  <c r="E15" i="58"/>
  <c r="F15" i="58" s="1"/>
  <c r="E14" i="58"/>
  <c r="F14" i="58" s="1"/>
  <c r="E13" i="58"/>
  <c r="F13" i="58" s="1"/>
  <c r="E12" i="58"/>
  <c r="F12" i="58" s="1"/>
  <c r="E11" i="58"/>
  <c r="F11" i="58" s="1"/>
  <c r="E10" i="58"/>
  <c r="F10" i="58" s="1"/>
  <c r="E9" i="58"/>
  <c r="F9" i="58" s="1"/>
  <c r="E8" i="58"/>
  <c r="F8" i="58" s="1"/>
  <c r="K90" i="58" l="1"/>
  <c r="J82" i="58"/>
  <c r="L82" i="58" s="1"/>
  <c r="M82" i="58" s="1"/>
  <c r="D78" i="58"/>
  <c r="G52" i="58"/>
  <c r="N53" i="58"/>
  <c r="Q51" i="58"/>
  <c r="J83" i="58"/>
  <c r="L83" i="58" s="1"/>
  <c r="M83" i="58" s="1"/>
  <c r="E26" i="58"/>
  <c r="F26" i="58" s="1"/>
  <c r="C80" i="58"/>
  <c r="E80" i="58" s="1"/>
  <c r="J84" i="58"/>
  <c r="L84" i="58" s="1"/>
  <c r="M84" i="58" s="1"/>
  <c r="J89" i="58"/>
  <c r="L89" i="58" s="1"/>
  <c r="M89" i="58" s="1"/>
  <c r="G74" i="58"/>
  <c r="J90" i="58"/>
  <c r="L90" i="58" s="1"/>
  <c r="M90" i="58" s="1"/>
  <c r="G34" i="58"/>
  <c r="G53" i="58"/>
  <c r="E66" i="58"/>
  <c r="F66" i="58" s="1"/>
  <c r="E71" i="58"/>
  <c r="F71" i="58" s="1"/>
  <c r="E68" i="58"/>
  <c r="F68" i="58" s="1"/>
  <c r="G66" i="58"/>
  <c r="C76" i="58"/>
  <c r="G76" i="58" s="1"/>
  <c r="E56" i="58"/>
  <c r="F56" i="58" s="1"/>
  <c r="G48" i="58"/>
  <c r="J85" i="58"/>
  <c r="L85" i="58" s="1"/>
  <c r="M85" i="58" s="1"/>
  <c r="G50" i="58"/>
  <c r="E29" i="58"/>
  <c r="F29" i="58" s="1"/>
  <c r="C36" i="58"/>
  <c r="G55" i="58" s="1"/>
  <c r="J91" i="58"/>
  <c r="L91" i="58" s="1"/>
  <c r="M91" i="58" s="1"/>
  <c r="G26" i="58"/>
  <c r="G47" i="58"/>
  <c r="E18" i="58"/>
  <c r="F18" i="58" s="1"/>
  <c r="J88" i="58"/>
  <c r="L88" i="58" s="1"/>
  <c r="M88" i="58" s="1"/>
  <c r="Q50" i="58"/>
  <c r="E69" i="58"/>
  <c r="F69" i="58" s="1"/>
  <c r="E72" i="58"/>
  <c r="F72" i="58" s="1"/>
  <c r="E75" i="58"/>
  <c r="F75" i="58" s="1"/>
  <c r="G27" i="58"/>
  <c r="G30" i="58"/>
  <c r="E33" i="58"/>
  <c r="F33" i="58" s="1"/>
  <c r="G35" i="58"/>
  <c r="G51" i="58"/>
  <c r="E67" i="58"/>
  <c r="F67" i="58" s="1"/>
  <c r="G69" i="58"/>
  <c r="G75" i="58"/>
  <c r="J86" i="58"/>
  <c r="L86" i="58" s="1"/>
  <c r="M86" i="58" s="1"/>
  <c r="E32" i="58"/>
  <c r="F32" i="58" s="1"/>
  <c r="C38" i="58"/>
  <c r="E30" i="58"/>
  <c r="F30" i="58" s="1"/>
  <c r="E35" i="58"/>
  <c r="F35" i="58" s="1"/>
  <c r="T12" i="58"/>
  <c r="F58" i="58"/>
  <c r="G58" i="58" s="1"/>
  <c r="E28" i="58"/>
  <c r="F28" i="58" s="1"/>
  <c r="E31" i="58"/>
  <c r="F31" i="58" s="1"/>
  <c r="G46" i="58"/>
  <c r="E70" i="58"/>
  <c r="F70" i="58" s="1"/>
  <c r="E73" i="58"/>
  <c r="F73" i="58" s="1"/>
  <c r="E27" i="58"/>
  <c r="F27" i="58" s="1"/>
  <c r="J87" i="58"/>
  <c r="L87" i="58" s="1"/>
  <c r="M87" i="58" s="1"/>
  <c r="L130" i="57"/>
  <c r="M130" i="57" s="1"/>
  <c r="N126" i="57"/>
  <c r="L126" i="57"/>
  <c r="M126" i="57" s="1"/>
  <c r="L120" i="57"/>
  <c r="M120" i="57" s="1"/>
  <c r="N116" i="57"/>
  <c r="L116" i="57"/>
  <c r="M116" i="57" s="1"/>
  <c r="K88" i="57"/>
  <c r="D80" i="57"/>
  <c r="D76" i="57"/>
  <c r="C75" i="57"/>
  <c r="G75" i="57" s="1"/>
  <c r="C74" i="57"/>
  <c r="E74" i="57" s="1"/>
  <c r="F74" i="57" s="1"/>
  <c r="C73" i="57"/>
  <c r="E73" i="57" s="1"/>
  <c r="F73" i="57" s="1"/>
  <c r="C72" i="57"/>
  <c r="E72" i="57" s="1"/>
  <c r="F72" i="57" s="1"/>
  <c r="C71" i="57"/>
  <c r="G71" i="57" s="1"/>
  <c r="C70" i="57"/>
  <c r="C69" i="57"/>
  <c r="E69" i="57" s="1"/>
  <c r="F69" i="57" s="1"/>
  <c r="C68" i="57"/>
  <c r="L67" i="57"/>
  <c r="K67" i="57"/>
  <c r="C67" i="57"/>
  <c r="E67" i="57" s="1"/>
  <c r="F67" i="57" s="1"/>
  <c r="C66" i="57"/>
  <c r="G66" i="57" s="1"/>
  <c r="E58" i="57"/>
  <c r="D56" i="57"/>
  <c r="C56" i="57"/>
  <c r="M55" i="57"/>
  <c r="K55" i="57"/>
  <c r="D55" i="57"/>
  <c r="C55" i="57"/>
  <c r="M54" i="57"/>
  <c r="K54" i="57"/>
  <c r="E54" i="57"/>
  <c r="F54" i="57" s="1"/>
  <c r="M53" i="57"/>
  <c r="L53" i="57"/>
  <c r="K53" i="57"/>
  <c r="J53" i="57"/>
  <c r="E53" i="57"/>
  <c r="F53" i="57" s="1"/>
  <c r="M52" i="57"/>
  <c r="L52" i="57"/>
  <c r="K52" i="57"/>
  <c r="J52" i="57"/>
  <c r="E52" i="57"/>
  <c r="F52" i="57" s="1"/>
  <c r="M51" i="57"/>
  <c r="K51" i="57"/>
  <c r="E51" i="57"/>
  <c r="F51" i="57" s="1"/>
  <c r="M50" i="57"/>
  <c r="M58" i="57" s="1"/>
  <c r="K50" i="57"/>
  <c r="K58" i="57" s="1"/>
  <c r="E50" i="57"/>
  <c r="F50" i="57" s="1"/>
  <c r="Q49" i="57"/>
  <c r="E49" i="57"/>
  <c r="F49" i="57" s="1"/>
  <c r="Q48" i="57"/>
  <c r="E48" i="57"/>
  <c r="F48" i="57" s="1"/>
  <c r="Q47" i="57"/>
  <c r="E47" i="57"/>
  <c r="F47" i="57" s="1"/>
  <c r="Q46" i="57"/>
  <c r="E46" i="57"/>
  <c r="F46" i="57" s="1"/>
  <c r="Q45" i="57"/>
  <c r="E45" i="57"/>
  <c r="Q43" i="57"/>
  <c r="Q42" i="57"/>
  <c r="Q41" i="57"/>
  <c r="Q40" i="57"/>
  <c r="Q39" i="57"/>
  <c r="Q38" i="57"/>
  <c r="D38" i="57"/>
  <c r="Q37" i="57"/>
  <c r="Q36" i="57"/>
  <c r="D36" i="57"/>
  <c r="Q35" i="57"/>
  <c r="C35" i="57"/>
  <c r="E35" i="57" s="1"/>
  <c r="F35" i="57" s="1"/>
  <c r="Q34" i="57"/>
  <c r="C34" i="57"/>
  <c r="E34" i="57" s="1"/>
  <c r="F34" i="57" s="1"/>
  <c r="Q33" i="57"/>
  <c r="C33" i="57"/>
  <c r="G33" i="57" s="1"/>
  <c r="Q32" i="57"/>
  <c r="C32" i="57"/>
  <c r="E32" i="57" s="1"/>
  <c r="F32" i="57" s="1"/>
  <c r="Q31" i="57"/>
  <c r="C31" i="57"/>
  <c r="E31" i="57" s="1"/>
  <c r="F31" i="57" s="1"/>
  <c r="C30" i="57"/>
  <c r="G49" i="57" s="1"/>
  <c r="C29" i="57"/>
  <c r="E29" i="57" s="1"/>
  <c r="F29" i="57" s="1"/>
  <c r="C28" i="57"/>
  <c r="E28" i="57" s="1"/>
  <c r="F28" i="57" s="1"/>
  <c r="C27" i="57"/>
  <c r="G46" i="57" s="1"/>
  <c r="C26" i="57"/>
  <c r="E26" i="57" s="1"/>
  <c r="F26" i="57" s="1"/>
  <c r="D18" i="57"/>
  <c r="C18" i="57"/>
  <c r="E17" i="57"/>
  <c r="F17" i="57" s="1"/>
  <c r="E16" i="57"/>
  <c r="F16" i="57" s="1"/>
  <c r="E15" i="57"/>
  <c r="F15" i="57" s="1"/>
  <c r="E14" i="57"/>
  <c r="F14" i="57" s="1"/>
  <c r="E13" i="57"/>
  <c r="F13" i="57" s="1"/>
  <c r="E12" i="57"/>
  <c r="F12" i="57" s="1"/>
  <c r="E11" i="57"/>
  <c r="F11" i="57" s="1"/>
  <c r="E10" i="57"/>
  <c r="F10" i="57" s="1"/>
  <c r="E9" i="57"/>
  <c r="F9" i="57" s="1"/>
  <c r="E8" i="57"/>
  <c r="F8" i="57" s="1"/>
  <c r="D78" i="57" l="1"/>
  <c r="K90" i="57"/>
  <c r="Q51" i="57"/>
  <c r="E36" i="58"/>
  <c r="F36" i="58" s="1"/>
  <c r="N53" i="57"/>
  <c r="G36" i="58"/>
  <c r="E76" i="58"/>
  <c r="F76" i="58" s="1"/>
  <c r="C78" i="58"/>
  <c r="G38" i="58"/>
  <c r="E38" i="58"/>
  <c r="F38" i="58" s="1"/>
  <c r="E77" i="58"/>
  <c r="J82" i="57"/>
  <c r="L82" i="57" s="1"/>
  <c r="M82" i="57" s="1"/>
  <c r="G45" i="57"/>
  <c r="G30" i="57"/>
  <c r="J86" i="57"/>
  <c r="L86" i="57" s="1"/>
  <c r="M86" i="57" s="1"/>
  <c r="G35" i="57"/>
  <c r="J91" i="57"/>
  <c r="L91" i="57" s="1"/>
  <c r="M91" i="57" s="1"/>
  <c r="G53" i="57"/>
  <c r="J84" i="57"/>
  <c r="L84" i="57" s="1"/>
  <c r="M84" i="57" s="1"/>
  <c r="J90" i="57"/>
  <c r="L90" i="57" s="1"/>
  <c r="M90" i="57" s="1"/>
  <c r="G74" i="57"/>
  <c r="G68" i="57"/>
  <c r="G72" i="57"/>
  <c r="E68" i="57"/>
  <c r="F68" i="57" s="1"/>
  <c r="E66" i="57"/>
  <c r="F66" i="57" s="1"/>
  <c r="G69" i="57"/>
  <c r="E71" i="57"/>
  <c r="F71" i="57" s="1"/>
  <c r="C76" i="57"/>
  <c r="E76" i="57" s="1"/>
  <c r="F76" i="57" s="1"/>
  <c r="E55" i="57"/>
  <c r="F55" i="57" s="1"/>
  <c r="E56" i="57"/>
  <c r="F56" i="57" s="1"/>
  <c r="G32" i="57"/>
  <c r="G26" i="57"/>
  <c r="G34" i="57"/>
  <c r="G27" i="57"/>
  <c r="G51" i="57"/>
  <c r="E33" i="57"/>
  <c r="F33" i="57" s="1"/>
  <c r="G29" i="57"/>
  <c r="J83" i="57"/>
  <c r="L83" i="57" s="1"/>
  <c r="M83" i="57" s="1"/>
  <c r="G48" i="57"/>
  <c r="E18" i="57"/>
  <c r="F18" i="57" s="1"/>
  <c r="C36" i="57"/>
  <c r="E70" i="57"/>
  <c r="F70" i="57" s="1"/>
  <c r="T13" i="57"/>
  <c r="G31" i="57"/>
  <c r="G47" i="57"/>
  <c r="G50" i="57"/>
  <c r="G52" i="57"/>
  <c r="J88" i="57"/>
  <c r="L88" i="57" s="1"/>
  <c r="M88" i="57" s="1"/>
  <c r="C38" i="57"/>
  <c r="F45" i="57"/>
  <c r="Q50" i="57"/>
  <c r="G54" i="57"/>
  <c r="K66" i="57"/>
  <c r="C80" i="57"/>
  <c r="E80" i="57" s="1"/>
  <c r="J85" i="57"/>
  <c r="L85" i="57" s="1"/>
  <c r="M85" i="57" s="1"/>
  <c r="E27" i="57"/>
  <c r="F27" i="57" s="1"/>
  <c r="E30" i="57"/>
  <c r="F30" i="57" s="1"/>
  <c r="L66" i="57"/>
  <c r="E75" i="57"/>
  <c r="F75" i="57" s="1"/>
  <c r="J89" i="57"/>
  <c r="L89" i="57" s="1"/>
  <c r="M89" i="57" s="1"/>
  <c r="M57" i="57"/>
  <c r="T12" i="57"/>
  <c r="J87" i="57"/>
  <c r="L87" i="57" s="1"/>
  <c r="M87" i="57" s="1"/>
  <c r="G28" i="57"/>
  <c r="G70" i="57"/>
  <c r="G73" i="57"/>
  <c r="F58" i="57"/>
  <c r="G58" i="57" s="1"/>
  <c r="G67" i="57"/>
  <c r="N126" i="56"/>
  <c r="N116" i="56"/>
  <c r="L130" i="56"/>
  <c r="M130" i="56" s="1"/>
  <c r="L126" i="56"/>
  <c r="M126" i="56" s="1"/>
  <c r="L120" i="56"/>
  <c r="M120" i="56" s="1"/>
  <c r="L116" i="56"/>
  <c r="M116" i="56" s="1"/>
  <c r="L67" i="56"/>
  <c r="K67" i="56"/>
  <c r="K70" i="48"/>
  <c r="J70" i="48"/>
  <c r="K65" i="48"/>
  <c r="J65" i="48"/>
  <c r="J72" i="48" l="1"/>
  <c r="J73" i="48"/>
  <c r="G76" i="57"/>
  <c r="G36" i="57"/>
  <c r="E36" i="57"/>
  <c r="F36" i="57" s="1"/>
  <c r="C78" i="57"/>
  <c r="G38" i="57"/>
  <c r="E38" i="57"/>
  <c r="F38" i="57" s="1"/>
  <c r="E77" i="57"/>
  <c r="G55" i="57"/>
  <c r="K88" i="56" l="1"/>
  <c r="D80" i="56"/>
  <c r="D76" i="56"/>
  <c r="C75" i="56"/>
  <c r="E75" i="56" s="1"/>
  <c r="F75" i="56" s="1"/>
  <c r="C74" i="56"/>
  <c r="G74" i="56" s="1"/>
  <c r="C73" i="56"/>
  <c r="C72" i="56"/>
  <c r="E72" i="56" s="1"/>
  <c r="F72" i="56" s="1"/>
  <c r="C71" i="56"/>
  <c r="G71" i="56" s="1"/>
  <c r="C70" i="56"/>
  <c r="G70" i="56" s="1"/>
  <c r="C69" i="56"/>
  <c r="E69" i="56" s="1"/>
  <c r="F69" i="56" s="1"/>
  <c r="C68" i="56"/>
  <c r="G68" i="56" s="1"/>
  <c r="C67" i="56"/>
  <c r="E67" i="56" s="1"/>
  <c r="F67" i="56" s="1"/>
  <c r="C66" i="56"/>
  <c r="E66" i="56" s="1"/>
  <c r="E58" i="56"/>
  <c r="D56" i="56"/>
  <c r="C56" i="56"/>
  <c r="M55" i="56"/>
  <c r="K55" i="56"/>
  <c r="D55" i="56"/>
  <c r="C55" i="56"/>
  <c r="M54" i="56"/>
  <c r="K54" i="56"/>
  <c r="E54" i="56"/>
  <c r="F54" i="56" s="1"/>
  <c r="M53" i="56"/>
  <c r="L53" i="56"/>
  <c r="K53" i="56"/>
  <c r="J53" i="56"/>
  <c r="E53" i="56"/>
  <c r="F53" i="56" s="1"/>
  <c r="M52" i="56"/>
  <c r="L52" i="56"/>
  <c r="K52" i="56"/>
  <c r="J52" i="56"/>
  <c r="E52" i="56"/>
  <c r="F52" i="56" s="1"/>
  <c r="M51" i="56"/>
  <c r="M57" i="56" s="1"/>
  <c r="K51" i="56"/>
  <c r="E51" i="56"/>
  <c r="F51" i="56" s="1"/>
  <c r="M50" i="56"/>
  <c r="M58" i="56" s="1"/>
  <c r="K50" i="56"/>
  <c r="E50" i="56"/>
  <c r="F50" i="56" s="1"/>
  <c r="Q49" i="56"/>
  <c r="E49" i="56"/>
  <c r="F49" i="56" s="1"/>
  <c r="Q48" i="56"/>
  <c r="E48" i="56"/>
  <c r="F48" i="56" s="1"/>
  <c r="Q47" i="56"/>
  <c r="E47" i="56"/>
  <c r="F47" i="56" s="1"/>
  <c r="Q46" i="56"/>
  <c r="E46" i="56"/>
  <c r="F46" i="56" s="1"/>
  <c r="Q45" i="56"/>
  <c r="E45" i="56"/>
  <c r="Q43" i="56"/>
  <c r="Q42" i="56"/>
  <c r="Q41" i="56"/>
  <c r="Q40" i="56"/>
  <c r="Q39" i="56"/>
  <c r="Q38" i="56"/>
  <c r="D38" i="56"/>
  <c r="Q37" i="56"/>
  <c r="Q36" i="56"/>
  <c r="D36" i="56"/>
  <c r="Q35" i="56"/>
  <c r="C35" i="56"/>
  <c r="G54" i="56" s="1"/>
  <c r="Q34" i="56"/>
  <c r="C34" i="56"/>
  <c r="G34" i="56" s="1"/>
  <c r="Q33" i="56"/>
  <c r="C33" i="56"/>
  <c r="G52" i="56" s="1"/>
  <c r="Q32" i="56"/>
  <c r="C32" i="56"/>
  <c r="G32" i="56" s="1"/>
  <c r="Q31" i="56"/>
  <c r="C31" i="56"/>
  <c r="G50" i="56" s="1"/>
  <c r="C30" i="56"/>
  <c r="G30" i="56" s="1"/>
  <c r="C29" i="56"/>
  <c r="E29" i="56" s="1"/>
  <c r="F29" i="56" s="1"/>
  <c r="C28" i="56"/>
  <c r="G47" i="56" s="1"/>
  <c r="C27" i="56"/>
  <c r="G46" i="56" s="1"/>
  <c r="C26" i="56"/>
  <c r="E26" i="56" s="1"/>
  <c r="F26" i="56" s="1"/>
  <c r="D18" i="56"/>
  <c r="C18" i="56"/>
  <c r="E17" i="56"/>
  <c r="F17" i="56" s="1"/>
  <c r="E16" i="56"/>
  <c r="F16" i="56" s="1"/>
  <c r="E15" i="56"/>
  <c r="F15" i="56" s="1"/>
  <c r="E14" i="56"/>
  <c r="F14" i="56" s="1"/>
  <c r="E13" i="56"/>
  <c r="F13" i="56" s="1"/>
  <c r="E12" i="56"/>
  <c r="F12" i="56" s="1"/>
  <c r="E11" i="56"/>
  <c r="F11" i="56" s="1"/>
  <c r="E10" i="56"/>
  <c r="F10" i="56" s="1"/>
  <c r="E9" i="56"/>
  <c r="F9" i="56" s="1"/>
  <c r="E8" i="56"/>
  <c r="F8" i="56" s="1"/>
  <c r="Q50" i="56" l="1"/>
  <c r="K66" i="56"/>
  <c r="T12" i="56"/>
  <c r="T13" i="56"/>
  <c r="L66" i="56"/>
  <c r="E28" i="56"/>
  <c r="F28" i="56" s="1"/>
  <c r="N53" i="56"/>
  <c r="K58" i="56"/>
  <c r="Q51" i="56"/>
  <c r="D78" i="56"/>
  <c r="K90" i="56"/>
  <c r="G51" i="56"/>
  <c r="E56" i="56"/>
  <c r="F56" i="56" s="1"/>
  <c r="J88" i="56"/>
  <c r="L88" i="56" s="1"/>
  <c r="M88" i="56" s="1"/>
  <c r="F45" i="56"/>
  <c r="E55" i="56"/>
  <c r="F55" i="56" s="1"/>
  <c r="E30" i="56"/>
  <c r="F30" i="56" s="1"/>
  <c r="J87" i="56"/>
  <c r="L87" i="56" s="1"/>
  <c r="M87" i="56" s="1"/>
  <c r="G45" i="56"/>
  <c r="G49" i="56"/>
  <c r="J89" i="56"/>
  <c r="L89" i="56" s="1"/>
  <c r="M89" i="56" s="1"/>
  <c r="E27" i="56"/>
  <c r="F27" i="56" s="1"/>
  <c r="E32" i="56"/>
  <c r="F32" i="56" s="1"/>
  <c r="J90" i="56"/>
  <c r="L90" i="56" s="1"/>
  <c r="M90" i="56" s="1"/>
  <c r="E35" i="56"/>
  <c r="F35" i="56" s="1"/>
  <c r="E31" i="56"/>
  <c r="F31" i="56" s="1"/>
  <c r="G27" i="56"/>
  <c r="G48" i="56"/>
  <c r="G35" i="56"/>
  <c r="G53" i="56"/>
  <c r="J91" i="56"/>
  <c r="L91" i="56" s="1"/>
  <c r="M91" i="56" s="1"/>
  <c r="E18" i="56"/>
  <c r="F18" i="56" s="1"/>
  <c r="F66" i="56"/>
  <c r="C76" i="56"/>
  <c r="E70" i="56"/>
  <c r="F70" i="56" s="1"/>
  <c r="E33" i="56"/>
  <c r="F33" i="56" s="1"/>
  <c r="G33" i="56"/>
  <c r="F58" i="56"/>
  <c r="G58" i="56" s="1"/>
  <c r="E71" i="56"/>
  <c r="F71" i="56" s="1"/>
  <c r="E74" i="56"/>
  <c r="F74" i="56" s="1"/>
  <c r="G31" i="56"/>
  <c r="G26" i="56"/>
  <c r="G29" i="56"/>
  <c r="J83" i="56"/>
  <c r="L83" i="56" s="1"/>
  <c r="M83" i="56" s="1"/>
  <c r="E68" i="56"/>
  <c r="F68" i="56" s="1"/>
  <c r="J84" i="56"/>
  <c r="L84" i="56" s="1"/>
  <c r="M84" i="56" s="1"/>
  <c r="C38" i="56"/>
  <c r="G66" i="56"/>
  <c r="G69" i="56"/>
  <c r="G72" i="56"/>
  <c r="G75" i="56"/>
  <c r="J82" i="56"/>
  <c r="L82" i="56" s="1"/>
  <c r="M82" i="56" s="1"/>
  <c r="J86" i="56"/>
  <c r="L86" i="56" s="1"/>
  <c r="M86" i="56" s="1"/>
  <c r="E73" i="56"/>
  <c r="F73" i="56" s="1"/>
  <c r="G67" i="56"/>
  <c r="G73" i="56"/>
  <c r="C36" i="56"/>
  <c r="G55" i="56" s="1"/>
  <c r="G28" i="56"/>
  <c r="E34" i="56"/>
  <c r="F34" i="56" s="1"/>
  <c r="C80" i="56"/>
  <c r="E80" i="56" s="1"/>
  <c r="J85" i="56"/>
  <c r="L85" i="56" s="1"/>
  <c r="M85" i="56" s="1"/>
  <c r="E77" i="56" l="1"/>
  <c r="G38" i="56"/>
  <c r="E38" i="56"/>
  <c r="F38" i="56" s="1"/>
  <c r="C78" i="56"/>
  <c r="E76" i="56"/>
  <c r="F76" i="56" s="1"/>
  <c r="G76" i="56"/>
  <c r="G36" i="56"/>
  <c r="E36" i="56"/>
  <c r="F36" i="56" s="1"/>
  <c r="H120" i="53"/>
  <c r="G120" i="53"/>
  <c r="D119" i="53"/>
  <c r="G141" i="53"/>
  <c r="E141" i="53"/>
  <c r="F141" i="53" s="1"/>
  <c r="C128" i="53"/>
  <c r="D140" i="53"/>
  <c r="C115" i="53"/>
  <c r="C106" i="53"/>
  <c r="E115" i="53" l="1"/>
  <c r="F115" i="53" s="1"/>
  <c r="E106" i="53"/>
  <c r="F106" i="53" s="1"/>
  <c r="C129" i="53"/>
  <c r="E129" i="53" s="1"/>
  <c r="F129" i="53" s="1"/>
  <c r="C130" i="53"/>
  <c r="E130" i="53" s="1"/>
  <c r="F130" i="53" s="1"/>
  <c r="C131" i="53"/>
  <c r="E131" i="53" s="1"/>
  <c r="F131" i="53" s="1"/>
  <c r="C132" i="53"/>
  <c r="E132" i="53" s="1"/>
  <c r="F132" i="53" s="1"/>
  <c r="C133" i="53"/>
  <c r="E133" i="53" s="1"/>
  <c r="F133" i="53" s="1"/>
  <c r="C134" i="53"/>
  <c r="E134" i="53" s="1"/>
  <c r="F134" i="53" s="1"/>
  <c r="C135" i="53"/>
  <c r="E135" i="53" s="1"/>
  <c r="F135" i="53" s="1"/>
  <c r="C136" i="53"/>
  <c r="E136" i="53" s="1"/>
  <c r="F136" i="53" s="1"/>
  <c r="C127" i="53"/>
  <c r="E127" i="53" s="1"/>
  <c r="F127" i="53" s="1"/>
  <c r="C107" i="53"/>
  <c r="C108" i="53"/>
  <c r="E108" i="53" s="1"/>
  <c r="F108" i="53" s="1"/>
  <c r="C109" i="53"/>
  <c r="E109" i="53" s="1"/>
  <c r="F109" i="53" s="1"/>
  <c r="C110" i="53"/>
  <c r="E110" i="53" s="1"/>
  <c r="F110" i="53" s="1"/>
  <c r="C111" i="53"/>
  <c r="E111" i="53" s="1"/>
  <c r="F111" i="53" s="1"/>
  <c r="C112" i="53"/>
  <c r="E112" i="53" s="1"/>
  <c r="F112" i="53" s="1"/>
  <c r="C113" i="53"/>
  <c r="E113" i="53" s="1"/>
  <c r="F113" i="53" s="1"/>
  <c r="C114" i="53"/>
  <c r="E114" i="53" s="1"/>
  <c r="F114" i="53" s="1"/>
  <c r="E107" i="53" l="1"/>
  <c r="F107" i="53" s="1"/>
  <c r="C119" i="53"/>
  <c r="C140" i="53"/>
  <c r="G140" i="53" s="1"/>
  <c r="E128" i="53"/>
  <c r="F128" i="53" s="1"/>
  <c r="C116" i="53"/>
  <c r="C137" i="53"/>
  <c r="E140" i="53" l="1"/>
  <c r="F140" i="53" s="1"/>
  <c r="H119" i="53"/>
  <c r="H116" i="53"/>
  <c r="G119" i="53"/>
  <c r="E119" i="53"/>
  <c r="F119" i="53" s="1"/>
  <c r="D116" i="53"/>
  <c r="E116" i="53" s="1"/>
  <c r="F116" i="53" s="1"/>
  <c r="D137" i="53"/>
  <c r="E137" i="53" s="1"/>
  <c r="F137" i="53" s="1"/>
  <c r="G116" i="53" l="1"/>
  <c r="G137" i="53"/>
  <c r="K119" i="50"/>
  <c r="K120" i="50"/>
  <c r="K118" i="50"/>
  <c r="K88" i="53" l="1"/>
  <c r="D80" i="53"/>
  <c r="D76" i="53"/>
  <c r="C75" i="53"/>
  <c r="G75" i="53" s="1"/>
  <c r="C74" i="53"/>
  <c r="E74" i="53" s="1"/>
  <c r="F74" i="53" s="1"/>
  <c r="C73" i="53"/>
  <c r="G73" i="53" s="1"/>
  <c r="C72" i="53"/>
  <c r="G72" i="53" s="1"/>
  <c r="C71" i="53"/>
  <c r="E71" i="53" s="1"/>
  <c r="F71" i="53" s="1"/>
  <c r="C70" i="53"/>
  <c r="G70" i="53" s="1"/>
  <c r="C69" i="53"/>
  <c r="E69" i="53" s="1"/>
  <c r="F69" i="53" s="1"/>
  <c r="C68" i="53"/>
  <c r="C67" i="53"/>
  <c r="C66" i="53"/>
  <c r="E66" i="53" s="1"/>
  <c r="E58" i="53"/>
  <c r="T56" i="53"/>
  <c r="D56" i="53"/>
  <c r="C56" i="53"/>
  <c r="M55" i="53"/>
  <c r="K55" i="53"/>
  <c r="D55" i="53"/>
  <c r="C55" i="53"/>
  <c r="T13" i="53" s="1"/>
  <c r="M54" i="53"/>
  <c r="K54" i="53"/>
  <c r="E54" i="53"/>
  <c r="F54" i="53" s="1"/>
  <c r="M53" i="53"/>
  <c r="L53" i="53"/>
  <c r="K53" i="53"/>
  <c r="J53" i="53"/>
  <c r="E53" i="53"/>
  <c r="F53" i="53" s="1"/>
  <c r="M52" i="53"/>
  <c r="L52" i="53"/>
  <c r="K52" i="53"/>
  <c r="J52" i="53"/>
  <c r="E52" i="53"/>
  <c r="F52" i="53" s="1"/>
  <c r="M51" i="53"/>
  <c r="K51" i="53"/>
  <c r="E51" i="53"/>
  <c r="F51" i="53" s="1"/>
  <c r="M50" i="53"/>
  <c r="K50" i="53"/>
  <c r="K58" i="53" s="1"/>
  <c r="E50" i="53"/>
  <c r="F50" i="53" s="1"/>
  <c r="Q49" i="53"/>
  <c r="E49" i="53"/>
  <c r="F49" i="53" s="1"/>
  <c r="Q48" i="53"/>
  <c r="E48" i="53"/>
  <c r="F48" i="53" s="1"/>
  <c r="Q47" i="53"/>
  <c r="E47" i="53"/>
  <c r="F47" i="53" s="1"/>
  <c r="Q46" i="53"/>
  <c r="E46" i="53"/>
  <c r="F46" i="53" s="1"/>
  <c r="Q45" i="53"/>
  <c r="E45" i="53"/>
  <c r="F45" i="53" s="1"/>
  <c r="Q43" i="53"/>
  <c r="Q42" i="53"/>
  <c r="Q41" i="53"/>
  <c r="Q40" i="53"/>
  <c r="Q39" i="53"/>
  <c r="Q38" i="53"/>
  <c r="D38" i="53"/>
  <c r="Q37" i="53"/>
  <c r="Q36" i="53"/>
  <c r="D36" i="53"/>
  <c r="Q35" i="53"/>
  <c r="C35" i="53"/>
  <c r="G35" i="53" s="1"/>
  <c r="Q34" i="53"/>
  <c r="C34" i="53"/>
  <c r="E34" i="53" s="1"/>
  <c r="F34" i="53" s="1"/>
  <c r="Q33" i="53"/>
  <c r="C33" i="53"/>
  <c r="G33" i="53" s="1"/>
  <c r="Q32" i="53"/>
  <c r="C32" i="53"/>
  <c r="E32" i="53" s="1"/>
  <c r="F32" i="53" s="1"/>
  <c r="Q31" i="53"/>
  <c r="C31" i="53"/>
  <c r="G31" i="53" s="1"/>
  <c r="C30" i="53"/>
  <c r="G30" i="53" s="1"/>
  <c r="C29" i="53"/>
  <c r="E29" i="53" s="1"/>
  <c r="F29" i="53" s="1"/>
  <c r="C28" i="53"/>
  <c r="G28" i="53" s="1"/>
  <c r="C27" i="53"/>
  <c r="G46" i="53" s="1"/>
  <c r="C26" i="53"/>
  <c r="G45" i="53" s="1"/>
  <c r="D18" i="53"/>
  <c r="C18" i="53"/>
  <c r="T12" i="53" s="1"/>
  <c r="E17" i="53"/>
  <c r="F17" i="53" s="1"/>
  <c r="E16" i="53"/>
  <c r="F16" i="53" s="1"/>
  <c r="E15" i="53"/>
  <c r="F15" i="53" s="1"/>
  <c r="E14" i="53"/>
  <c r="F14" i="53" s="1"/>
  <c r="E13" i="53"/>
  <c r="F13" i="53" s="1"/>
  <c r="E12" i="53"/>
  <c r="F12" i="53" s="1"/>
  <c r="E11" i="53"/>
  <c r="F11" i="53" s="1"/>
  <c r="E10" i="53"/>
  <c r="F10" i="53" s="1"/>
  <c r="E9" i="53"/>
  <c r="F9" i="53" s="1"/>
  <c r="E8" i="53"/>
  <c r="F8" i="53" s="1"/>
  <c r="Q51" i="53" l="1"/>
  <c r="M57" i="53"/>
  <c r="J84" i="53"/>
  <c r="L84" i="53" s="1"/>
  <c r="M84" i="53" s="1"/>
  <c r="D78" i="53"/>
  <c r="Q50" i="53"/>
  <c r="N53" i="53"/>
  <c r="K90" i="53"/>
  <c r="J83" i="53"/>
  <c r="L83" i="53" s="1"/>
  <c r="M83" i="53" s="1"/>
  <c r="G74" i="53"/>
  <c r="G34" i="53"/>
  <c r="G53" i="53"/>
  <c r="G66" i="53"/>
  <c r="G68" i="53"/>
  <c r="J82" i="53"/>
  <c r="L82" i="53" s="1"/>
  <c r="M82" i="53" s="1"/>
  <c r="G69" i="53"/>
  <c r="G71" i="53"/>
  <c r="G29" i="53"/>
  <c r="G32" i="53"/>
  <c r="C36" i="53"/>
  <c r="E36" i="53" s="1"/>
  <c r="F36" i="53" s="1"/>
  <c r="J87" i="53"/>
  <c r="L87" i="53" s="1"/>
  <c r="M87" i="53" s="1"/>
  <c r="G26" i="53"/>
  <c r="J91" i="53"/>
  <c r="L91" i="53" s="1"/>
  <c r="M91" i="53" s="1"/>
  <c r="J88" i="53"/>
  <c r="L88" i="53" s="1"/>
  <c r="M88" i="53" s="1"/>
  <c r="J90" i="53"/>
  <c r="L90" i="53" s="1"/>
  <c r="M90" i="53" s="1"/>
  <c r="G51" i="53"/>
  <c r="G48" i="53"/>
  <c r="E18" i="53"/>
  <c r="F18" i="53" s="1"/>
  <c r="F66" i="53"/>
  <c r="C38" i="53"/>
  <c r="E56" i="53"/>
  <c r="F56" i="53" s="1"/>
  <c r="E27" i="53"/>
  <c r="F27" i="53" s="1"/>
  <c r="E30" i="53"/>
  <c r="F30" i="53" s="1"/>
  <c r="M58" i="53"/>
  <c r="E26" i="53"/>
  <c r="F26" i="53" s="1"/>
  <c r="G47" i="53"/>
  <c r="G50" i="53"/>
  <c r="G52" i="53"/>
  <c r="C80" i="53"/>
  <c r="E80" i="53" s="1"/>
  <c r="J85" i="53"/>
  <c r="L85" i="53" s="1"/>
  <c r="M85" i="53" s="1"/>
  <c r="E72" i="53"/>
  <c r="F72" i="53" s="1"/>
  <c r="E75" i="53"/>
  <c r="F75" i="53" s="1"/>
  <c r="J89" i="53"/>
  <c r="L89" i="53" s="1"/>
  <c r="M89" i="53" s="1"/>
  <c r="E35" i="53"/>
  <c r="F35" i="53" s="1"/>
  <c r="E73" i="53"/>
  <c r="F73" i="53" s="1"/>
  <c r="G27" i="53"/>
  <c r="G54" i="53"/>
  <c r="J86" i="53"/>
  <c r="L86" i="53" s="1"/>
  <c r="M86" i="53" s="1"/>
  <c r="C76" i="53"/>
  <c r="E67" i="53"/>
  <c r="F67" i="53" s="1"/>
  <c r="E33" i="53"/>
  <c r="F33" i="53" s="1"/>
  <c r="G67" i="53"/>
  <c r="E28" i="53"/>
  <c r="F28" i="53" s="1"/>
  <c r="E31" i="53"/>
  <c r="F31" i="53" s="1"/>
  <c r="G49" i="53"/>
  <c r="E55" i="53"/>
  <c r="F55" i="53" s="1"/>
  <c r="F58" i="53"/>
  <c r="G58" i="53" s="1"/>
  <c r="E68" i="53"/>
  <c r="F68" i="53" s="1"/>
  <c r="E70" i="53"/>
  <c r="F70" i="53" s="1"/>
  <c r="C55" i="52"/>
  <c r="G36" i="53" l="1"/>
  <c r="G55" i="53"/>
  <c r="G38" i="53"/>
  <c r="E38" i="53"/>
  <c r="F38" i="53" s="1"/>
  <c r="C78" i="53"/>
  <c r="G76" i="53"/>
  <c r="E76" i="53"/>
  <c r="F76" i="53" s="1"/>
  <c r="E77" i="53"/>
  <c r="K88" i="52"/>
  <c r="D80" i="52"/>
  <c r="D76" i="52"/>
  <c r="C75" i="52"/>
  <c r="C74" i="52"/>
  <c r="G74" i="52" s="1"/>
  <c r="C73" i="52"/>
  <c r="G73" i="52" s="1"/>
  <c r="C72" i="52"/>
  <c r="E72" i="52" s="1"/>
  <c r="F72" i="52" s="1"/>
  <c r="C71" i="52"/>
  <c r="E71" i="52" s="1"/>
  <c r="F71" i="52" s="1"/>
  <c r="C70" i="52"/>
  <c r="G70" i="52" s="1"/>
  <c r="C69" i="52"/>
  <c r="G69" i="52" s="1"/>
  <c r="C68" i="52"/>
  <c r="E68" i="52" s="1"/>
  <c r="F68" i="52" s="1"/>
  <c r="C67" i="52"/>
  <c r="E67" i="52" s="1"/>
  <c r="F67" i="52" s="1"/>
  <c r="C66" i="52"/>
  <c r="G66" i="52" s="1"/>
  <c r="E58" i="52"/>
  <c r="T56" i="52"/>
  <c r="D56" i="52"/>
  <c r="C56" i="52"/>
  <c r="M55" i="52"/>
  <c r="K55" i="52"/>
  <c r="D55" i="52"/>
  <c r="M54" i="52"/>
  <c r="K54" i="52"/>
  <c r="E54" i="52"/>
  <c r="F54" i="52" s="1"/>
  <c r="M53" i="52"/>
  <c r="L53" i="52"/>
  <c r="K53" i="52"/>
  <c r="J53" i="52"/>
  <c r="E53" i="52"/>
  <c r="F53" i="52" s="1"/>
  <c r="M52" i="52"/>
  <c r="L52" i="52"/>
  <c r="K52" i="52"/>
  <c r="J52" i="52"/>
  <c r="E52" i="52"/>
  <c r="F52" i="52" s="1"/>
  <c r="M51" i="52"/>
  <c r="M57" i="52" s="1"/>
  <c r="K51" i="52"/>
  <c r="E51" i="52"/>
  <c r="F51" i="52" s="1"/>
  <c r="M50" i="52"/>
  <c r="M58" i="52" s="1"/>
  <c r="K50" i="52"/>
  <c r="K58" i="52" s="1"/>
  <c r="E50" i="52"/>
  <c r="F50" i="52" s="1"/>
  <c r="Q49" i="52"/>
  <c r="E49" i="52"/>
  <c r="F49" i="52" s="1"/>
  <c r="Q48" i="52"/>
  <c r="E48" i="52"/>
  <c r="F48" i="52" s="1"/>
  <c r="Q47" i="52"/>
  <c r="E47" i="52"/>
  <c r="F47" i="52" s="1"/>
  <c r="Q46" i="52"/>
  <c r="E46" i="52"/>
  <c r="F46" i="52" s="1"/>
  <c r="Q45" i="52"/>
  <c r="E45" i="52"/>
  <c r="F45" i="52" s="1"/>
  <c r="Q43" i="52"/>
  <c r="Q42" i="52"/>
  <c r="Q41" i="52"/>
  <c r="Q40" i="52"/>
  <c r="Q39" i="52"/>
  <c r="Q38" i="52"/>
  <c r="D38" i="52"/>
  <c r="Q37" i="52"/>
  <c r="Q36" i="52"/>
  <c r="D36" i="52"/>
  <c r="Q35" i="52"/>
  <c r="C35" i="52"/>
  <c r="E35" i="52" s="1"/>
  <c r="F35" i="52" s="1"/>
  <c r="Q34" i="52"/>
  <c r="C34" i="52"/>
  <c r="Q33" i="52"/>
  <c r="C33" i="52"/>
  <c r="E33" i="52" s="1"/>
  <c r="F33" i="52" s="1"/>
  <c r="Q32" i="52"/>
  <c r="C32" i="52"/>
  <c r="G51" i="52" s="1"/>
  <c r="Q31" i="52"/>
  <c r="C31" i="52"/>
  <c r="G31" i="52" s="1"/>
  <c r="C30" i="52"/>
  <c r="G30" i="52" s="1"/>
  <c r="C29" i="52"/>
  <c r="G48" i="52" s="1"/>
  <c r="C28" i="52"/>
  <c r="G28" i="52" s="1"/>
  <c r="C27" i="52"/>
  <c r="G27" i="52" s="1"/>
  <c r="C26" i="52"/>
  <c r="G45" i="52" s="1"/>
  <c r="D18" i="52"/>
  <c r="C18" i="52"/>
  <c r="E17" i="52"/>
  <c r="F17" i="52" s="1"/>
  <c r="E16" i="52"/>
  <c r="F16" i="52" s="1"/>
  <c r="E15" i="52"/>
  <c r="F15" i="52" s="1"/>
  <c r="E14" i="52"/>
  <c r="F14" i="52" s="1"/>
  <c r="E13" i="52"/>
  <c r="F13" i="52" s="1"/>
  <c r="E12" i="52"/>
  <c r="F12" i="52" s="1"/>
  <c r="E11" i="52"/>
  <c r="F11" i="52" s="1"/>
  <c r="E10" i="52"/>
  <c r="F10" i="52" s="1"/>
  <c r="E9" i="52"/>
  <c r="F9" i="52" s="1"/>
  <c r="E8" i="52"/>
  <c r="F8" i="52" s="1"/>
  <c r="D78" i="52" l="1"/>
  <c r="E18" i="52"/>
  <c r="F18" i="52" s="1"/>
  <c r="G52" i="52"/>
  <c r="K90" i="52"/>
  <c r="J91" i="52"/>
  <c r="L91" i="52" s="1"/>
  <c r="M91" i="52" s="1"/>
  <c r="Q51" i="52"/>
  <c r="N53" i="52"/>
  <c r="E75" i="52"/>
  <c r="F75" i="52" s="1"/>
  <c r="G75" i="52"/>
  <c r="E66" i="52"/>
  <c r="F66" i="52" s="1"/>
  <c r="G71" i="52"/>
  <c r="G47" i="52"/>
  <c r="J90" i="52"/>
  <c r="G72" i="52"/>
  <c r="G68" i="52"/>
  <c r="E74" i="52"/>
  <c r="F74" i="52" s="1"/>
  <c r="E69" i="52"/>
  <c r="F69" i="52" s="1"/>
  <c r="C76" i="52"/>
  <c r="E76" i="52" s="1"/>
  <c r="F76" i="52" s="1"/>
  <c r="E29" i="52"/>
  <c r="F29" i="52" s="1"/>
  <c r="E34" i="52"/>
  <c r="F34" i="52" s="1"/>
  <c r="G34" i="52"/>
  <c r="J88" i="52"/>
  <c r="L88" i="52" s="1"/>
  <c r="M88" i="52" s="1"/>
  <c r="J82" i="52"/>
  <c r="L82" i="52" s="1"/>
  <c r="M82" i="52" s="1"/>
  <c r="E32" i="52"/>
  <c r="F32" i="52" s="1"/>
  <c r="J87" i="52"/>
  <c r="L87" i="52" s="1"/>
  <c r="M87" i="52" s="1"/>
  <c r="G29" i="52"/>
  <c r="E26" i="52"/>
  <c r="F26" i="52" s="1"/>
  <c r="G26" i="52"/>
  <c r="G32" i="52"/>
  <c r="G50" i="52"/>
  <c r="J84" i="52"/>
  <c r="L84" i="52" s="1"/>
  <c r="M84" i="52" s="1"/>
  <c r="J89" i="52"/>
  <c r="L89" i="52" s="1"/>
  <c r="M89" i="52" s="1"/>
  <c r="J85" i="52"/>
  <c r="L85" i="52" s="1"/>
  <c r="M85" i="52" s="1"/>
  <c r="C38" i="52"/>
  <c r="G38" i="52" s="1"/>
  <c r="G53" i="52"/>
  <c r="Q50" i="52"/>
  <c r="C80" i="52"/>
  <c r="E80" i="52" s="1"/>
  <c r="E27" i="52"/>
  <c r="F27" i="52" s="1"/>
  <c r="G35" i="52"/>
  <c r="T12" i="52"/>
  <c r="G67" i="52"/>
  <c r="G33" i="52"/>
  <c r="C36" i="52"/>
  <c r="G46" i="52"/>
  <c r="G49" i="52"/>
  <c r="E55" i="52"/>
  <c r="F55" i="52" s="1"/>
  <c r="F58" i="52"/>
  <c r="G58" i="52" s="1"/>
  <c r="E56" i="52"/>
  <c r="F56" i="52" s="1"/>
  <c r="J86" i="52"/>
  <c r="L86" i="52" s="1"/>
  <c r="M86" i="52" s="1"/>
  <c r="E70" i="52"/>
  <c r="F70" i="52" s="1"/>
  <c r="J83" i="52"/>
  <c r="L83" i="52" s="1"/>
  <c r="M83" i="52" s="1"/>
  <c r="E28" i="52"/>
  <c r="F28" i="52" s="1"/>
  <c r="G54" i="52"/>
  <c r="E30" i="52"/>
  <c r="F30" i="52" s="1"/>
  <c r="E73" i="52"/>
  <c r="F73" i="52" s="1"/>
  <c r="E31" i="52"/>
  <c r="F31" i="52" s="1"/>
  <c r="T13" i="52"/>
  <c r="K88" i="51"/>
  <c r="D80" i="51"/>
  <c r="D76" i="51"/>
  <c r="C75" i="51"/>
  <c r="G75" i="51" s="1"/>
  <c r="C74" i="51"/>
  <c r="E74" i="51" s="1"/>
  <c r="F74" i="51" s="1"/>
  <c r="C73" i="51"/>
  <c r="G73" i="51" s="1"/>
  <c r="C72" i="51"/>
  <c r="E72" i="51" s="1"/>
  <c r="F72" i="51" s="1"/>
  <c r="C71" i="51"/>
  <c r="E71" i="51" s="1"/>
  <c r="F71" i="51" s="1"/>
  <c r="C70" i="51"/>
  <c r="E70" i="51" s="1"/>
  <c r="F70" i="51" s="1"/>
  <c r="C69" i="51"/>
  <c r="C68" i="51"/>
  <c r="G68" i="51" s="1"/>
  <c r="C67" i="51"/>
  <c r="C66" i="51"/>
  <c r="E66" i="51" s="1"/>
  <c r="E58" i="51"/>
  <c r="T56" i="51"/>
  <c r="D56" i="51"/>
  <c r="C56" i="51"/>
  <c r="M55" i="51"/>
  <c r="K55" i="51"/>
  <c r="D55" i="51"/>
  <c r="C55" i="51"/>
  <c r="M54" i="51"/>
  <c r="K54" i="51"/>
  <c r="E54" i="51"/>
  <c r="F54" i="51" s="1"/>
  <c r="M53" i="51"/>
  <c r="L53" i="51"/>
  <c r="K53" i="51"/>
  <c r="J53" i="51"/>
  <c r="E53" i="51"/>
  <c r="F53" i="51" s="1"/>
  <c r="M52" i="51"/>
  <c r="L52" i="51"/>
  <c r="K52" i="51"/>
  <c r="J52" i="51"/>
  <c r="E52" i="51"/>
  <c r="F52" i="51" s="1"/>
  <c r="M51" i="51"/>
  <c r="M57" i="51" s="1"/>
  <c r="K51" i="51"/>
  <c r="E51" i="51"/>
  <c r="F51" i="51" s="1"/>
  <c r="M50" i="51"/>
  <c r="K50" i="51"/>
  <c r="K58" i="51" s="1"/>
  <c r="E50" i="51"/>
  <c r="F50" i="51" s="1"/>
  <c r="Q49" i="51"/>
  <c r="E49" i="51"/>
  <c r="F49" i="51" s="1"/>
  <c r="Q48" i="51"/>
  <c r="E48" i="51"/>
  <c r="F48" i="51" s="1"/>
  <c r="Q47" i="51"/>
  <c r="E47" i="51"/>
  <c r="F47" i="51" s="1"/>
  <c r="Q46" i="51"/>
  <c r="E46" i="51"/>
  <c r="F46" i="51" s="1"/>
  <c r="Q45" i="51"/>
  <c r="E45" i="51"/>
  <c r="Q43" i="51"/>
  <c r="Q42" i="51"/>
  <c r="Q41" i="51"/>
  <c r="Q40" i="51"/>
  <c r="Q39" i="51"/>
  <c r="Q38" i="51"/>
  <c r="D38" i="51"/>
  <c r="Q37" i="51"/>
  <c r="Q36" i="51"/>
  <c r="D36" i="51"/>
  <c r="Q35" i="51"/>
  <c r="C35" i="51"/>
  <c r="E35" i="51" s="1"/>
  <c r="F35" i="51" s="1"/>
  <c r="Q34" i="51"/>
  <c r="C34" i="51"/>
  <c r="G34" i="51" s="1"/>
  <c r="Q33" i="51"/>
  <c r="C33" i="51"/>
  <c r="G33" i="51" s="1"/>
  <c r="Q32" i="51"/>
  <c r="C32" i="51"/>
  <c r="E32" i="51" s="1"/>
  <c r="F32" i="51" s="1"/>
  <c r="Q31" i="51"/>
  <c r="C31" i="51"/>
  <c r="E31" i="51" s="1"/>
  <c r="F31" i="51" s="1"/>
  <c r="C30" i="51"/>
  <c r="G49" i="51" s="1"/>
  <c r="C29" i="51"/>
  <c r="E29" i="51" s="1"/>
  <c r="F29" i="51" s="1"/>
  <c r="C28" i="51"/>
  <c r="E28" i="51" s="1"/>
  <c r="F28" i="51" s="1"/>
  <c r="C27" i="51"/>
  <c r="G46" i="51" s="1"/>
  <c r="C26" i="51"/>
  <c r="E26" i="51" s="1"/>
  <c r="F26" i="51" s="1"/>
  <c r="D18" i="51"/>
  <c r="C18" i="51"/>
  <c r="T12" i="51" s="1"/>
  <c r="E17" i="51"/>
  <c r="F17" i="51" s="1"/>
  <c r="E16" i="51"/>
  <c r="F16" i="51" s="1"/>
  <c r="E15" i="51"/>
  <c r="F15" i="51" s="1"/>
  <c r="E14" i="51"/>
  <c r="F14" i="51" s="1"/>
  <c r="E13" i="51"/>
  <c r="F13" i="51" s="1"/>
  <c r="E12" i="51"/>
  <c r="F12" i="51" s="1"/>
  <c r="E11" i="51"/>
  <c r="F11" i="51" s="1"/>
  <c r="E10" i="51"/>
  <c r="F10" i="51" s="1"/>
  <c r="E9" i="51"/>
  <c r="F9" i="51" s="1"/>
  <c r="E8" i="51"/>
  <c r="F8" i="51" s="1"/>
  <c r="D78" i="51" l="1"/>
  <c r="G66" i="51"/>
  <c r="G45" i="51"/>
  <c r="E55" i="51"/>
  <c r="F55" i="51" s="1"/>
  <c r="L90" i="52"/>
  <c r="M90" i="52" s="1"/>
  <c r="G53" i="51"/>
  <c r="N53" i="51"/>
  <c r="Q51" i="51"/>
  <c r="G76" i="52"/>
  <c r="E38" i="52"/>
  <c r="F38" i="52" s="1"/>
  <c r="E36" i="52"/>
  <c r="F36" i="52" s="1"/>
  <c r="G36" i="52"/>
  <c r="C78" i="52"/>
  <c r="E77" i="52"/>
  <c r="G55" i="52"/>
  <c r="J82" i="51"/>
  <c r="L82" i="51" s="1"/>
  <c r="M82" i="51" s="1"/>
  <c r="G71" i="51"/>
  <c r="G32" i="51"/>
  <c r="G51" i="51"/>
  <c r="G74" i="51"/>
  <c r="J90" i="51"/>
  <c r="J83" i="51"/>
  <c r="L83" i="51" s="1"/>
  <c r="M83" i="51" s="1"/>
  <c r="E68" i="51"/>
  <c r="F68" i="51" s="1"/>
  <c r="J84" i="51"/>
  <c r="L84" i="51" s="1"/>
  <c r="M84" i="51" s="1"/>
  <c r="G67" i="51"/>
  <c r="J88" i="51"/>
  <c r="L88" i="51" s="1"/>
  <c r="M88" i="51" s="1"/>
  <c r="C80" i="51"/>
  <c r="E80" i="51" s="1"/>
  <c r="C76" i="51"/>
  <c r="G76" i="51" s="1"/>
  <c r="G69" i="51"/>
  <c r="E75" i="51"/>
  <c r="F75" i="51" s="1"/>
  <c r="G72" i="51"/>
  <c r="E67" i="51"/>
  <c r="F67" i="51" s="1"/>
  <c r="E56" i="51"/>
  <c r="F56" i="51" s="1"/>
  <c r="G29" i="51"/>
  <c r="G30" i="51"/>
  <c r="J91" i="51"/>
  <c r="L91" i="51" s="1"/>
  <c r="M91" i="51" s="1"/>
  <c r="G26" i="51"/>
  <c r="G27" i="51"/>
  <c r="G48" i="51"/>
  <c r="J87" i="51"/>
  <c r="L87" i="51" s="1"/>
  <c r="M87" i="51" s="1"/>
  <c r="G35" i="51"/>
  <c r="J85" i="51"/>
  <c r="L85" i="51" s="1"/>
  <c r="M85" i="51" s="1"/>
  <c r="E18" i="51"/>
  <c r="F18" i="51" s="1"/>
  <c r="F66" i="51"/>
  <c r="C38" i="51"/>
  <c r="F45" i="51"/>
  <c r="Q50" i="51"/>
  <c r="G54" i="51"/>
  <c r="E27" i="51"/>
  <c r="F27" i="51" s="1"/>
  <c r="E30" i="51"/>
  <c r="F30" i="51" s="1"/>
  <c r="E69" i="51"/>
  <c r="F69" i="51" s="1"/>
  <c r="J89" i="51"/>
  <c r="L89" i="51" s="1"/>
  <c r="M89" i="51" s="1"/>
  <c r="C36" i="51"/>
  <c r="F58" i="51"/>
  <c r="G58" i="51" s="1"/>
  <c r="E73" i="51"/>
  <c r="F73" i="51" s="1"/>
  <c r="T13" i="51"/>
  <c r="G28" i="51"/>
  <c r="G31" i="51"/>
  <c r="G70" i="51"/>
  <c r="K90" i="51"/>
  <c r="J86" i="51"/>
  <c r="L86" i="51" s="1"/>
  <c r="M86" i="51" s="1"/>
  <c r="E34" i="51"/>
  <c r="F34" i="51" s="1"/>
  <c r="M58" i="51"/>
  <c r="G47" i="51"/>
  <c r="G50" i="51"/>
  <c r="G52" i="51"/>
  <c r="E33" i="51"/>
  <c r="F33" i="51" s="1"/>
  <c r="K72" i="50"/>
  <c r="K70" i="46"/>
  <c r="M9" i="40"/>
  <c r="M55" i="50"/>
  <c r="K55" i="50"/>
  <c r="M54" i="50"/>
  <c r="K54" i="50"/>
  <c r="K75" i="50"/>
  <c r="K65" i="46"/>
  <c r="K13" i="40"/>
  <c r="K18" i="40"/>
  <c r="K67" i="50"/>
  <c r="L90" i="51" l="1"/>
  <c r="M90" i="51" s="1"/>
  <c r="L100" i="50"/>
  <c r="M100" i="50"/>
  <c r="E76" i="51"/>
  <c r="F76" i="51" s="1"/>
  <c r="C78" i="51"/>
  <c r="G55" i="51"/>
  <c r="G38" i="51"/>
  <c r="E38" i="51"/>
  <c r="F38" i="51" s="1"/>
  <c r="E77" i="51"/>
  <c r="G36" i="51"/>
  <c r="E36" i="51"/>
  <c r="F36" i="51" s="1"/>
  <c r="L101" i="50"/>
  <c r="L102" i="50"/>
  <c r="M102" i="50"/>
  <c r="M101" i="50"/>
  <c r="C67" i="50"/>
  <c r="C68" i="50"/>
  <c r="C69" i="50"/>
  <c r="C70" i="50"/>
  <c r="C71" i="50"/>
  <c r="C72" i="50"/>
  <c r="C73" i="50"/>
  <c r="C74" i="50"/>
  <c r="C75" i="50"/>
  <c r="C66" i="50"/>
  <c r="C29" i="49" l="1"/>
  <c r="M102" i="48" l="1"/>
  <c r="M103" i="48"/>
  <c r="M101" i="48"/>
  <c r="L102" i="48"/>
  <c r="L103" i="48"/>
  <c r="L101" i="48"/>
  <c r="K88" i="50" l="1"/>
  <c r="D80" i="50"/>
  <c r="C80" i="50"/>
  <c r="E80" i="50" s="1"/>
  <c r="D76" i="50"/>
  <c r="G74" i="50"/>
  <c r="E74" i="50"/>
  <c r="F74" i="50" s="1"/>
  <c r="G73" i="50"/>
  <c r="G72" i="50"/>
  <c r="G71" i="50"/>
  <c r="E71" i="50"/>
  <c r="F71" i="50" s="1"/>
  <c r="G70" i="50"/>
  <c r="G68" i="50"/>
  <c r="G67" i="50"/>
  <c r="E58" i="50"/>
  <c r="T56" i="50"/>
  <c r="D56" i="50"/>
  <c r="C56" i="50"/>
  <c r="D55" i="50"/>
  <c r="C55" i="50"/>
  <c r="T13" i="50" s="1"/>
  <c r="E54" i="50"/>
  <c r="F54" i="50" s="1"/>
  <c r="M53" i="50"/>
  <c r="L53" i="50"/>
  <c r="K53" i="50"/>
  <c r="J53" i="50"/>
  <c r="E53" i="50"/>
  <c r="F53" i="50" s="1"/>
  <c r="M52" i="50"/>
  <c r="L52" i="50"/>
  <c r="K52" i="50"/>
  <c r="J52" i="50"/>
  <c r="E52" i="50"/>
  <c r="F52" i="50" s="1"/>
  <c r="M51" i="50"/>
  <c r="K51" i="50"/>
  <c r="E51" i="50"/>
  <c r="F51" i="50" s="1"/>
  <c r="M50" i="50"/>
  <c r="K50" i="50"/>
  <c r="K58" i="50" s="1"/>
  <c r="E50" i="50"/>
  <c r="F50" i="50" s="1"/>
  <c r="Q49" i="50"/>
  <c r="E49" i="50"/>
  <c r="F49" i="50" s="1"/>
  <c r="Q48" i="50"/>
  <c r="E48" i="50"/>
  <c r="F48" i="50" s="1"/>
  <c r="Q47" i="50"/>
  <c r="E47" i="50"/>
  <c r="F47" i="50" s="1"/>
  <c r="Q46" i="50"/>
  <c r="E46" i="50"/>
  <c r="F46" i="50" s="1"/>
  <c r="Q45" i="50"/>
  <c r="E45" i="50"/>
  <c r="Q43" i="50"/>
  <c r="Q42" i="50"/>
  <c r="Q41" i="50"/>
  <c r="Q40" i="50"/>
  <c r="Q39" i="50"/>
  <c r="Q38" i="50"/>
  <c r="D38" i="50"/>
  <c r="Q37" i="50"/>
  <c r="Q36" i="50"/>
  <c r="D36" i="50"/>
  <c r="Q35" i="50"/>
  <c r="C35" i="50"/>
  <c r="G54" i="50" s="1"/>
  <c r="Q34" i="50"/>
  <c r="C34" i="50"/>
  <c r="G34" i="50" s="1"/>
  <c r="Q33" i="50"/>
  <c r="C33" i="50"/>
  <c r="G52" i="50" s="1"/>
  <c r="Q32" i="50"/>
  <c r="C32" i="50"/>
  <c r="G51" i="50" s="1"/>
  <c r="Q31" i="50"/>
  <c r="C31" i="50"/>
  <c r="G31" i="50" s="1"/>
  <c r="C30" i="50"/>
  <c r="G30" i="50" s="1"/>
  <c r="C29" i="50"/>
  <c r="G48" i="50" s="1"/>
  <c r="C28" i="50"/>
  <c r="G28" i="50" s="1"/>
  <c r="C27" i="50"/>
  <c r="J83" i="50" s="1"/>
  <c r="L83" i="50" s="1"/>
  <c r="M83" i="50" s="1"/>
  <c r="C26" i="50"/>
  <c r="D18" i="50"/>
  <c r="C18" i="50"/>
  <c r="T12" i="50" s="1"/>
  <c r="E17" i="50"/>
  <c r="F17" i="50" s="1"/>
  <c r="E16" i="50"/>
  <c r="F16" i="50" s="1"/>
  <c r="E15" i="50"/>
  <c r="F15" i="50" s="1"/>
  <c r="E14" i="50"/>
  <c r="F14" i="50" s="1"/>
  <c r="E13" i="50"/>
  <c r="F13" i="50" s="1"/>
  <c r="E12" i="50"/>
  <c r="F12" i="50" s="1"/>
  <c r="E11" i="50"/>
  <c r="F11" i="50" s="1"/>
  <c r="E10" i="50"/>
  <c r="F10" i="50" s="1"/>
  <c r="E9" i="50"/>
  <c r="F9" i="50" s="1"/>
  <c r="E8" i="50"/>
  <c r="F8" i="50" s="1"/>
  <c r="L65" i="50" l="1"/>
  <c r="L66" i="50"/>
  <c r="L67" i="50"/>
  <c r="M65" i="50"/>
  <c r="M66" i="50"/>
  <c r="M67" i="50"/>
  <c r="L110" i="50"/>
  <c r="L111" i="50"/>
  <c r="L109" i="50"/>
  <c r="N53" i="50"/>
  <c r="F45" i="50"/>
  <c r="E56" i="50"/>
  <c r="F56" i="50" s="1"/>
  <c r="K90" i="50"/>
  <c r="D78" i="50"/>
  <c r="J91" i="50"/>
  <c r="L91" i="50" s="1"/>
  <c r="M91" i="50" s="1"/>
  <c r="G49" i="50"/>
  <c r="F58" i="50"/>
  <c r="G58" i="50" s="1"/>
  <c r="E33" i="50"/>
  <c r="F33" i="50" s="1"/>
  <c r="E35" i="50"/>
  <c r="F35" i="50" s="1"/>
  <c r="G53" i="50"/>
  <c r="G33" i="50"/>
  <c r="G35" i="50"/>
  <c r="G32" i="50"/>
  <c r="J82" i="50"/>
  <c r="L82" i="50" s="1"/>
  <c r="M82" i="50" s="1"/>
  <c r="G27" i="50"/>
  <c r="Q50" i="50"/>
  <c r="G46" i="50"/>
  <c r="J84" i="50"/>
  <c r="L84" i="50" s="1"/>
  <c r="M84" i="50" s="1"/>
  <c r="E32" i="50"/>
  <c r="F32" i="50" s="1"/>
  <c r="Q51" i="50"/>
  <c r="J86" i="50"/>
  <c r="L86" i="50" s="1"/>
  <c r="M86" i="50" s="1"/>
  <c r="E27" i="50"/>
  <c r="F27" i="50" s="1"/>
  <c r="E30" i="50"/>
  <c r="F30" i="50" s="1"/>
  <c r="E18" i="50"/>
  <c r="F18" i="50" s="1"/>
  <c r="E55" i="50"/>
  <c r="F55" i="50" s="1"/>
  <c r="J85" i="50"/>
  <c r="L85" i="50" s="1"/>
  <c r="M85" i="50" s="1"/>
  <c r="J89" i="50"/>
  <c r="L89" i="50" s="1"/>
  <c r="M89" i="50" s="1"/>
  <c r="E28" i="50"/>
  <c r="F28" i="50" s="1"/>
  <c r="E31" i="50"/>
  <c r="F31" i="50" s="1"/>
  <c r="C36" i="50"/>
  <c r="M57" i="50"/>
  <c r="E69" i="50"/>
  <c r="F69" i="50" s="1"/>
  <c r="E75" i="50"/>
  <c r="F75" i="50" s="1"/>
  <c r="G66" i="50"/>
  <c r="G69" i="50"/>
  <c r="E34" i="50"/>
  <c r="F34" i="50" s="1"/>
  <c r="C76" i="50"/>
  <c r="J90" i="50"/>
  <c r="E26" i="50"/>
  <c r="F26" i="50" s="1"/>
  <c r="E29" i="50"/>
  <c r="F29" i="50" s="1"/>
  <c r="G47" i="50"/>
  <c r="G50" i="50"/>
  <c r="E67" i="50"/>
  <c r="F67" i="50" s="1"/>
  <c r="E70" i="50"/>
  <c r="F70" i="50" s="1"/>
  <c r="E73" i="50"/>
  <c r="F73" i="50" s="1"/>
  <c r="G75" i="50"/>
  <c r="G26" i="50"/>
  <c r="G29" i="50"/>
  <c r="M58" i="50"/>
  <c r="E66" i="50"/>
  <c r="C38" i="50"/>
  <c r="J87" i="50"/>
  <c r="L87" i="50" s="1"/>
  <c r="M87" i="50" s="1"/>
  <c r="G45" i="50"/>
  <c r="E68" i="50"/>
  <c r="F68" i="50" s="1"/>
  <c r="J88" i="50"/>
  <c r="L88" i="50" s="1"/>
  <c r="M88" i="50" s="1"/>
  <c r="E72" i="50"/>
  <c r="F72" i="50" s="1"/>
  <c r="L90" i="50" l="1"/>
  <c r="M90" i="50" s="1"/>
  <c r="E77" i="50"/>
  <c r="F66" i="50"/>
  <c r="C78" i="50"/>
  <c r="E76" i="50"/>
  <c r="F76" i="50" s="1"/>
  <c r="G76" i="50"/>
  <c r="E36" i="50"/>
  <c r="F36" i="50" s="1"/>
  <c r="G36" i="50"/>
  <c r="G55" i="50"/>
  <c r="E38" i="50"/>
  <c r="F38" i="50" s="1"/>
  <c r="G38" i="50"/>
  <c r="K88" i="49"/>
  <c r="D80" i="49"/>
  <c r="D76" i="49"/>
  <c r="C75" i="49"/>
  <c r="E75" i="49" s="1"/>
  <c r="F75" i="49" s="1"/>
  <c r="C74" i="49"/>
  <c r="E74" i="49" s="1"/>
  <c r="F74" i="49" s="1"/>
  <c r="C73" i="49"/>
  <c r="G73" i="49" s="1"/>
  <c r="C72" i="49"/>
  <c r="G72" i="49" s="1"/>
  <c r="C71" i="49"/>
  <c r="E71" i="49" s="1"/>
  <c r="F71" i="49" s="1"/>
  <c r="C70" i="49"/>
  <c r="G70" i="49" s="1"/>
  <c r="C69" i="49"/>
  <c r="G69" i="49" s="1"/>
  <c r="C68" i="49"/>
  <c r="C67" i="49"/>
  <c r="G67" i="49" s="1"/>
  <c r="C66" i="49"/>
  <c r="E66" i="49" s="1"/>
  <c r="E58" i="49"/>
  <c r="T56" i="49"/>
  <c r="D56" i="49"/>
  <c r="C56" i="49"/>
  <c r="D55" i="49"/>
  <c r="C55" i="49"/>
  <c r="E54" i="49"/>
  <c r="F54" i="49" s="1"/>
  <c r="M53" i="49"/>
  <c r="K90" i="49" s="1"/>
  <c r="L53" i="49"/>
  <c r="K53" i="49"/>
  <c r="J53" i="49"/>
  <c r="E53" i="49"/>
  <c r="F53" i="49" s="1"/>
  <c r="M52" i="49"/>
  <c r="L52" i="49"/>
  <c r="K52" i="49"/>
  <c r="J52" i="49"/>
  <c r="E52" i="49"/>
  <c r="F52" i="49" s="1"/>
  <c r="M51" i="49"/>
  <c r="M55" i="49" s="1"/>
  <c r="K51" i="49"/>
  <c r="E51" i="49"/>
  <c r="F51" i="49" s="1"/>
  <c r="M50" i="49"/>
  <c r="M56" i="49" s="1"/>
  <c r="K50" i="49"/>
  <c r="K56" i="49" s="1"/>
  <c r="E50" i="49"/>
  <c r="F50" i="49" s="1"/>
  <c r="Q49" i="49"/>
  <c r="E49" i="49"/>
  <c r="F49" i="49" s="1"/>
  <c r="Q48" i="49"/>
  <c r="E48" i="49"/>
  <c r="F48" i="49" s="1"/>
  <c r="Q47" i="49"/>
  <c r="E47" i="49"/>
  <c r="F47" i="49" s="1"/>
  <c r="Q46" i="49"/>
  <c r="E46" i="49"/>
  <c r="F46" i="49" s="1"/>
  <c r="Q45" i="49"/>
  <c r="E45" i="49"/>
  <c r="Q43" i="49"/>
  <c r="Q42" i="49"/>
  <c r="Q41" i="49"/>
  <c r="Q40" i="49"/>
  <c r="Q39" i="49"/>
  <c r="Q38" i="49"/>
  <c r="D38" i="49"/>
  <c r="Q37" i="49"/>
  <c r="Q36" i="49"/>
  <c r="D36" i="49"/>
  <c r="Q35" i="49"/>
  <c r="C35" i="49"/>
  <c r="E35" i="49" s="1"/>
  <c r="F35" i="49" s="1"/>
  <c r="Q34" i="49"/>
  <c r="C34" i="49"/>
  <c r="G53" i="49" s="1"/>
  <c r="Q33" i="49"/>
  <c r="C33" i="49"/>
  <c r="G52" i="49" s="1"/>
  <c r="Q32" i="49"/>
  <c r="C32" i="49"/>
  <c r="Q31" i="49"/>
  <c r="C31" i="49"/>
  <c r="G31" i="49" s="1"/>
  <c r="C30" i="49"/>
  <c r="E30" i="49" s="1"/>
  <c r="F30" i="49" s="1"/>
  <c r="G29" i="49"/>
  <c r="C28" i="49"/>
  <c r="G28" i="49" s="1"/>
  <c r="C27" i="49"/>
  <c r="E27" i="49" s="1"/>
  <c r="F27" i="49" s="1"/>
  <c r="C26" i="49"/>
  <c r="G45" i="49" s="1"/>
  <c r="D18" i="49"/>
  <c r="C18" i="49"/>
  <c r="T12" i="49" s="1"/>
  <c r="E17" i="49"/>
  <c r="F17" i="49" s="1"/>
  <c r="E16" i="49"/>
  <c r="F16" i="49" s="1"/>
  <c r="E15" i="49"/>
  <c r="F15" i="49" s="1"/>
  <c r="E14" i="49"/>
  <c r="F14" i="49" s="1"/>
  <c r="E13" i="49"/>
  <c r="F13" i="49" s="1"/>
  <c r="E12" i="49"/>
  <c r="F12" i="49" s="1"/>
  <c r="E11" i="49"/>
  <c r="F11" i="49" s="1"/>
  <c r="E10" i="49"/>
  <c r="F10" i="49" s="1"/>
  <c r="E9" i="49"/>
  <c r="F9" i="49" s="1"/>
  <c r="E8" i="49"/>
  <c r="F8" i="49" s="1"/>
  <c r="G50" i="49" l="1"/>
  <c r="E70" i="49"/>
  <c r="F70" i="49" s="1"/>
  <c r="E73" i="49"/>
  <c r="F73" i="49" s="1"/>
  <c r="G33" i="49"/>
  <c r="D78" i="49"/>
  <c r="E33" i="49"/>
  <c r="F33" i="49" s="1"/>
  <c r="E18" i="49"/>
  <c r="F18" i="49" s="1"/>
  <c r="Q50" i="49"/>
  <c r="E72" i="49"/>
  <c r="F72" i="49" s="1"/>
  <c r="C76" i="49"/>
  <c r="G76" i="49" s="1"/>
  <c r="E67" i="49"/>
  <c r="F67" i="49" s="1"/>
  <c r="E69" i="49"/>
  <c r="F69" i="49" s="1"/>
  <c r="J88" i="49"/>
  <c r="L88" i="49" s="1"/>
  <c r="M88" i="49" s="1"/>
  <c r="E55" i="49"/>
  <c r="F55" i="49" s="1"/>
  <c r="E56" i="49"/>
  <c r="F56" i="49" s="1"/>
  <c r="F45" i="49"/>
  <c r="E29" i="49"/>
  <c r="F29" i="49" s="1"/>
  <c r="E34" i="49"/>
  <c r="F34" i="49" s="1"/>
  <c r="G47" i="49"/>
  <c r="E28" i="49"/>
  <c r="F28" i="49" s="1"/>
  <c r="G34" i="49"/>
  <c r="E31" i="49"/>
  <c r="F31" i="49" s="1"/>
  <c r="G48" i="49"/>
  <c r="J91" i="49"/>
  <c r="L91" i="49" s="1"/>
  <c r="M91" i="49" s="1"/>
  <c r="J84" i="49"/>
  <c r="L84" i="49" s="1"/>
  <c r="M84" i="49" s="1"/>
  <c r="F58" i="49"/>
  <c r="G58" i="49" s="1"/>
  <c r="E26" i="49"/>
  <c r="F26" i="49" s="1"/>
  <c r="G27" i="49"/>
  <c r="G30" i="49"/>
  <c r="G35" i="49"/>
  <c r="G51" i="49"/>
  <c r="G68" i="49"/>
  <c r="G71" i="49"/>
  <c r="G74" i="49"/>
  <c r="C80" i="49"/>
  <c r="E80" i="49" s="1"/>
  <c r="J85" i="49"/>
  <c r="L85" i="49" s="1"/>
  <c r="M85" i="49" s="1"/>
  <c r="J89" i="49"/>
  <c r="L89" i="49" s="1"/>
  <c r="M89" i="49" s="1"/>
  <c r="G32" i="49"/>
  <c r="C36" i="49"/>
  <c r="G55" i="49" s="1"/>
  <c r="G46" i="49"/>
  <c r="G49" i="49"/>
  <c r="Q51" i="49"/>
  <c r="F66" i="49"/>
  <c r="T13" i="49"/>
  <c r="G66" i="49"/>
  <c r="G75" i="49"/>
  <c r="J82" i="49"/>
  <c r="L82" i="49" s="1"/>
  <c r="M82" i="49" s="1"/>
  <c r="J86" i="49"/>
  <c r="L86" i="49" s="1"/>
  <c r="M86" i="49" s="1"/>
  <c r="J90" i="49"/>
  <c r="L90" i="49" s="1"/>
  <c r="M90" i="49" s="1"/>
  <c r="E32" i="49"/>
  <c r="F32" i="49" s="1"/>
  <c r="J83" i="49"/>
  <c r="L83" i="49" s="1"/>
  <c r="M83" i="49" s="1"/>
  <c r="J87" i="49"/>
  <c r="L87" i="49" s="1"/>
  <c r="M87" i="49" s="1"/>
  <c r="G26" i="49"/>
  <c r="G54" i="49"/>
  <c r="C38" i="49"/>
  <c r="E68" i="49"/>
  <c r="F68" i="49" s="1"/>
  <c r="E76" i="49" l="1"/>
  <c r="F76" i="49" s="1"/>
  <c r="G36" i="49"/>
  <c r="E36" i="49"/>
  <c r="F36" i="49" s="1"/>
  <c r="E77" i="49"/>
  <c r="E38" i="49"/>
  <c r="F38" i="49" s="1"/>
  <c r="G38" i="49"/>
  <c r="C78" i="49"/>
  <c r="K88" i="48" l="1"/>
  <c r="D80" i="48"/>
  <c r="D76" i="48"/>
  <c r="C75" i="48"/>
  <c r="C74" i="48"/>
  <c r="C73" i="48"/>
  <c r="C72" i="48"/>
  <c r="C71" i="48"/>
  <c r="G71" i="48" s="1"/>
  <c r="C70" i="48"/>
  <c r="C69" i="48"/>
  <c r="C68" i="48"/>
  <c r="C67" i="48"/>
  <c r="G67" i="48" s="1"/>
  <c r="C66" i="48"/>
  <c r="E58" i="48"/>
  <c r="T56" i="48"/>
  <c r="D56" i="48"/>
  <c r="C56" i="48"/>
  <c r="D55" i="48"/>
  <c r="C55" i="48"/>
  <c r="T13" i="48" s="1"/>
  <c r="E54" i="48"/>
  <c r="F54" i="48" s="1"/>
  <c r="M53" i="48"/>
  <c r="L53" i="48"/>
  <c r="K53" i="48"/>
  <c r="J53" i="48"/>
  <c r="E53" i="48"/>
  <c r="F53" i="48" s="1"/>
  <c r="M52" i="48"/>
  <c r="L52" i="48"/>
  <c r="K52" i="48"/>
  <c r="J52" i="48"/>
  <c r="E52" i="48"/>
  <c r="F52" i="48" s="1"/>
  <c r="M51" i="48"/>
  <c r="K51" i="48"/>
  <c r="E51" i="48"/>
  <c r="F51" i="48" s="1"/>
  <c r="M50" i="48"/>
  <c r="K50" i="48"/>
  <c r="K56" i="48" s="1"/>
  <c r="E50" i="48"/>
  <c r="F50" i="48" s="1"/>
  <c r="Q49" i="48"/>
  <c r="E49" i="48"/>
  <c r="F49" i="48" s="1"/>
  <c r="Q48" i="48"/>
  <c r="E48" i="48"/>
  <c r="F48" i="48" s="1"/>
  <c r="Q47" i="48"/>
  <c r="E47" i="48"/>
  <c r="Q46" i="48"/>
  <c r="E46" i="48"/>
  <c r="F46" i="48" s="1"/>
  <c r="Q45" i="48"/>
  <c r="E45" i="48"/>
  <c r="Q43" i="48"/>
  <c r="Q42" i="48"/>
  <c r="Q41" i="48"/>
  <c r="Q40" i="48"/>
  <c r="Q39" i="48"/>
  <c r="Q38" i="48"/>
  <c r="D38" i="48"/>
  <c r="Q37" i="48"/>
  <c r="Q36" i="48"/>
  <c r="D36" i="48"/>
  <c r="Q35" i="48"/>
  <c r="C35" i="48"/>
  <c r="E35" i="48" s="1"/>
  <c r="F35" i="48" s="1"/>
  <c r="Q34" i="48"/>
  <c r="C34" i="48"/>
  <c r="G53" i="48" s="1"/>
  <c r="Q33" i="48"/>
  <c r="C33" i="48"/>
  <c r="E33" i="48" s="1"/>
  <c r="F33" i="48" s="1"/>
  <c r="Q32" i="48"/>
  <c r="C32" i="48"/>
  <c r="G51" i="48" s="1"/>
  <c r="Q31" i="48"/>
  <c r="C31" i="48"/>
  <c r="G31" i="48" s="1"/>
  <c r="C30" i="48"/>
  <c r="G30" i="48" s="1"/>
  <c r="C29" i="48"/>
  <c r="E29" i="48" s="1"/>
  <c r="F29" i="48" s="1"/>
  <c r="C28" i="48"/>
  <c r="G28" i="48" s="1"/>
  <c r="C27" i="48"/>
  <c r="E27" i="48" s="1"/>
  <c r="F27" i="48" s="1"/>
  <c r="C26" i="48"/>
  <c r="G45" i="48" s="1"/>
  <c r="D18" i="48"/>
  <c r="C18" i="48"/>
  <c r="T12" i="48" s="1"/>
  <c r="E17" i="48"/>
  <c r="F17" i="48" s="1"/>
  <c r="E16" i="48"/>
  <c r="F16" i="48" s="1"/>
  <c r="E15" i="48"/>
  <c r="F15" i="48" s="1"/>
  <c r="E14" i="48"/>
  <c r="F14" i="48" s="1"/>
  <c r="E13" i="48"/>
  <c r="F13" i="48" s="1"/>
  <c r="E12" i="48"/>
  <c r="F12" i="48" s="1"/>
  <c r="E11" i="48"/>
  <c r="F11" i="48" s="1"/>
  <c r="E10" i="48"/>
  <c r="F10" i="48" s="1"/>
  <c r="E9" i="48"/>
  <c r="F9" i="48" s="1"/>
  <c r="E8" i="48"/>
  <c r="F8" i="48" s="1"/>
  <c r="Q51" i="48" l="1"/>
  <c r="E28" i="48"/>
  <c r="F28" i="48" s="1"/>
  <c r="F45" i="48"/>
  <c r="E56" i="48"/>
  <c r="F56" i="48" s="1"/>
  <c r="E75" i="48"/>
  <c r="F75" i="48" s="1"/>
  <c r="G75" i="48"/>
  <c r="E68" i="48"/>
  <c r="F68" i="48" s="1"/>
  <c r="G68" i="48"/>
  <c r="E72" i="48"/>
  <c r="F72" i="48" s="1"/>
  <c r="G72" i="48"/>
  <c r="D78" i="48"/>
  <c r="G47" i="48"/>
  <c r="Q50" i="48"/>
  <c r="E69" i="48"/>
  <c r="F69" i="48" s="1"/>
  <c r="G69" i="48"/>
  <c r="E73" i="48"/>
  <c r="F73" i="48" s="1"/>
  <c r="G73" i="48"/>
  <c r="G46" i="48"/>
  <c r="K90" i="48"/>
  <c r="E70" i="48"/>
  <c r="F70" i="48" s="1"/>
  <c r="G70" i="48"/>
  <c r="E74" i="48"/>
  <c r="F74" i="48" s="1"/>
  <c r="G74" i="48"/>
  <c r="E66" i="48"/>
  <c r="F66" i="48" s="1"/>
  <c r="G66" i="48"/>
  <c r="G49" i="48"/>
  <c r="J87" i="48"/>
  <c r="L87" i="48" s="1"/>
  <c r="M87" i="48" s="1"/>
  <c r="G52" i="48"/>
  <c r="E31" i="48"/>
  <c r="F31" i="48" s="1"/>
  <c r="G50" i="48"/>
  <c r="E18" i="48"/>
  <c r="F18" i="48" s="1"/>
  <c r="J83" i="48"/>
  <c r="L83" i="48" s="1"/>
  <c r="M83" i="48" s="1"/>
  <c r="J86" i="48"/>
  <c r="L86" i="48" s="1"/>
  <c r="M86" i="48" s="1"/>
  <c r="G33" i="48"/>
  <c r="G54" i="48"/>
  <c r="J89" i="48"/>
  <c r="L89" i="48" s="1"/>
  <c r="M89" i="48" s="1"/>
  <c r="E67" i="48"/>
  <c r="F67" i="48" s="1"/>
  <c r="G26" i="48"/>
  <c r="C36" i="48"/>
  <c r="M55" i="48"/>
  <c r="C80" i="48"/>
  <c r="E80" i="48" s="1"/>
  <c r="J85" i="48"/>
  <c r="L85" i="48" s="1"/>
  <c r="M85" i="48" s="1"/>
  <c r="E34" i="48"/>
  <c r="F34" i="48" s="1"/>
  <c r="F47" i="48"/>
  <c r="E71" i="48"/>
  <c r="F71" i="48" s="1"/>
  <c r="E26" i="48"/>
  <c r="F26" i="48" s="1"/>
  <c r="J82" i="48"/>
  <c r="L82" i="48" s="1"/>
  <c r="M82" i="48" s="1"/>
  <c r="E32" i="48"/>
  <c r="F32" i="48" s="1"/>
  <c r="C76" i="48"/>
  <c r="J90" i="48"/>
  <c r="G29" i="48"/>
  <c r="G32" i="48"/>
  <c r="E30" i="48"/>
  <c r="F30" i="48" s="1"/>
  <c r="G48" i="48"/>
  <c r="E55" i="48"/>
  <c r="F55" i="48" s="1"/>
  <c r="F58" i="48"/>
  <c r="G58" i="48" s="1"/>
  <c r="J91" i="48"/>
  <c r="L91" i="48" s="1"/>
  <c r="M91" i="48" s="1"/>
  <c r="G27" i="48"/>
  <c r="G35" i="48"/>
  <c r="J84" i="48"/>
  <c r="L84" i="48" s="1"/>
  <c r="M84" i="48" s="1"/>
  <c r="J88" i="48"/>
  <c r="L88" i="48" s="1"/>
  <c r="M88" i="48" s="1"/>
  <c r="G34" i="48"/>
  <c r="M56" i="48"/>
  <c r="C38" i="48"/>
  <c r="D80" i="47"/>
  <c r="K88" i="47"/>
  <c r="D76" i="47"/>
  <c r="C75" i="47"/>
  <c r="E75" i="47" s="1"/>
  <c r="F75" i="47" s="1"/>
  <c r="C74" i="47"/>
  <c r="C73" i="47"/>
  <c r="E73" i="47" s="1"/>
  <c r="F73" i="47" s="1"/>
  <c r="C72" i="47"/>
  <c r="C71" i="47"/>
  <c r="C70" i="47"/>
  <c r="C69" i="47"/>
  <c r="C68" i="47"/>
  <c r="C67" i="47"/>
  <c r="C66" i="47"/>
  <c r="E58" i="47"/>
  <c r="T56" i="47"/>
  <c r="D56" i="47"/>
  <c r="C56" i="47"/>
  <c r="D55" i="47"/>
  <c r="C55" i="47"/>
  <c r="T13" i="47" s="1"/>
  <c r="E54" i="47"/>
  <c r="F54" i="47" s="1"/>
  <c r="M53" i="47"/>
  <c r="L53" i="47"/>
  <c r="K53" i="47"/>
  <c r="J53" i="47"/>
  <c r="E53" i="47"/>
  <c r="F53" i="47" s="1"/>
  <c r="M52" i="47"/>
  <c r="L52" i="47"/>
  <c r="K52" i="47"/>
  <c r="J52" i="47"/>
  <c r="E52" i="47"/>
  <c r="F52" i="47" s="1"/>
  <c r="M51" i="47"/>
  <c r="M55" i="47" s="1"/>
  <c r="K51" i="47"/>
  <c r="E51" i="47"/>
  <c r="F51" i="47" s="1"/>
  <c r="M50" i="47"/>
  <c r="K50" i="47"/>
  <c r="K56" i="47" s="1"/>
  <c r="E50" i="47"/>
  <c r="F50" i="47" s="1"/>
  <c r="Q49" i="47"/>
  <c r="E49" i="47"/>
  <c r="F49" i="47" s="1"/>
  <c r="Q48" i="47"/>
  <c r="E48" i="47"/>
  <c r="F48" i="47" s="1"/>
  <c r="Q47" i="47"/>
  <c r="E47" i="47"/>
  <c r="F47" i="47" s="1"/>
  <c r="Q46" i="47"/>
  <c r="E46" i="47"/>
  <c r="F46" i="47" s="1"/>
  <c r="Q45" i="47"/>
  <c r="E45" i="47"/>
  <c r="Q43" i="47"/>
  <c r="Q42" i="47"/>
  <c r="Q41" i="47"/>
  <c r="Q40" i="47"/>
  <c r="Q39" i="47"/>
  <c r="Q38" i="47"/>
  <c r="D38" i="47"/>
  <c r="Q37" i="47"/>
  <c r="Q36" i="47"/>
  <c r="D36" i="47"/>
  <c r="Q35" i="47"/>
  <c r="C35" i="47"/>
  <c r="G54" i="47" s="1"/>
  <c r="Q34" i="47"/>
  <c r="C34" i="47"/>
  <c r="G53" i="47" s="1"/>
  <c r="Q33" i="47"/>
  <c r="C33" i="47"/>
  <c r="E33" i="47" s="1"/>
  <c r="F33" i="47" s="1"/>
  <c r="Q32" i="47"/>
  <c r="C32" i="47"/>
  <c r="G32" i="47" s="1"/>
  <c r="Q31" i="47"/>
  <c r="C31" i="47"/>
  <c r="G50" i="47" s="1"/>
  <c r="C30" i="47"/>
  <c r="G49" i="47" s="1"/>
  <c r="C29" i="47"/>
  <c r="G48" i="47" s="1"/>
  <c r="C28" i="47"/>
  <c r="G47" i="47" s="1"/>
  <c r="C27" i="47"/>
  <c r="G46" i="47" s="1"/>
  <c r="C26" i="47"/>
  <c r="E26" i="47" s="1"/>
  <c r="F26" i="47" s="1"/>
  <c r="D18" i="47"/>
  <c r="C18" i="47"/>
  <c r="T12" i="47" s="1"/>
  <c r="E17" i="47"/>
  <c r="F17" i="47" s="1"/>
  <c r="E16" i="47"/>
  <c r="F16" i="47" s="1"/>
  <c r="E15" i="47"/>
  <c r="F15" i="47" s="1"/>
  <c r="E14" i="47"/>
  <c r="F14" i="47" s="1"/>
  <c r="E13" i="47"/>
  <c r="F13" i="47" s="1"/>
  <c r="E12" i="47"/>
  <c r="F12" i="47" s="1"/>
  <c r="E11" i="47"/>
  <c r="F11" i="47" s="1"/>
  <c r="E10" i="47"/>
  <c r="F10" i="47" s="1"/>
  <c r="E9" i="47"/>
  <c r="F9" i="47" s="1"/>
  <c r="E8" i="47"/>
  <c r="F8" i="47" s="1"/>
  <c r="D80" i="46"/>
  <c r="M51" i="46"/>
  <c r="M55" i="46" s="1"/>
  <c r="L90" i="48" l="1"/>
  <c r="M90" i="48" s="1"/>
  <c r="K90" i="47"/>
  <c r="Q50" i="47"/>
  <c r="J88" i="47"/>
  <c r="L88" i="47" s="1"/>
  <c r="M88" i="47" s="1"/>
  <c r="D78" i="47"/>
  <c r="Q51" i="47"/>
  <c r="G26" i="47"/>
  <c r="E28" i="47"/>
  <c r="F28" i="47" s="1"/>
  <c r="G38" i="48"/>
  <c r="E38" i="48"/>
  <c r="F38" i="48" s="1"/>
  <c r="E36" i="48"/>
  <c r="F36" i="48" s="1"/>
  <c r="G36" i="48"/>
  <c r="G55" i="48"/>
  <c r="E77" i="48"/>
  <c r="C78" i="48"/>
  <c r="E76" i="48"/>
  <c r="F76" i="48" s="1"/>
  <c r="G76" i="48"/>
  <c r="E31" i="47"/>
  <c r="F31" i="47" s="1"/>
  <c r="G31" i="47"/>
  <c r="G34" i="47"/>
  <c r="E27" i="47"/>
  <c r="F27" i="47" s="1"/>
  <c r="G27" i="47"/>
  <c r="J85" i="47"/>
  <c r="L85" i="47" s="1"/>
  <c r="M85" i="47" s="1"/>
  <c r="G29" i="47"/>
  <c r="E29" i="47"/>
  <c r="F29" i="47" s="1"/>
  <c r="G28" i="47"/>
  <c r="E30" i="47"/>
  <c r="F30" i="47" s="1"/>
  <c r="G30" i="47"/>
  <c r="E18" i="47"/>
  <c r="F18" i="47" s="1"/>
  <c r="E55" i="47"/>
  <c r="F55" i="47" s="1"/>
  <c r="C38" i="47"/>
  <c r="E38" i="47" s="1"/>
  <c r="F38" i="47" s="1"/>
  <c r="E69" i="47"/>
  <c r="F69" i="47" s="1"/>
  <c r="C80" i="47"/>
  <c r="E80" i="47" s="1"/>
  <c r="E56" i="47"/>
  <c r="F56" i="47" s="1"/>
  <c r="G35" i="47"/>
  <c r="J89" i="47"/>
  <c r="L89" i="47" s="1"/>
  <c r="M89" i="47" s="1"/>
  <c r="J83" i="47"/>
  <c r="L83" i="47" s="1"/>
  <c r="M83" i="47" s="1"/>
  <c r="J86" i="47"/>
  <c r="L86" i="47" s="1"/>
  <c r="M86" i="47" s="1"/>
  <c r="E32" i="47"/>
  <c r="F32" i="47" s="1"/>
  <c r="E35" i="47"/>
  <c r="F35" i="47" s="1"/>
  <c r="J84" i="47"/>
  <c r="L84" i="47" s="1"/>
  <c r="M84" i="47" s="1"/>
  <c r="J87" i="47"/>
  <c r="L87" i="47" s="1"/>
  <c r="M87" i="47" s="1"/>
  <c r="J90" i="47"/>
  <c r="G33" i="47"/>
  <c r="C36" i="47"/>
  <c r="G55" i="47" s="1"/>
  <c r="G45" i="47"/>
  <c r="G52" i="47"/>
  <c r="E66" i="47"/>
  <c r="E70" i="47"/>
  <c r="F70" i="47" s="1"/>
  <c r="E74" i="47"/>
  <c r="F74" i="47" s="1"/>
  <c r="J82" i="47"/>
  <c r="L82" i="47" s="1"/>
  <c r="M82" i="47" s="1"/>
  <c r="F58" i="47"/>
  <c r="G58" i="47" s="1"/>
  <c r="C76" i="47"/>
  <c r="J91" i="47"/>
  <c r="L91" i="47" s="1"/>
  <c r="M91" i="47" s="1"/>
  <c r="G51" i="47"/>
  <c r="M56" i="47"/>
  <c r="E68" i="47"/>
  <c r="F68" i="47" s="1"/>
  <c r="E72" i="47"/>
  <c r="F72" i="47" s="1"/>
  <c r="E34" i="47"/>
  <c r="F34" i="47" s="1"/>
  <c r="F45" i="47"/>
  <c r="E67" i="47"/>
  <c r="F67" i="47" s="1"/>
  <c r="E71" i="47"/>
  <c r="F71" i="47" s="1"/>
  <c r="K88" i="46"/>
  <c r="D76" i="46"/>
  <c r="C75" i="46"/>
  <c r="C74" i="46"/>
  <c r="C73" i="46"/>
  <c r="E73" i="46" s="1"/>
  <c r="F73" i="46" s="1"/>
  <c r="C72" i="46"/>
  <c r="C71" i="46"/>
  <c r="E71" i="46" s="1"/>
  <c r="F71" i="46" s="1"/>
  <c r="C70" i="46"/>
  <c r="E70" i="46" s="1"/>
  <c r="F70" i="46" s="1"/>
  <c r="C69" i="46"/>
  <c r="E69" i="46" s="1"/>
  <c r="F69" i="46" s="1"/>
  <c r="C68" i="46"/>
  <c r="C67" i="46"/>
  <c r="E67" i="46" s="1"/>
  <c r="F67" i="46" s="1"/>
  <c r="C66" i="46"/>
  <c r="E58" i="46"/>
  <c r="T56" i="46"/>
  <c r="D56" i="46"/>
  <c r="C56" i="46"/>
  <c r="D55" i="46"/>
  <c r="C55" i="46"/>
  <c r="T13" i="46" s="1"/>
  <c r="E54" i="46"/>
  <c r="F54" i="46" s="1"/>
  <c r="M53" i="46"/>
  <c r="L53" i="46"/>
  <c r="K53" i="46"/>
  <c r="J53" i="46"/>
  <c r="E53" i="46"/>
  <c r="F53" i="46" s="1"/>
  <c r="M52" i="46"/>
  <c r="L52" i="46"/>
  <c r="K52" i="46"/>
  <c r="J52" i="46"/>
  <c r="E52" i="46"/>
  <c r="F52" i="46" s="1"/>
  <c r="K51" i="46"/>
  <c r="Q51" i="46" s="1"/>
  <c r="E51" i="46"/>
  <c r="F51" i="46" s="1"/>
  <c r="M50" i="46"/>
  <c r="K50" i="46"/>
  <c r="K56" i="46" s="1"/>
  <c r="E50" i="46"/>
  <c r="F50" i="46" s="1"/>
  <c r="Q49" i="46"/>
  <c r="E49" i="46"/>
  <c r="F49" i="46" s="1"/>
  <c r="Q48" i="46"/>
  <c r="E48" i="46"/>
  <c r="F48" i="46" s="1"/>
  <c r="Q47" i="46"/>
  <c r="E47" i="46"/>
  <c r="F47" i="46" s="1"/>
  <c r="Q46" i="46"/>
  <c r="E46" i="46"/>
  <c r="F46" i="46" s="1"/>
  <c r="Q45" i="46"/>
  <c r="E45" i="46"/>
  <c r="F45" i="46" s="1"/>
  <c r="Q43" i="46"/>
  <c r="Q42" i="46"/>
  <c r="Q41" i="46"/>
  <c r="Q40" i="46"/>
  <c r="Q39" i="46"/>
  <c r="Q38" i="46"/>
  <c r="D38" i="46"/>
  <c r="Q37" i="46"/>
  <c r="Q36" i="46"/>
  <c r="D36" i="46"/>
  <c r="Q35" i="46"/>
  <c r="C35" i="46"/>
  <c r="G35" i="46" s="1"/>
  <c r="Q34" i="46"/>
  <c r="C34" i="46"/>
  <c r="G34" i="46" s="1"/>
  <c r="Q33" i="46"/>
  <c r="C33" i="46"/>
  <c r="G52" i="46" s="1"/>
  <c r="Q32" i="46"/>
  <c r="C32" i="46"/>
  <c r="E32" i="46" s="1"/>
  <c r="F32" i="46" s="1"/>
  <c r="Q31" i="46"/>
  <c r="C31" i="46"/>
  <c r="G50" i="46" s="1"/>
  <c r="C30" i="46"/>
  <c r="G49" i="46" s="1"/>
  <c r="C29" i="46"/>
  <c r="E29" i="46" s="1"/>
  <c r="F29" i="46" s="1"/>
  <c r="C28" i="46"/>
  <c r="G47" i="46" s="1"/>
  <c r="C27" i="46"/>
  <c r="G46" i="46" s="1"/>
  <c r="C26" i="46"/>
  <c r="E26" i="46" s="1"/>
  <c r="F26" i="46" s="1"/>
  <c r="D18" i="46"/>
  <c r="C18" i="46"/>
  <c r="T12" i="46" s="1"/>
  <c r="E17" i="46"/>
  <c r="F17" i="46" s="1"/>
  <c r="E16" i="46"/>
  <c r="F16" i="46" s="1"/>
  <c r="E15" i="46"/>
  <c r="F15" i="46" s="1"/>
  <c r="E14" i="46"/>
  <c r="F14" i="46" s="1"/>
  <c r="E13" i="46"/>
  <c r="F13" i="46" s="1"/>
  <c r="E12" i="46"/>
  <c r="F12" i="46" s="1"/>
  <c r="E11" i="46"/>
  <c r="F11" i="46" s="1"/>
  <c r="E10" i="46"/>
  <c r="F10" i="46" s="1"/>
  <c r="E9" i="46"/>
  <c r="F9" i="46" s="1"/>
  <c r="E8" i="46"/>
  <c r="F8" i="46" s="1"/>
  <c r="D78" i="46" l="1"/>
  <c r="K90" i="46"/>
  <c r="J90" i="46"/>
  <c r="J84" i="46"/>
  <c r="L84" i="46" s="1"/>
  <c r="M84" i="46" s="1"/>
  <c r="L90" i="47"/>
  <c r="M90" i="47" s="1"/>
  <c r="G38" i="47"/>
  <c r="C78" i="47"/>
  <c r="E76" i="47"/>
  <c r="F76" i="47" s="1"/>
  <c r="G76" i="47"/>
  <c r="E36" i="47"/>
  <c r="F36" i="47" s="1"/>
  <c r="G36" i="47"/>
  <c r="E77" i="47"/>
  <c r="F66" i="47"/>
  <c r="Q50" i="46"/>
  <c r="M56" i="46"/>
  <c r="C80" i="46"/>
  <c r="E80" i="46" s="1"/>
  <c r="J91" i="46"/>
  <c r="L91" i="46" s="1"/>
  <c r="M91" i="46" s="1"/>
  <c r="E31" i="46"/>
  <c r="F31" i="46" s="1"/>
  <c r="J85" i="46"/>
  <c r="L85" i="46" s="1"/>
  <c r="M85" i="46" s="1"/>
  <c r="E75" i="46"/>
  <c r="F75" i="46" s="1"/>
  <c r="G54" i="46"/>
  <c r="J83" i="46"/>
  <c r="L83" i="46" s="1"/>
  <c r="M83" i="46" s="1"/>
  <c r="E27" i="46"/>
  <c r="F27" i="46" s="1"/>
  <c r="G27" i="46"/>
  <c r="G48" i="46"/>
  <c r="J89" i="46"/>
  <c r="L89" i="46" s="1"/>
  <c r="M89" i="46" s="1"/>
  <c r="J82" i="46"/>
  <c r="L82" i="46" s="1"/>
  <c r="M82" i="46" s="1"/>
  <c r="G51" i="46"/>
  <c r="E28" i="46"/>
  <c r="F28" i="46" s="1"/>
  <c r="E30" i="46"/>
  <c r="F30" i="46" s="1"/>
  <c r="E35" i="46"/>
  <c r="F35" i="46" s="1"/>
  <c r="G30" i="46"/>
  <c r="J88" i="46"/>
  <c r="L88" i="46" s="1"/>
  <c r="M88" i="46" s="1"/>
  <c r="G45" i="46"/>
  <c r="E18" i="46"/>
  <c r="F18" i="46" s="1"/>
  <c r="E55" i="46"/>
  <c r="F55" i="46" s="1"/>
  <c r="E74" i="46"/>
  <c r="F74" i="46" s="1"/>
  <c r="G33" i="46"/>
  <c r="C76" i="46"/>
  <c r="E66" i="46"/>
  <c r="E33" i="46"/>
  <c r="F33" i="46" s="1"/>
  <c r="C36" i="46"/>
  <c r="G28" i="46"/>
  <c r="G31" i="46"/>
  <c r="E56" i="46"/>
  <c r="F56" i="46" s="1"/>
  <c r="G26" i="46"/>
  <c r="G29" i="46"/>
  <c r="F58" i="46"/>
  <c r="G58" i="46" s="1"/>
  <c r="G32" i="46"/>
  <c r="C38" i="46"/>
  <c r="J86" i="46"/>
  <c r="L86" i="46" s="1"/>
  <c r="M86" i="46" s="1"/>
  <c r="G53" i="46"/>
  <c r="J87" i="46"/>
  <c r="L87" i="46" s="1"/>
  <c r="M87" i="46" s="1"/>
  <c r="E68" i="46"/>
  <c r="F68" i="46" s="1"/>
  <c r="E72" i="46"/>
  <c r="F72" i="46" s="1"/>
  <c r="E34" i="46"/>
  <c r="F34" i="46" s="1"/>
  <c r="K88" i="45"/>
  <c r="D76" i="45"/>
  <c r="C75" i="45"/>
  <c r="E75" i="45" s="1"/>
  <c r="F75" i="45" s="1"/>
  <c r="C74" i="45"/>
  <c r="E74" i="45" s="1"/>
  <c r="F74" i="45" s="1"/>
  <c r="C73" i="45"/>
  <c r="E73" i="45" s="1"/>
  <c r="F73" i="45" s="1"/>
  <c r="C72" i="45"/>
  <c r="C71" i="45"/>
  <c r="E71" i="45" s="1"/>
  <c r="F71" i="45" s="1"/>
  <c r="C70" i="45"/>
  <c r="E70" i="45" s="1"/>
  <c r="F70" i="45" s="1"/>
  <c r="C69" i="45"/>
  <c r="E69" i="45" s="1"/>
  <c r="F69" i="45" s="1"/>
  <c r="C68" i="45"/>
  <c r="C67" i="45"/>
  <c r="C66" i="45"/>
  <c r="E66" i="45" s="1"/>
  <c r="F66" i="45" s="1"/>
  <c r="E58" i="45"/>
  <c r="T56" i="45"/>
  <c r="D56" i="45"/>
  <c r="C56" i="45"/>
  <c r="D55" i="45"/>
  <c r="C55" i="45"/>
  <c r="T13" i="45" s="1"/>
  <c r="E54" i="45"/>
  <c r="F54" i="45" s="1"/>
  <c r="M53" i="45"/>
  <c r="L53" i="45"/>
  <c r="K53" i="45"/>
  <c r="J53" i="45"/>
  <c r="E53" i="45"/>
  <c r="F53" i="45" s="1"/>
  <c r="M52" i="45"/>
  <c r="L52" i="45"/>
  <c r="K52" i="45"/>
  <c r="J52" i="45"/>
  <c r="E52" i="45"/>
  <c r="F52" i="45" s="1"/>
  <c r="M51" i="45"/>
  <c r="K51" i="45"/>
  <c r="E51" i="45"/>
  <c r="F51" i="45" s="1"/>
  <c r="M50" i="45"/>
  <c r="K50" i="45"/>
  <c r="E50" i="45"/>
  <c r="F50" i="45" s="1"/>
  <c r="Q49" i="45"/>
  <c r="E49" i="45"/>
  <c r="F49" i="45" s="1"/>
  <c r="Q48" i="45"/>
  <c r="E48" i="45"/>
  <c r="F48" i="45" s="1"/>
  <c r="Q47" i="45"/>
  <c r="E47" i="45"/>
  <c r="F47" i="45" s="1"/>
  <c r="Q46" i="45"/>
  <c r="E46" i="45"/>
  <c r="F46" i="45" s="1"/>
  <c r="Q45" i="45"/>
  <c r="E45" i="45"/>
  <c r="F45" i="45" s="1"/>
  <c r="Q43" i="45"/>
  <c r="Q42" i="45"/>
  <c r="Q41" i="45"/>
  <c r="Q40" i="45"/>
  <c r="Q39" i="45"/>
  <c r="Q38" i="45"/>
  <c r="D38" i="45"/>
  <c r="Q37" i="45"/>
  <c r="Q36" i="45"/>
  <c r="D36" i="45"/>
  <c r="Q35" i="45"/>
  <c r="C35" i="45"/>
  <c r="G35" i="45" s="1"/>
  <c r="Q34" i="45"/>
  <c r="C34" i="45"/>
  <c r="G53" i="45" s="1"/>
  <c r="Q33" i="45"/>
  <c r="C33" i="45"/>
  <c r="G33" i="45" s="1"/>
  <c r="Q32" i="45"/>
  <c r="C32" i="45"/>
  <c r="G51" i="45" s="1"/>
  <c r="Q31" i="45"/>
  <c r="C31" i="45"/>
  <c r="G31" i="45" s="1"/>
  <c r="C30" i="45"/>
  <c r="G49" i="45" s="1"/>
  <c r="C29" i="45"/>
  <c r="G48" i="45" s="1"/>
  <c r="C28" i="45"/>
  <c r="G28" i="45" s="1"/>
  <c r="C27" i="45"/>
  <c r="G46" i="45" s="1"/>
  <c r="C26" i="45"/>
  <c r="G45" i="45" s="1"/>
  <c r="D18" i="45"/>
  <c r="C18" i="45"/>
  <c r="T12" i="45" s="1"/>
  <c r="E17" i="45"/>
  <c r="F17" i="45" s="1"/>
  <c r="E16" i="45"/>
  <c r="F16" i="45" s="1"/>
  <c r="E15" i="45"/>
  <c r="F15" i="45" s="1"/>
  <c r="E14" i="45"/>
  <c r="F14" i="45" s="1"/>
  <c r="E13" i="45"/>
  <c r="F13" i="45" s="1"/>
  <c r="E12" i="45"/>
  <c r="F12" i="45" s="1"/>
  <c r="K11" i="45"/>
  <c r="E11" i="45"/>
  <c r="F11" i="45" s="1"/>
  <c r="E10" i="45"/>
  <c r="F10" i="45" s="1"/>
  <c r="E9" i="45"/>
  <c r="F9" i="45" s="1"/>
  <c r="E8" i="45"/>
  <c r="F8" i="45" s="1"/>
  <c r="L90" i="46" l="1"/>
  <c r="M90" i="46" s="1"/>
  <c r="D78" i="45"/>
  <c r="Q51" i="45"/>
  <c r="Q50" i="45"/>
  <c r="K90" i="45"/>
  <c r="J84" i="45"/>
  <c r="L84" i="45" s="1"/>
  <c r="M84" i="45" s="1"/>
  <c r="E76" i="46"/>
  <c r="F76" i="46" s="1"/>
  <c r="C78" i="46"/>
  <c r="G76" i="46"/>
  <c r="G36" i="46"/>
  <c r="G55" i="46"/>
  <c r="E36" i="46"/>
  <c r="F36" i="46" s="1"/>
  <c r="F66" i="46"/>
  <c r="E77" i="46"/>
  <c r="G38" i="46"/>
  <c r="E38" i="46"/>
  <c r="F38" i="46" s="1"/>
  <c r="J88" i="45"/>
  <c r="L88" i="45" s="1"/>
  <c r="M88" i="45" s="1"/>
  <c r="J83" i="45"/>
  <c r="L83" i="45" s="1"/>
  <c r="M83" i="45" s="1"/>
  <c r="G47" i="45"/>
  <c r="C76" i="45"/>
  <c r="E76" i="45" s="1"/>
  <c r="F76" i="45" s="1"/>
  <c r="G32" i="45"/>
  <c r="E34" i="45"/>
  <c r="F34" i="45" s="1"/>
  <c r="G50" i="45"/>
  <c r="G34" i="45"/>
  <c r="G26" i="45"/>
  <c r="G29" i="45"/>
  <c r="J90" i="45"/>
  <c r="E18" i="45"/>
  <c r="F18" i="45" s="1"/>
  <c r="E56" i="45"/>
  <c r="F56" i="45" s="1"/>
  <c r="E26" i="45"/>
  <c r="F26" i="45" s="1"/>
  <c r="E29" i="45"/>
  <c r="F29" i="45" s="1"/>
  <c r="J85" i="45"/>
  <c r="L85" i="45" s="1"/>
  <c r="M85" i="45" s="1"/>
  <c r="E32" i="45"/>
  <c r="F32" i="45" s="1"/>
  <c r="G52" i="45"/>
  <c r="J89" i="45"/>
  <c r="L89" i="45" s="1"/>
  <c r="M89" i="45" s="1"/>
  <c r="C38" i="45"/>
  <c r="G54" i="45"/>
  <c r="J86" i="45"/>
  <c r="L86" i="45" s="1"/>
  <c r="M86" i="45" s="1"/>
  <c r="F58" i="45"/>
  <c r="G58" i="45" s="1"/>
  <c r="E33" i="45"/>
  <c r="F33" i="45" s="1"/>
  <c r="J87" i="45"/>
  <c r="L87" i="45" s="1"/>
  <c r="M87" i="45" s="1"/>
  <c r="E28" i="45"/>
  <c r="F28" i="45" s="1"/>
  <c r="E31" i="45"/>
  <c r="F31" i="45" s="1"/>
  <c r="C36" i="45"/>
  <c r="G55" i="45" s="1"/>
  <c r="E68" i="45"/>
  <c r="F68" i="45" s="1"/>
  <c r="E72" i="45"/>
  <c r="F72" i="45" s="1"/>
  <c r="J91" i="45"/>
  <c r="L91" i="45" s="1"/>
  <c r="M91" i="45" s="1"/>
  <c r="J82" i="45"/>
  <c r="L82" i="45" s="1"/>
  <c r="M82" i="45" s="1"/>
  <c r="E27" i="45"/>
  <c r="F27" i="45" s="1"/>
  <c r="E30" i="45"/>
  <c r="F30" i="45" s="1"/>
  <c r="E35" i="45"/>
  <c r="F35" i="45" s="1"/>
  <c r="E67" i="45"/>
  <c r="F67" i="45" s="1"/>
  <c r="G27" i="45"/>
  <c r="G30" i="45"/>
  <c r="E55" i="45"/>
  <c r="F55" i="45" s="1"/>
  <c r="K11" i="44"/>
  <c r="K88" i="44"/>
  <c r="D76" i="44"/>
  <c r="C75" i="44"/>
  <c r="E75" i="44" s="1"/>
  <c r="F75" i="44" s="1"/>
  <c r="C74" i="44"/>
  <c r="E74" i="44" s="1"/>
  <c r="F74" i="44" s="1"/>
  <c r="C73" i="44"/>
  <c r="C72" i="44"/>
  <c r="C71" i="44"/>
  <c r="C70" i="44"/>
  <c r="E70" i="44" s="1"/>
  <c r="F70" i="44" s="1"/>
  <c r="C69" i="44"/>
  <c r="E69" i="44" s="1"/>
  <c r="F69" i="44" s="1"/>
  <c r="C68" i="44"/>
  <c r="C67" i="44"/>
  <c r="C66" i="44"/>
  <c r="E66" i="44" s="1"/>
  <c r="F66" i="44" s="1"/>
  <c r="M63" i="44"/>
  <c r="K63" i="44"/>
  <c r="E58" i="44"/>
  <c r="M57" i="44"/>
  <c r="K57" i="44"/>
  <c r="T56" i="44"/>
  <c r="D56" i="44"/>
  <c r="C56" i="44"/>
  <c r="D55" i="44"/>
  <c r="C55" i="44"/>
  <c r="E54" i="44"/>
  <c r="F54" i="44" s="1"/>
  <c r="M53" i="44"/>
  <c r="L53" i="44"/>
  <c r="K53" i="44"/>
  <c r="J53" i="44"/>
  <c r="E53" i="44"/>
  <c r="F53" i="44" s="1"/>
  <c r="M52" i="44"/>
  <c r="L52" i="44"/>
  <c r="K52" i="44"/>
  <c r="J52" i="44"/>
  <c r="E52" i="44"/>
  <c r="F52" i="44" s="1"/>
  <c r="M51" i="44"/>
  <c r="K51" i="44"/>
  <c r="E51" i="44"/>
  <c r="F51" i="44" s="1"/>
  <c r="M50" i="44"/>
  <c r="K50" i="44"/>
  <c r="E50" i="44"/>
  <c r="F50" i="44" s="1"/>
  <c r="Q49" i="44"/>
  <c r="E49" i="44"/>
  <c r="F49" i="44" s="1"/>
  <c r="Q48" i="44"/>
  <c r="E48" i="44"/>
  <c r="F48" i="44" s="1"/>
  <c r="Q47" i="44"/>
  <c r="E47" i="44"/>
  <c r="F47" i="44" s="1"/>
  <c r="Q46" i="44"/>
  <c r="E46" i="44"/>
  <c r="F46" i="44" s="1"/>
  <c r="Q45" i="44"/>
  <c r="E45" i="44"/>
  <c r="F45" i="44" s="1"/>
  <c r="Q44" i="44"/>
  <c r="Q43" i="44"/>
  <c r="Q42" i="44"/>
  <c r="Q41" i="44"/>
  <c r="Q40" i="44"/>
  <c r="Q39" i="44"/>
  <c r="Q38" i="44"/>
  <c r="D38" i="44"/>
  <c r="Q37" i="44"/>
  <c r="Q36" i="44"/>
  <c r="D36" i="44"/>
  <c r="Q35" i="44"/>
  <c r="C35" i="44"/>
  <c r="G35" i="44" s="1"/>
  <c r="Q34" i="44"/>
  <c r="C34" i="44"/>
  <c r="G34" i="44" s="1"/>
  <c r="Q33" i="44"/>
  <c r="C33" i="44"/>
  <c r="G52" i="44" s="1"/>
  <c r="Q32" i="44"/>
  <c r="C32" i="44"/>
  <c r="E32" i="44" s="1"/>
  <c r="F32" i="44" s="1"/>
  <c r="Q31" i="44"/>
  <c r="C31" i="44"/>
  <c r="G31" i="44" s="1"/>
  <c r="C30" i="44"/>
  <c r="G30" i="44" s="1"/>
  <c r="C29" i="44"/>
  <c r="G29" i="44" s="1"/>
  <c r="C28" i="44"/>
  <c r="G28" i="44" s="1"/>
  <c r="C27" i="44"/>
  <c r="G27" i="44" s="1"/>
  <c r="C26" i="44"/>
  <c r="G26" i="44" s="1"/>
  <c r="D18" i="44"/>
  <c r="C18" i="44"/>
  <c r="E17" i="44"/>
  <c r="F17" i="44" s="1"/>
  <c r="E16" i="44"/>
  <c r="F16" i="44" s="1"/>
  <c r="E15" i="44"/>
  <c r="F15" i="44" s="1"/>
  <c r="E14" i="44"/>
  <c r="F14" i="44" s="1"/>
  <c r="E13" i="44"/>
  <c r="F13" i="44" s="1"/>
  <c r="E12" i="44"/>
  <c r="F12" i="44" s="1"/>
  <c r="E11" i="44"/>
  <c r="F11" i="44" s="1"/>
  <c r="E10" i="44"/>
  <c r="F10" i="44" s="1"/>
  <c r="E9" i="44"/>
  <c r="F9" i="44" s="1"/>
  <c r="E8" i="44"/>
  <c r="F8" i="44" s="1"/>
  <c r="K90" i="44" l="1"/>
  <c r="G51" i="44"/>
  <c r="K58" i="44"/>
  <c r="K59" i="44" s="1"/>
  <c r="Q50" i="44"/>
  <c r="Q51" i="44"/>
  <c r="D78" i="44"/>
  <c r="L90" i="45"/>
  <c r="M90" i="45" s="1"/>
  <c r="G76" i="45"/>
  <c r="E36" i="45"/>
  <c r="F36" i="45" s="1"/>
  <c r="G36" i="45"/>
  <c r="E77" i="45"/>
  <c r="C78" i="45"/>
  <c r="E38" i="45"/>
  <c r="F38" i="45" s="1"/>
  <c r="G38" i="45"/>
  <c r="E34" i="44"/>
  <c r="F34" i="44" s="1"/>
  <c r="G32" i="44"/>
  <c r="G33" i="44"/>
  <c r="J89" i="44"/>
  <c r="L89" i="44" s="1"/>
  <c r="M89" i="44" s="1"/>
  <c r="J84" i="44"/>
  <c r="L84" i="44" s="1"/>
  <c r="M84" i="44" s="1"/>
  <c r="E73" i="44"/>
  <c r="F73" i="44" s="1"/>
  <c r="E55" i="44"/>
  <c r="F55" i="44" s="1"/>
  <c r="J87" i="44"/>
  <c r="L87" i="44" s="1"/>
  <c r="M87" i="44" s="1"/>
  <c r="E33" i="44"/>
  <c r="F33" i="44" s="1"/>
  <c r="G53" i="44"/>
  <c r="J83" i="44"/>
  <c r="L83" i="44" s="1"/>
  <c r="M83" i="44" s="1"/>
  <c r="J88" i="44"/>
  <c r="L88" i="44" s="1"/>
  <c r="M88" i="44" s="1"/>
  <c r="E18" i="44"/>
  <c r="F18" i="44" s="1"/>
  <c r="C76" i="44"/>
  <c r="J82" i="44"/>
  <c r="L82" i="44" s="1"/>
  <c r="M82" i="44" s="1"/>
  <c r="J86" i="44"/>
  <c r="L86" i="44" s="1"/>
  <c r="M86" i="44" s="1"/>
  <c r="C38" i="44"/>
  <c r="G54" i="44"/>
  <c r="E26" i="44"/>
  <c r="F26" i="44" s="1"/>
  <c r="M58" i="44"/>
  <c r="M59" i="44" s="1"/>
  <c r="E68" i="44"/>
  <c r="F68" i="44" s="1"/>
  <c r="E72" i="44"/>
  <c r="F72" i="44" s="1"/>
  <c r="J85" i="44"/>
  <c r="L85" i="44" s="1"/>
  <c r="M85" i="44" s="1"/>
  <c r="J90" i="44"/>
  <c r="L90" i="44" s="1"/>
  <c r="M90" i="44" s="1"/>
  <c r="J91" i="44"/>
  <c r="L91" i="44" s="1"/>
  <c r="M91" i="44" s="1"/>
  <c r="T12" i="44"/>
  <c r="E56" i="44"/>
  <c r="F56" i="44" s="1"/>
  <c r="E28" i="44"/>
  <c r="F28" i="44" s="1"/>
  <c r="E31" i="44"/>
  <c r="F31" i="44" s="1"/>
  <c r="C36" i="44"/>
  <c r="G45" i="44"/>
  <c r="G46" i="44"/>
  <c r="G47" i="44"/>
  <c r="G48" i="44"/>
  <c r="G49" i="44"/>
  <c r="G50" i="44"/>
  <c r="F58" i="44"/>
  <c r="G58" i="44" s="1"/>
  <c r="E67" i="44"/>
  <c r="E71" i="44"/>
  <c r="F71" i="44" s="1"/>
  <c r="E27" i="44"/>
  <c r="F27" i="44" s="1"/>
  <c r="E29" i="44"/>
  <c r="F29" i="44" s="1"/>
  <c r="E30" i="44"/>
  <c r="F30" i="44" s="1"/>
  <c r="E35" i="44"/>
  <c r="F35" i="44" s="1"/>
  <c r="T13" i="44"/>
  <c r="K88" i="43"/>
  <c r="D76" i="43"/>
  <c r="C75" i="43"/>
  <c r="C74" i="43"/>
  <c r="C73" i="43"/>
  <c r="E73" i="43" s="1"/>
  <c r="F73" i="43" s="1"/>
  <c r="C72" i="43"/>
  <c r="E72" i="43" s="1"/>
  <c r="F72" i="43" s="1"/>
  <c r="C71" i="43"/>
  <c r="E71" i="43" s="1"/>
  <c r="F71" i="43" s="1"/>
  <c r="C70" i="43"/>
  <c r="C69" i="43"/>
  <c r="E69" i="43" s="1"/>
  <c r="F69" i="43" s="1"/>
  <c r="C68" i="43"/>
  <c r="E68" i="43" s="1"/>
  <c r="F68" i="43" s="1"/>
  <c r="C67" i="43"/>
  <c r="C66" i="43"/>
  <c r="E66" i="43" s="1"/>
  <c r="M63" i="43"/>
  <c r="K63" i="43"/>
  <c r="E58" i="43"/>
  <c r="M57" i="43"/>
  <c r="K57" i="43"/>
  <c r="T56" i="43"/>
  <c r="D56" i="43"/>
  <c r="C56" i="43"/>
  <c r="D55" i="43"/>
  <c r="C55" i="43"/>
  <c r="E54" i="43"/>
  <c r="F54" i="43" s="1"/>
  <c r="M53" i="43"/>
  <c r="L53" i="43"/>
  <c r="K53" i="43"/>
  <c r="J53" i="43"/>
  <c r="E53" i="43"/>
  <c r="F53" i="43" s="1"/>
  <c r="M52" i="43"/>
  <c r="L52" i="43"/>
  <c r="K52" i="43"/>
  <c r="J52" i="43"/>
  <c r="E52" i="43"/>
  <c r="F52" i="43" s="1"/>
  <c r="M51" i="43"/>
  <c r="K51" i="43"/>
  <c r="E51" i="43"/>
  <c r="F51" i="43" s="1"/>
  <c r="M50" i="43"/>
  <c r="K50" i="43"/>
  <c r="E50" i="43"/>
  <c r="F50" i="43" s="1"/>
  <c r="Q49" i="43"/>
  <c r="E49" i="43"/>
  <c r="F49" i="43" s="1"/>
  <c r="Q48" i="43"/>
  <c r="E48" i="43"/>
  <c r="F48" i="43" s="1"/>
  <c r="Q47" i="43"/>
  <c r="E47" i="43"/>
  <c r="F47" i="43" s="1"/>
  <c r="Q46" i="43"/>
  <c r="E46" i="43"/>
  <c r="F46" i="43" s="1"/>
  <c r="Q45" i="43"/>
  <c r="E45" i="43"/>
  <c r="F45" i="43" s="1"/>
  <c r="Q44" i="43"/>
  <c r="Q43" i="43"/>
  <c r="Q42" i="43"/>
  <c r="Q41" i="43"/>
  <c r="Q40" i="43"/>
  <c r="Q39" i="43"/>
  <c r="Q38" i="43"/>
  <c r="D38" i="43"/>
  <c r="Q37" i="43"/>
  <c r="Q36" i="43"/>
  <c r="D36" i="43"/>
  <c r="Q35" i="43"/>
  <c r="C35" i="43"/>
  <c r="E35" i="43" s="1"/>
  <c r="F35" i="43" s="1"/>
  <c r="Q34" i="43"/>
  <c r="C34" i="43"/>
  <c r="G34" i="43" s="1"/>
  <c r="Q33" i="43"/>
  <c r="C33" i="43"/>
  <c r="G33" i="43" s="1"/>
  <c r="Q32" i="43"/>
  <c r="C32" i="43"/>
  <c r="E32" i="43" s="1"/>
  <c r="F32" i="43" s="1"/>
  <c r="Q31" i="43"/>
  <c r="C31" i="43"/>
  <c r="G31" i="43" s="1"/>
  <c r="C30" i="43"/>
  <c r="G30" i="43" s="1"/>
  <c r="C29" i="43"/>
  <c r="E29" i="43" s="1"/>
  <c r="F29" i="43" s="1"/>
  <c r="C28" i="43"/>
  <c r="G28" i="43" s="1"/>
  <c r="C27" i="43"/>
  <c r="E27" i="43" s="1"/>
  <c r="F27" i="43" s="1"/>
  <c r="C26" i="43"/>
  <c r="D18" i="43"/>
  <c r="C18" i="43"/>
  <c r="T12" i="43" s="1"/>
  <c r="E17" i="43"/>
  <c r="F17" i="43" s="1"/>
  <c r="E16" i="43"/>
  <c r="F16" i="43" s="1"/>
  <c r="E15" i="43"/>
  <c r="F15" i="43" s="1"/>
  <c r="E14" i="43"/>
  <c r="F14" i="43" s="1"/>
  <c r="E13" i="43"/>
  <c r="F13" i="43" s="1"/>
  <c r="E12" i="43"/>
  <c r="F12" i="43" s="1"/>
  <c r="E11" i="43"/>
  <c r="F11" i="43" s="1"/>
  <c r="E10" i="43"/>
  <c r="F10" i="43" s="1"/>
  <c r="E9" i="43"/>
  <c r="F9" i="43" s="1"/>
  <c r="E8" i="43"/>
  <c r="F8" i="43" s="1"/>
  <c r="K58" i="43" l="1"/>
  <c r="K90" i="43"/>
  <c r="Q51" i="43"/>
  <c r="T13" i="43"/>
  <c r="D78" i="43"/>
  <c r="M58" i="43"/>
  <c r="M59" i="43" s="1"/>
  <c r="F67" i="44"/>
  <c r="E77" i="44"/>
  <c r="C78" i="44"/>
  <c r="E76" i="44"/>
  <c r="F76" i="44" s="1"/>
  <c r="G76" i="44"/>
  <c r="E36" i="44"/>
  <c r="F36" i="44" s="1"/>
  <c r="G36" i="44"/>
  <c r="E38" i="44"/>
  <c r="F38" i="44" s="1"/>
  <c r="G38" i="44"/>
  <c r="G55" i="44"/>
  <c r="G32" i="43"/>
  <c r="J86" i="43"/>
  <c r="L86" i="43" s="1"/>
  <c r="M86" i="43" s="1"/>
  <c r="G50" i="43"/>
  <c r="G51" i="43"/>
  <c r="G53" i="43"/>
  <c r="C36" i="43"/>
  <c r="G36" i="43" s="1"/>
  <c r="G47" i="43"/>
  <c r="G26" i="43"/>
  <c r="E33" i="43"/>
  <c r="F33" i="43" s="1"/>
  <c r="J90" i="43"/>
  <c r="L90" i="43" s="1"/>
  <c r="M90" i="43" s="1"/>
  <c r="G29" i="43"/>
  <c r="E34" i="43"/>
  <c r="F34" i="43" s="1"/>
  <c r="J91" i="43"/>
  <c r="L91" i="43" s="1"/>
  <c r="M91" i="43" s="1"/>
  <c r="G48" i="43"/>
  <c r="G52" i="43"/>
  <c r="J83" i="43"/>
  <c r="L83" i="43" s="1"/>
  <c r="M83" i="43" s="1"/>
  <c r="J85" i="43"/>
  <c r="L85" i="43" s="1"/>
  <c r="M85" i="43" s="1"/>
  <c r="J89" i="43"/>
  <c r="L89" i="43" s="1"/>
  <c r="M89" i="43" s="1"/>
  <c r="G45" i="43"/>
  <c r="E18" i="43"/>
  <c r="F18" i="43" s="1"/>
  <c r="K59" i="43"/>
  <c r="F66" i="43"/>
  <c r="E36" i="43"/>
  <c r="F36" i="43" s="1"/>
  <c r="E74" i="43"/>
  <c r="F74" i="43" s="1"/>
  <c r="C76" i="43"/>
  <c r="E70" i="43"/>
  <c r="F70" i="43" s="1"/>
  <c r="G54" i="43"/>
  <c r="J82" i="43"/>
  <c r="L82" i="43" s="1"/>
  <c r="M82" i="43" s="1"/>
  <c r="G35" i="43"/>
  <c r="J87" i="43"/>
  <c r="L87" i="43" s="1"/>
  <c r="M87" i="43" s="1"/>
  <c r="E56" i="43"/>
  <c r="F56" i="43" s="1"/>
  <c r="E26" i="43"/>
  <c r="F26" i="43" s="1"/>
  <c r="E30" i="43"/>
  <c r="F30" i="43" s="1"/>
  <c r="F58" i="43"/>
  <c r="G58" i="43" s="1"/>
  <c r="E67" i="43"/>
  <c r="F67" i="43" s="1"/>
  <c r="E75" i="43"/>
  <c r="F75" i="43" s="1"/>
  <c r="Q50" i="43"/>
  <c r="G27" i="43"/>
  <c r="E28" i="43"/>
  <c r="F28" i="43" s="1"/>
  <c r="E31" i="43"/>
  <c r="F31" i="43" s="1"/>
  <c r="G46" i="43"/>
  <c r="G49" i="43"/>
  <c r="J84" i="43"/>
  <c r="L84" i="43" s="1"/>
  <c r="M84" i="43" s="1"/>
  <c r="J88" i="43"/>
  <c r="L88" i="43" s="1"/>
  <c r="M88" i="43" s="1"/>
  <c r="C38" i="43"/>
  <c r="E55" i="43"/>
  <c r="F55" i="43" s="1"/>
  <c r="G55" i="43" l="1"/>
  <c r="E77" i="43"/>
  <c r="E38" i="43"/>
  <c r="F38" i="43" s="1"/>
  <c r="G38" i="43"/>
  <c r="C78" i="43"/>
  <c r="E76" i="43"/>
  <c r="F76" i="43" s="1"/>
  <c r="G76" i="43"/>
  <c r="K88" i="40"/>
  <c r="D76" i="40"/>
  <c r="C75" i="40"/>
  <c r="C74" i="40"/>
  <c r="C73" i="40"/>
  <c r="E73" i="40" s="1"/>
  <c r="F73" i="40" s="1"/>
  <c r="C72" i="40"/>
  <c r="C71" i="40"/>
  <c r="C70" i="40"/>
  <c r="C69" i="40"/>
  <c r="E69" i="40" s="1"/>
  <c r="F69" i="40" s="1"/>
  <c r="C68" i="40"/>
  <c r="C67" i="40"/>
  <c r="C66" i="40"/>
  <c r="E66" i="40" s="1"/>
  <c r="M63" i="40"/>
  <c r="K63" i="40"/>
  <c r="E58" i="40"/>
  <c r="M57" i="40"/>
  <c r="K57" i="40"/>
  <c r="T56" i="40"/>
  <c r="D56" i="40"/>
  <c r="C56" i="40"/>
  <c r="D55" i="40"/>
  <c r="C55" i="40"/>
  <c r="T13" i="40" s="1"/>
  <c r="E54" i="40"/>
  <c r="F54" i="40" s="1"/>
  <c r="M53" i="40"/>
  <c r="L53" i="40"/>
  <c r="K53" i="40"/>
  <c r="J53" i="40"/>
  <c r="E53" i="40"/>
  <c r="F53" i="40" s="1"/>
  <c r="M52" i="40"/>
  <c r="L52" i="40"/>
  <c r="K52" i="40"/>
  <c r="J52" i="40"/>
  <c r="E52" i="40"/>
  <c r="F52" i="40" s="1"/>
  <c r="M51" i="40"/>
  <c r="K51" i="40"/>
  <c r="E51" i="40"/>
  <c r="F51" i="40" s="1"/>
  <c r="M50" i="40"/>
  <c r="K50" i="40"/>
  <c r="E50" i="40"/>
  <c r="F50" i="40" s="1"/>
  <c r="Q49" i="40"/>
  <c r="E49" i="40"/>
  <c r="F49" i="40" s="1"/>
  <c r="Q48" i="40"/>
  <c r="E48" i="40"/>
  <c r="F48" i="40" s="1"/>
  <c r="Q47" i="40"/>
  <c r="E47" i="40"/>
  <c r="F47" i="40" s="1"/>
  <c r="Q46" i="40"/>
  <c r="E46" i="40"/>
  <c r="F46" i="40" s="1"/>
  <c r="Q45" i="40"/>
  <c r="E45" i="40"/>
  <c r="F45" i="40" s="1"/>
  <c r="Q44" i="40"/>
  <c r="Q43" i="40"/>
  <c r="Q42" i="40"/>
  <c r="Q41" i="40"/>
  <c r="Q40" i="40"/>
  <c r="Q39" i="40"/>
  <c r="Q38" i="40"/>
  <c r="D38" i="40"/>
  <c r="Q37" i="40"/>
  <c r="Q36" i="40"/>
  <c r="D36" i="40"/>
  <c r="Q35" i="40"/>
  <c r="C35" i="40"/>
  <c r="G54" i="40" s="1"/>
  <c r="Q34" i="40"/>
  <c r="C34" i="40"/>
  <c r="G53" i="40" s="1"/>
  <c r="Q33" i="40"/>
  <c r="C33" i="40"/>
  <c r="E33" i="40" s="1"/>
  <c r="F33" i="40" s="1"/>
  <c r="Q32" i="40"/>
  <c r="C32" i="40"/>
  <c r="G32" i="40" s="1"/>
  <c r="Q31" i="40"/>
  <c r="C31" i="40"/>
  <c r="G50" i="40" s="1"/>
  <c r="C30" i="40"/>
  <c r="G49" i="40" s="1"/>
  <c r="C29" i="40"/>
  <c r="G48" i="40" s="1"/>
  <c r="C28" i="40"/>
  <c r="E28" i="40" s="1"/>
  <c r="F28" i="40" s="1"/>
  <c r="C27" i="40"/>
  <c r="G46" i="40" s="1"/>
  <c r="C26" i="40"/>
  <c r="D18" i="40"/>
  <c r="C18" i="40"/>
  <c r="T12" i="40" s="1"/>
  <c r="E17" i="40"/>
  <c r="F17" i="40" s="1"/>
  <c r="E16" i="40"/>
  <c r="F16" i="40" s="1"/>
  <c r="E15" i="40"/>
  <c r="F15" i="40" s="1"/>
  <c r="E14" i="40"/>
  <c r="F14" i="40" s="1"/>
  <c r="E13" i="40"/>
  <c r="F13" i="40" s="1"/>
  <c r="E12" i="40"/>
  <c r="F12" i="40" s="1"/>
  <c r="E11" i="40"/>
  <c r="F11" i="40" s="1"/>
  <c r="E10" i="40"/>
  <c r="F10" i="40" s="1"/>
  <c r="E9" i="40"/>
  <c r="F9" i="40" s="1"/>
  <c r="E8" i="40"/>
  <c r="F8" i="40" s="1"/>
  <c r="K58" i="40" l="1"/>
  <c r="C37" i="40"/>
  <c r="Q51" i="40"/>
  <c r="D78" i="40"/>
  <c r="K90" i="40"/>
  <c r="Q50" i="40"/>
  <c r="K59" i="40"/>
  <c r="J86" i="40"/>
  <c r="L86" i="40" s="1"/>
  <c r="M86" i="40" s="1"/>
  <c r="J90" i="40"/>
  <c r="E18" i="40"/>
  <c r="F18" i="40" s="1"/>
  <c r="E31" i="40"/>
  <c r="F31" i="40" s="1"/>
  <c r="G31" i="40"/>
  <c r="J87" i="40"/>
  <c r="L87" i="40" s="1"/>
  <c r="M87" i="40" s="1"/>
  <c r="J88" i="40"/>
  <c r="L88" i="40" s="1"/>
  <c r="M88" i="40" s="1"/>
  <c r="C38" i="40"/>
  <c r="G28" i="40"/>
  <c r="E34" i="40"/>
  <c r="F34" i="40" s="1"/>
  <c r="J83" i="40"/>
  <c r="L83" i="40" s="1"/>
  <c r="M83" i="40" s="1"/>
  <c r="G47" i="40"/>
  <c r="J91" i="40"/>
  <c r="L91" i="40" s="1"/>
  <c r="M91" i="40" s="1"/>
  <c r="G34" i="40"/>
  <c r="J84" i="40"/>
  <c r="L84" i="40" s="1"/>
  <c r="M84" i="40" s="1"/>
  <c r="G52" i="40"/>
  <c r="J89" i="40"/>
  <c r="L89" i="40" s="1"/>
  <c r="M89" i="40" s="1"/>
  <c r="F66" i="40"/>
  <c r="J85" i="40"/>
  <c r="L85" i="40" s="1"/>
  <c r="M85" i="40" s="1"/>
  <c r="G29" i="40"/>
  <c r="E70" i="40"/>
  <c r="F70" i="40" s="1"/>
  <c r="G45" i="40"/>
  <c r="E67" i="40"/>
  <c r="F67" i="40" s="1"/>
  <c r="E71" i="40"/>
  <c r="F71" i="40" s="1"/>
  <c r="G30" i="40"/>
  <c r="E55" i="40"/>
  <c r="F55" i="40" s="1"/>
  <c r="E56" i="40"/>
  <c r="F56" i="40" s="1"/>
  <c r="E26" i="40"/>
  <c r="F26" i="40" s="1"/>
  <c r="G26" i="40"/>
  <c r="E74" i="40"/>
  <c r="F74" i="40" s="1"/>
  <c r="E30" i="40"/>
  <c r="F30" i="40" s="1"/>
  <c r="E35" i="40"/>
  <c r="F35" i="40" s="1"/>
  <c r="F58" i="40"/>
  <c r="G58" i="40" s="1"/>
  <c r="E75" i="40"/>
  <c r="F75" i="40" s="1"/>
  <c r="G27" i="40"/>
  <c r="G51" i="40"/>
  <c r="C76" i="40"/>
  <c r="E32" i="40"/>
  <c r="F32" i="40" s="1"/>
  <c r="E27" i="40"/>
  <c r="F27" i="40" s="1"/>
  <c r="G35" i="40"/>
  <c r="G33" i="40"/>
  <c r="C36" i="40"/>
  <c r="G55" i="40" s="1"/>
  <c r="M58" i="40"/>
  <c r="M59" i="40" s="1"/>
  <c r="E68" i="40"/>
  <c r="F68" i="40" s="1"/>
  <c r="E72" i="40"/>
  <c r="F72" i="40" s="1"/>
  <c r="E29" i="40"/>
  <c r="F29" i="40" s="1"/>
  <c r="J82" i="40"/>
  <c r="L82" i="40" s="1"/>
  <c r="M82" i="40" s="1"/>
  <c r="D18" i="39"/>
  <c r="C18" i="39"/>
  <c r="T12" i="39" s="1"/>
  <c r="D36" i="39"/>
  <c r="L90" i="40" l="1"/>
  <c r="M90" i="40" s="1"/>
  <c r="E38" i="40"/>
  <c r="F38" i="40" s="1"/>
  <c r="G38" i="40"/>
  <c r="E77" i="40"/>
  <c r="E36" i="40"/>
  <c r="F36" i="40" s="1"/>
  <c r="G36" i="40"/>
  <c r="E76" i="40"/>
  <c r="F76" i="40" s="1"/>
  <c r="G76" i="40"/>
  <c r="C78" i="40"/>
  <c r="E58" i="39"/>
  <c r="D38" i="39"/>
  <c r="D76" i="39"/>
  <c r="D55" i="39"/>
  <c r="C55" i="39"/>
  <c r="E52" i="39" l="1"/>
  <c r="C75" i="39" l="1"/>
  <c r="C66" i="39"/>
  <c r="C35" i="39"/>
  <c r="C27" i="39"/>
  <c r="C28" i="39"/>
  <c r="C29" i="39"/>
  <c r="C30" i="39"/>
  <c r="C31" i="39"/>
  <c r="C32" i="39"/>
  <c r="C33" i="39"/>
  <c r="C34" i="39"/>
  <c r="C26" i="39"/>
  <c r="E9" i="39"/>
  <c r="E10" i="39"/>
  <c r="E11" i="39"/>
  <c r="E12" i="39"/>
  <c r="E13" i="39"/>
  <c r="E14" i="39"/>
  <c r="E15" i="39"/>
  <c r="E16" i="39"/>
  <c r="E17" i="39"/>
  <c r="E8" i="39"/>
  <c r="C36" i="39" l="1"/>
  <c r="G55" i="39" s="1"/>
  <c r="C38" i="39"/>
  <c r="J91" i="39"/>
  <c r="K88" i="39"/>
  <c r="D78" i="39"/>
  <c r="C74" i="39"/>
  <c r="E74" i="39" s="1"/>
  <c r="F74" i="39" s="1"/>
  <c r="C73" i="39"/>
  <c r="E73" i="39" s="1"/>
  <c r="F73" i="39" s="1"/>
  <c r="C72" i="39"/>
  <c r="E72" i="39" s="1"/>
  <c r="F72" i="39" s="1"/>
  <c r="C71" i="39"/>
  <c r="E71" i="39" s="1"/>
  <c r="F71" i="39" s="1"/>
  <c r="C70" i="39"/>
  <c r="E70" i="39" s="1"/>
  <c r="F70" i="39" s="1"/>
  <c r="C69" i="39"/>
  <c r="E69" i="39" s="1"/>
  <c r="F69" i="39" s="1"/>
  <c r="C68" i="39"/>
  <c r="E68" i="39" s="1"/>
  <c r="F68" i="39" s="1"/>
  <c r="C67" i="39"/>
  <c r="E67" i="39" s="1"/>
  <c r="F67" i="39" s="1"/>
  <c r="E66" i="39"/>
  <c r="F66" i="39" s="1"/>
  <c r="M63" i="39"/>
  <c r="K63" i="39"/>
  <c r="M57" i="39"/>
  <c r="K57" i="39"/>
  <c r="T56" i="39"/>
  <c r="D56" i="39"/>
  <c r="C56" i="39"/>
  <c r="E54" i="39"/>
  <c r="F54" i="39" s="1"/>
  <c r="M53" i="39"/>
  <c r="L53" i="39"/>
  <c r="K53" i="39"/>
  <c r="J53" i="39"/>
  <c r="E53" i="39"/>
  <c r="F53" i="39" s="1"/>
  <c r="M52" i="39"/>
  <c r="L52" i="39"/>
  <c r="K52" i="39"/>
  <c r="J52" i="39"/>
  <c r="F52" i="39"/>
  <c r="M51" i="39"/>
  <c r="K51" i="39"/>
  <c r="E51" i="39"/>
  <c r="F51" i="39" s="1"/>
  <c r="M50" i="39"/>
  <c r="M58" i="39" s="1"/>
  <c r="K50" i="39"/>
  <c r="E50" i="39"/>
  <c r="F50" i="39" s="1"/>
  <c r="Q49" i="39"/>
  <c r="E49" i="39"/>
  <c r="F49" i="39" s="1"/>
  <c r="Q48" i="39"/>
  <c r="E48" i="39"/>
  <c r="F48" i="39" s="1"/>
  <c r="Q47" i="39"/>
  <c r="E47" i="39"/>
  <c r="F47" i="39" s="1"/>
  <c r="Q46" i="39"/>
  <c r="E46" i="39"/>
  <c r="F46" i="39" s="1"/>
  <c r="Q45" i="39"/>
  <c r="E45" i="39"/>
  <c r="Q44" i="39"/>
  <c r="Q43" i="39"/>
  <c r="Q42" i="39"/>
  <c r="Q41" i="39"/>
  <c r="Q40" i="39"/>
  <c r="Q39" i="39"/>
  <c r="Q38" i="39"/>
  <c r="Q37" i="39"/>
  <c r="Q36" i="39"/>
  <c r="Q35" i="39"/>
  <c r="Q34" i="39"/>
  <c r="G34" i="39"/>
  <c r="Q33" i="39"/>
  <c r="E33" i="39"/>
  <c r="F33" i="39" s="1"/>
  <c r="G52" i="39"/>
  <c r="Q32" i="39"/>
  <c r="G32" i="39"/>
  <c r="Q31" i="39"/>
  <c r="G30" i="39"/>
  <c r="G29" i="39"/>
  <c r="G28" i="39"/>
  <c r="G26" i="39"/>
  <c r="F17" i="39"/>
  <c r="F16" i="39"/>
  <c r="F15" i="39"/>
  <c r="F14" i="39"/>
  <c r="F13" i="39"/>
  <c r="F12" i="39"/>
  <c r="F11" i="39"/>
  <c r="F10" i="39"/>
  <c r="F9" i="39"/>
  <c r="F8" i="39"/>
  <c r="Q50" i="39" l="1"/>
  <c r="K90" i="39"/>
  <c r="Q51" i="39"/>
  <c r="M59" i="39"/>
  <c r="K58" i="39"/>
  <c r="K59" i="39" s="1"/>
  <c r="J87" i="39"/>
  <c r="L87" i="39" s="1"/>
  <c r="M87" i="39" s="1"/>
  <c r="T13" i="39"/>
  <c r="E55" i="39"/>
  <c r="F55" i="39" s="1"/>
  <c r="J83" i="39"/>
  <c r="L83" i="39" s="1"/>
  <c r="M83" i="39" s="1"/>
  <c r="E18" i="39"/>
  <c r="F18" i="39" s="1"/>
  <c r="E35" i="39"/>
  <c r="F35" i="39" s="1"/>
  <c r="L91" i="39"/>
  <c r="M91" i="39" s="1"/>
  <c r="E56" i="39"/>
  <c r="F56" i="39" s="1"/>
  <c r="F45" i="39"/>
  <c r="C76" i="39"/>
  <c r="E76" i="39" s="1"/>
  <c r="F76" i="39" s="1"/>
  <c r="E75" i="39"/>
  <c r="F75" i="39" s="1"/>
  <c r="J88" i="39"/>
  <c r="L88" i="39" s="1"/>
  <c r="M88" i="39" s="1"/>
  <c r="G51" i="39"/>
  <c r="E32" i="39"/>
  <c r="F32" i="39" s="1"/>
  <c r="J85" i="39"/>
  <c r="L85" i="39" s="1"/>
  <c r="M85" i="39" s="1"/>
  <c r="E34" i="39"/>
  <c r="F34" i="39" s="1"/>
  <c r="G33" i="39"/>
  <c r="G35" i="39"/>
  <c r="J89" i="39"/>
  <c r="L89" i="39" s="1"/>
  <c r="M89" i="39" s="1"/>
  <c r="G54" i="39"/>
  <c r="J82" i="39"/>
  <c r="L82" i="39" s="1"/>
  <c r="M82" i="39" s="1"/>
  <c r="E26" i="39"/>
  <c r="F26" i="39" s="1"/>
  <c r="E27" i="39"/>
  <c r="F27" i="39" s="1"/>
  <c r="E28" i="39"/>
  <c r="F28" i="39" s="1"/>
  <c r="E29" i="39"/>
  <c r="F29" i="39" s="1"/>
  <c r="E30" i="39"/>
  <c r="F30" i="39" s="1"/>
  <c r="E31" i="39"/>
  <c r="F31" i="39" s="1"/>
  <c r="G53" i="39"/>
  <c r="J90" i="39"/>
  <c r="L90" i="39" s="1"/>
  <c r="M90" i="39" s="1"/>
  <c r="J86" i="39"/>
  <c r="L86" i="39" s="1"/>
  <c r="M86" i="39" s="1"/>
  <c r="G45" i="39"/>
  <c r="G46" i="39"/>
  <c r="G47" i="39"/>
  <c r="G48" i="39"/>
  <c r="G49" i="39"/>
  <c r="G50" i="39"/>
  <c r="F58" i="39"/>
  <c r="G58" i="39" s="1"/>
  <c r="J84" i="39"/>
  <c r="L84" i="39" s="1"/>
  <c r="M84" i="39" s="1"/>
  <c r="G27" i="39"/>
  <c r="G31" i="39"/>
  <c r="H8" i="37"/>
  <c r="G76" i="39" l="1"/>
  <c r="E77" i="39"/>
  <c r="E36" i="39"/>
  <c r="F36" i="39" s="1"/>
  <c r="G36" i="39"/>
  <c r="E38" i="39"/>
  <c r="F38" i="39" s="1"/>
  <c r="G38" i="39"/>
  <c r="C78" i="39"/>
  <c r="K63" i="38"/>
  <c r="H47" i="37"/>
  <c r="M63" i="38"/>
  <c r="M57" i="38"/>
  <c r="K57" i="38"/>
  <c r="C55" i="38" l="1"/>
  <c r="D37" i="37" l="1"/>
  <c r="D56" i="38"/>
  <c r="D38" i="38"/>
  <c r="K88" i="38" l="1"/>
  <c r="D76" i="38"/>
  <c r="C75" i="38"/>
  <c r="E75" i="38" s="1"/>
  <c r="F75" i="38" s="1"/>
  <c r="C74" i="38"/>
  <c r="C73" i="38"/>
  <c r="C72" i="38"/>
  <c r="E72" i="38" s="1"/>
  <c r="F72" i="38" s="1"/>
  <c r="C71" i="38"/>
  <c r="C70" i="38"/>
  <c r="E70" i="38" s="1"/>
  <c r="F70" i="38" s="1"/>
  <c r="C69" i="38"/>
  <c r="C68" i="38"/>
  <c r="E68" i="38" s="1"/>
  <c r="F68" i="38" s="1"/>
  <c r="C67" i="38"/>
  <c r="E67" i="38" s="1"/>
  <c r="F67" i="38" s="1"/>
  <c r="C66" i="38"/>
  <c r="E66" i="38" s="1"/>
  <c r="F66" i="38" s="1"/>
  <c r="E58" i="38"/>
  <c r="T56" i="38"/>
  <c r="C56" i="38"/>
  <c r="D55" i="38"/>
  <c r="T13" i="38"/>
  <c r="E54" i="38"/>
  <c r="F54" i="38" s="1"/>
  <c r="M53" i="38"/>
  <c r="L53" i="38"/>
  <c r="K53" i="38"/>
  <c r="J53" i="38"/>
  <c r="E53" i="38"/>
  <c r="F53" i="38" s="1"/>
  <c r="M52" i="38"/>
  <c r="L52" i="38"/>
  <c r="K52" i="38"/>
  <c r="J52" i="38"/>
  <c r="E52" i="38"/>
  <c r="F52" i="38" s="1"/>
  <c r="M51" i="38"/>
  <c r="K51" i="38"/>
  <c r="E51" i="38"/>
  <c r="F51" i="38" s="1"/>
  <c r="M50" i="38"/>
  <c r="M58" i="38" s="1"/>
  <c r="M59" i="38" s="1"/>
  <c r="K50" i="38"/>
  <c r="K58" i="38" s="1"/>
  <c r="K59" i="38" s="1"/>
  <c r="E50" i="38"/>
  <c r="F50" i="38" s="1"/>
  <c r="Q49" i="38"/>
  <c r="E49" i="38"/>
  <c r="F49" i="38" s="1"/>
  <c r="Q48" i="38"/>
  <c r="E48" i="38"/>
  <c r="F48" i="38" s="1"/>
  <c r="Q47" i="38"/>
  <c r="E47" i="38"/>
  <c r="F47" i="38" s="1"/>
  <c r="Q46" i="38"/>
  <c r="E46" i="38"/>
  <c r="F46" i="38" s="1"/>
  <c r="Q45" i="38"/>
  <c r="E45" i="38"/>
  <c r="Q44" i="38"/>
  <c r="Q43" i="38"/>
  <c r="Q42" i="38"/>
  <c r="Q41" i="38"/>
  <c r="Q40" i="38"/>
  <c r="Q39" i="38"/>
  <c r="Q38" i="38"/>
  <c r="Q37" i="38"/>
  <c r="Q36" i="38"/>
  <c r="D36" i="38"/>
  <c r="Q35" i="38"/>
  <c r="C35" i="38"/>
  <c r="G54" i="38" s="1"/>
  <c r="Q34" i="38"/>
  <c r="C34" i="38"/>
  <c r="E34" i="38" s="1"/>
  <c r="F34" i="38" s="1"/>
  <c r="Q33" i="38"/>
  <c r="C33" i="38"/>
  <c r="E33" i="38" s="1"/>
  <c r="F33" i="38" s="1"/>
  <c r="Q32" i="38"/>
  <c r="C32" i="38"/>
  <c r="Q31" i="38"/>
  <c r="C31" i="38"/>
  <c r="G31" i="38" s="1"/>
  <c r="C30" i="38"/>
  <c r="G49" i="38" s="1"/>
  <c r="C29" i="38"/>
  <c r="G29" i="38" s="1"/>
  <c r="C28" i="38"/>
  <c r="C27" i="38"/>
  <c r="G46" i="38" s="1"/>
  <c r="C26" i="38"/>
  <c r="D18" i="38"/>
  <c r="C18" i="38"/>
  <c r="E17" i="38"/>
  <c r="F17" i="38" s="1"/>
  <c r="E16" i="38"/>
  <c r="F16" i="38" s="1"/>
  <c r="E15" i="38"/>
  <c r="F15" i="38" s="1"/>
  <c r="E14" i="38"/>
  <c r="F14" i="38" s="1"/>
  <c r="E13" i="38"/>
  <c r="F13" i="38" s="1"/>
  <c r="E12" i="38"/>
  <c r="F12" i="38" s="1"/>
  <c r="E11" i="38"/>
  <c r="F11" i="38" s="1"/>
  <c r="E10" i="38"/>
  <c r="F10" i="38" s="1"/>
  <c r="E9" i="38"/>
  <c r="F9" i="38" s="1"/>
  <c r="E8" i="38"/>
  <c r="F8" i="38" s="1"/>
  <c r="D78" i="38" l="1"/>
  <c r="K90" i="38"/>
  <c r="J88" i="38"/>
  <c r="L88" i="38" s="1"/>
  <c r="M88" i="38" s="1"/>
  <c r="Q51" i="38"/>
  <c r="G35" i="38"/>
  <c r="E18" i="38"/>
  <c r="F18" i="38" s="1"/>
  <c r="T12" i="38"/>
  <c r="E35" i="38"/>
  <c r="F35" i="38" s="1"/>
  <c r="Q50" i="38"/>
  <c r="C38" i="38"/>
  <c r="G38" i="38" s="1"/>
  <c r="E30" i="38"/>
  <c r="F30" i="38" s="1"/>
  <c r="G30" i="38"/>
  <c r="J89" i="38"/>
  <c r="L89" i="38" s="1"/>
  <c r="M89" i="38" s="1"/>
  <c r="J84" i="38"/>
  <c r="L84" i="38" s="1"/>
  <c r="M84" i="38" s="1"/>
  <c r="J90" i="38"/>
  <c r="G48" i="38"/>
  <c r="J87" i="38"/>
  <c r="L87" i="38" s="1"/>
  <c r="M87" i="38" s="1"/>
  <c r="E27" i="38"/>
  <c r="F27" i="38" s="1"/>
  <c r="G27" i="38"/>
  <c r="E74" i="38"/>
  <c r="F74" i="38" s="1"/>
  <c r="C76" i="38"/>
  <c r="E76" i="38" s="1"/>
  <c r="F76" i="38" s="1"/>
  <c r="E55" i="38"/>
  <c r="F55" i="38" s="1"/>
  <c r="E56" i="38"/>
  <c r="F56" i="38" s="1"/>
  <c r="F45" i="38"/>
  <c r="E26" i="38"/>
  <c r="F26" i="38" s="1"/>
  <c r="G34" i="38"/>
  <c r="J82" i="38"/>
  <c r="L82" i="38" s="1"/>
  <c r="M82" i="38" s="1"/>
  <c r="E29" i="38"/>
  <c r="F29" i="38" s="1"/>
  <c r="J85" i="38"/>
  <c r="L85" i="38" s="1"/>
  <c r="M85" i="38" s="1"/>
  <c r="J86" i="38"/>
  <c r="L86" i="38" s="1"/>
  <c r="M86" i="38" s="1"/>
  <c r="G45" i="38"/>
  <c r="G47" i="38"/>
  <c r="G52" i="38"/>
  <c r="F58" i="38"/>
  <c r="G58" i="38" s="1"/>
  <c r="E69" i="38"/>
  <c r="F69" i="38" s="1"/>
  <c r="E73" i="38"/>
  <c r="F73" i="38" s="1"/>
  <c r="G26" i="38"/>
  <c r="E32" i="38"/>
  <c r="F32" i="38" s="1"/>
  <c r="G50" i="38"/>
  <c r="G32" i="38"/>
  <c r="E71" i="38"/>
  <c r="F71" i="38" s="1"/>
  <c r="E31" i="38"/>
  <c r="F31" i="38" s="1"/>
  <c r="G53" i="38"/>
  <c r="J83" i="38"/>
  <c r="L83" i="38" s="1"/>
  <c r="M83" i="38" s="1"/>
  <c r="E28" i="38"/>
  <c r="F28" i="38" s="1"/>
  <c r="G33" i="38"/>
  <c r="G51" i="38"/>
  <c r="C36" i="38"/>
  <c r="G55" i="38" s="1"/>
  <c r="G28" i="38"/>
  <c r="J91" i="38"/>
  <c r="L91" i="38" s="1"/>
  <c r="M91" i="38" s="1"/>
  <c r="D55" i="37"/>
  <c r="H48" i="37" s="1"/>
  <c r="H49" i="31"/>
  <c r="H50" i="31"/>
  <c r="H51" i="31"/>
  <c r="H52" i="31"/>
  <c r="H53" i="31"/>
  <c r="H54" i="31"/>
  <c r="H55" i="31"/>
  <c r="H56" i="31"/>
  <c r="H58" i="31"/>
  <c r="H48" i="31"/>
  <c r="H9" i="31"/>
  <c r="H10" i="31"/>
  <c r="H11" i="31"/>
  <c r="H12" i="31"/>
  <c r="H13" i="31"/>
  <c r="H14" i="31"/>
  <c r="H15" i="31"/>
  <c r="H16" i="31"/>
  <c r="H18" i="31"/>
  <c r="H8" i="31"/>
  <c r="L90" i="38" l="1"/>
  <c r="M90" i="38" s="1"/>
  <c r="H19" i="31"/>
  <c r="H59" i="31"/>
  <c r="E38" i="38"/>
  <c r="F38" i="38" s="1"/>
  <c r="G76" i="38"/>
  <c r="E36" i="38"/>
  <c r="F36" i="38" s="1"/>
  <c r="G36" i="38"/>
  <c r="C78" i="38"/>
  <c r="E77" i="38"/>
  <c r="M51" i="37"/>
  <c r="K51" i="37"/>
  <c r="K88" i="37" l="1"/>
  <c r="D76" i="37"/>
  <c r="C75" i="37"/>
  <c r="C74" i="37"/>
  <c r="E74" i="37" s="1"/>
  <c r="F74" i="37" s="1"/>
  <c r="C73" i="37"/>
  <c r="C72" i="37"/>
  <c r="C71" i="37"/>
  <c r="C70" i="37"/>
  <c r="E70" i="37" s="1"/>
  <c r="F70" i="37" s="1"/>
  <c r="C69" i="37"/>
  <c r="C68" i="37"/>
  <c r="E68" i="37" s="1"/>
  <c r="F68" i="37" s="1"/>
  <c r="C67" i="37"/>
  <c r="E67" i="37" s="1"/>
  <c r="F67" i="37" s="1"/>
  <c r="M53" i="37"/>
  <c r="L53" i="37"/>
  <c r="K53" i="37"/>
  <c r="J53" i="37"/>
  <c r="C66" i="37"/>
  <c r="M52" i="37"/>
  <c r="L52" i="37"/>
  <c r="K52" i="37"/>
  <c r="J52" i="37"/>
  <c r="M50" i="37"/>
  <c r="K50" i="37"/>
  <c r="Q49" i="37"/>
  <c r="Q48" i="37"/>
  <c r="Q47" i="37"/>
  <c r="Q46" i="37"/>
  <c r="Q45" i="37"/>
  <c r="E58" i="37"/>
  <c r="Q44" i="37"/>
  <c r="T56" i="37"/>
  <c r="Q43" i="37"/>
  <c r="C56" i="37"/>
  <c r="Q42" i="37"/>
  <c r="C55" i="37"/>
  <c r="T13" i="37" s="1"/>
  <c r="Q41" i="37"/>
  <c r="E54" i="37"/>
  <c r="F54" i="37" s="1"/>
  <c r="Q40" i="37"/>
  <c r="Q39" i="37"/>
  <c r="E53" i="37"/>
  <c r="F53" i="37" s="1"/>
  <c r="Q38" i="37"/>
  <c r="E52" i="37"/>
  <c r="F52" i="37" s="1"/>
  <c r="Q37" i="37"/>
  <c r="E51" i="37"/>
  <c r="F51" i="37" s="1"/>
  <c r="Q36" i="37"/>
  <c r="E50" i="37"/>
  <c r="F50" i="37" s="1"/>
  <c r="Q35" i="37"/>
  <c r="E49" i="37"/>
  <c r="F49" i="37" s="1"/>
  <c r="Q34" i="37"/>
  <c r="E48" i="37"/>
  <c r="F48" i="37" s="1"/>
  <c r="Q33" i="37"/>
  <c r="E47" i="37"/>
  <c r="F47" i="37" s="1"/>
  <c r="Q32" i="37"/>
  <c r="E46" i="37"/>
  <c r="F46" i="37" s="1"/>
  <c r="Q31" i="37"/>
  <c r="E45" i="37"/>
  <c r="D38" i="37"/>
  <c r="D36" i="37"/>
  <c r="C35" i="37"/>
  <c r="G54" i="37" s="1"/>
  <c r="C34" i="37"/>
  <c r="E34" i="37" s="1"/>
  <c r="F34" i="37" s="1"/>
  <c r="C33" i="37"/>
  <c r="G52" i="37" s="1"/>
  <c r="C32" i="37"/>
  <c r="G51" i="37" s="1"/>
  <c r="C31" i="37"/>
  <c r="G31" i="37" s="1"/>
  <c r="C30" i="37"/>
  <c r="G49" i="37" s="1"/>
  <c r="C29" i="37"/>
  <c r="G48" i="37" s="1"/>
  <c r="C28" i="37"/>
  <c r="C27" i="37"/>
  <c r="G46" i="37" s="1"/>
  <c r="C26" i="37"/>
  <c r="D18" i="37"/>
  <c r="H9" i="37" s="1"/>
  <c r="C18" i="37"/>
  <c r="E17" i="37"/>
  <c r="F17" i="37" s="1"/>
  <c r="E16" i="37"/>
  <c r="F16" i="37" s="1"/>
  <c r="E15" i="37"/>
  <c r="F15" i="37" s="1"/>
  <c r="E14" i="37"/>
  <c r="F14" i="37" s="1"/>
  <c r="E13" i="37"/>
  <c r="F13" i="37" s="1"/>
  <c r="E12" i="37"/>
  <c r="F12" i="37" s="1"/>
  <c r="E11" i="37"/>
  <c r="F11" i="37" s="1"/>
  <c r="E10" i="37"/>
  <c r="F10" i="37" s="1"/>
  <c r="E9" i="37"/>
  <c r="F9" i="37" s="1"/>
  <c r="E8" i="37"/>
  <c r="F8" i="37" s="1"/>
  <c r="E26" i="37" l="1"/>
  <c r="C37" i="37"/>
  <c r="J87" i="37"/>
  <c r="L87" i="37" s="1"/>
  <c r="M87" i="37" s="1"/>
  <c r="J85" i="37"/>
  <c r="L85" i="37" s="1"/>
  <c r="M85" i="37" s="1"/>
  <c r="K90" i="37"/>
  <c r="E32" i="37"/>
  <c r="F32" i="37" s="1"/>
  <c r="J91" i="37"/>
  <c r="L91" i="37" s="1"/>
  <c r="M91" i="37" s="1"/>
  <c r="J88" i="37"/>
  <c r="L88" i="37" s="1"/>
  <c r="M88" i="37" s="1"/>
  <c r="D78" i="37"/>
  <c r="Q51" i="37"/>
  <c r="G32" i="37"/>
  <c r="Q50" i="37"/>
  <c r="G45" i="37"/>
  <c r="G26" i="37"/>
  <c r="G29" i="37"/>
  <c r="E29" i="37"/>
  <c r="F29" i="37" s="1"/>
  <c r="J84" i="37"/>
  <c r="L84" i="37" s="1"/>
  <c r="M84" i="37" s="1"/>
  <c r="E72" i="37"/>
  <c r="F72" i="37" s="1"/>
  <c r="E56" i="37"/>
  <c r="E55" i="37"/>
  <c r="F55" i="37" s="1"/>
  <c r="E18" i="37"/>
  <c r="F18" i="37" s="1"/>
  <c r="E75" i="37"/>
  <c r="F75" i="37" s="1"/>
  <c r="C76" i="37"/>
  <c r="E76" i="37" s="1"/>
  <c r="F76" i="37" s="1"/>
  <c r="E71" i="37"/>
  <c r="F71" i="37" s="1"/>
  <c r="G33" i="37"/>
  <c r="F58" i="37"/>
  <c r="G58" i="37" s="1"/>
  <c r="J83" i="37"/>
  <c r="L83" i="37" s="1"/>
  <c r="M83" i="37" s="1"/>
  <c r="J89" i="37"/>
  <c r="L89" i="37" s="1"/>
  <c r="M89" i="37" s="1"/>
  <c r="G27" i="37"/>
  <c r="T12" i="37"/>
  <c r="G35" i="37"/>
  <c r="F45" i="37"/>
  <c r="C36" i="37"/>
  <c r="E31" i="37"/>
  <c r="F31" i="37" s="1"/>
  <c r="E69" i="37"/>
  <c r="G28" i="37"/>
  <c r="G34" i="37"/>
  <c r="G47" i="37"/>
  <c r="G50" i="37"/>
  <c r="G53" i="37"/>
  <c r="J82" i="37"/>
  <c r="L82" i="37" s="1"/>
  <c r="M82" i="37" s="1"/>
  <c r="J86" i="37"/>
  <c r="L86" i="37" s="1"/>
  <c r="M86" i="37" s="1"/>
  <c r="E27" i="37"/>
  <c r="F27" i="37" s="1"/>
  <c r="E30" i="37"/>
  <c r="F30" i="37" s="1"/>
  <c r="E33" i="37"/>
  <c r="F33" i="37" s="1"/>
  <c r="E35" i="37"/>
  <c r="F35" i="37" s="1"/>
  <c r="J90" i="37"/>
  <c r="L90" i="37" s="1"/>
  <c r="M90" i="37" s="1"/>
  <c r="E66" i="37"/>
  <c r="E28" i="37"/>
  <c r="F28" i="37" s="1"/>
  <c r="E73" i="37"/>
  <c r="F73" i="37" s="1"/>
  <c r="C38" i="37"/>
  <c r="K92" i="36"/>
  <c r="D80" i="36"/>
  <c r="C79" i="36"/>
  <c r="C78" i="36"/>
  <c r="C77" i="36"/>
  <c r="E77" i="36" s="1"/>
  <c r="F77" i="36" s="1"/>
  <c r="C76" i="36"/>
  <c r="E76" i="36" s="1"/>
  <c r="F76" i="36" s="1"/>
  <c r="C75" i="36"/>
  <c r="C74" i="36"/>
  <c r="C73" i="36"/>
  <c r="E73" i="36" s="1"/>
  <c r="F73" i="36" s="1"/>
  <c r="C72" i="36"/>
  <c r="C71" i="36"/>
  <c r="C70" i="36"/>
  <c r="M69" i="36"/>
  <c r="L69" i="36"/>
  <c r="K69" i="36"/>
  <c r="J69" i="36"/>
  <c r="C69" i="36"/>
  <c r="M68" i="36"/>
  <c r="L68" i="36"/>
  <c r="K68" i="36"/>
  <c r="J68" i="36"/>
  <c r="M67" i="36"/>
  <c r="K67" i="36"/>
  <c r="M66" i="36"/>
  <c r="K66" i="36"/>
  <c r="Q65" i="36"/>
  <c r="Q64" i="36"/>
  <c r="Q63" i="36"/>
  <c r="Q62" i="36"/>
  <c r="Q61" i="36"/>
  <c r="E61" i="36"/>
  <c r="Q60" i="36"/>
  <c r="T59" i="36"/>
  <c r="Q59" i="36"/>
  <c r="C59" i="36"/>
  <c r="Q58" i="36"/>
  <c r="D58" i="36"/>
  <c r="C58" i="36"/>
  <c r="T13" i="36" s="1"/>
  <c r="Q57" i="36"/>
  <c r="E57" i="36"/>
  <c r="F57" i="36" s="1"/>
  <c r="Q56" i="36"/>
  <c r="E56" i="36"/>
  <c r="F56" i="36" s="1"/>
  <c r="Q55" i="36"/>
  <c r="E55" i="36"/>
  <c r="F55" i="36" s="1"/>
  <c r="Q54" i="36"/>
  <c r="E54" i="36"/>
  <c r="F54" i="36" s="1"/>
  <c r="Q53" i="36"/>
  <c r="E53" i="36"/>
  <c r="F53" i="36" s="1"/>
  <c r="Q52" i="36"/>
  <c r="E52" i="36"/>
  <c r="F52" i="36" s="1"/>
  <c r="Q51" i="36"/>
  <c r="E51" i="36"/>
  <c r="F51" i="36" s="1"/>
  <c r="Q50" i="36"/>
  <c r="E50" i="36"/>
  <c r="F50" i="36" s="1"/>
  <c r="Q49" i="36"/>
  <c r="E49" i="36"/>
  <c r="F49" i="36" s="1"/>
  <c r="Q48" i="36"/>
  <c r="E48" i="36"/>
  <c r="F48" i="36" s="1"/>
  <c r="Q47" i="36"/>
  <c r="E47" i="36"/>
  <c r="F47" i="36" s="1"/>
  <c r="D40" i="36"/>
  <c r="D38" i="36"/>
  <c r="C37" i="36"/>
  <c r="G57" i="36" s="1"/>
  <c r="C36" i="36"/>
  <c r="E36" i="36" s="1"/>
  <c r="F36" i="36" s="1"/>
  <c r="C35" i="36"/>
  <c r="G35" i="36" s="1"/>
  <c r="C34" i="36"/>
  <c r="G54" i="36" s="1"/>
  <c r="C33" i="36"/>
  <c r="E33" i="36" s="1"/>
  <c r="F33" i="36" s="1"/>
  <c r="C32" i="36"/>
  <c r="G32" i="36" s="1"/>
  <c r="C31" i="36"/>
  <c r="G51" i="36" s="1"/>
  <c r="C30" i="36"/>
  <c r="E30" i="36" s="1"/>
  <c r="F30" i="36" s="1"/>
  <c r="C29" i="36"/>
  <c r="G29" i="36" s="1"/>
  <c r="C28" i="36"/>
  <c r="G48" i="36" s="1"/>
  <c r="C27" i="36"/>
  <c r="G47" i="36" s="1"/>
  <c r="D19" i="36"/>
  <c r="C19" i="36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AF10" i="36"/>
  <c r="AC10" i="36"/>
  <c r="E10" i="36"/>
  <c r="F10" i="36" s="1"/>
  <c r="AF9" i="36"/>
  <c r="AC9" i="36"/>
  <c r="E9" i="36"/>
  <c r="F9" i="36" s="1"/>
  <c r="E8" i="36"/>
  <c r="F8" i="36" s="1"/>
  <c r="Q67" i="36" l="1"/>
  <c r="D82" i="36"/>
  <c r="F26" i="37"/>
  <c r="E37" i="37"/>
  <c r="G76" i="37"/>
  <c r="E77" i="37"/>
  <c r="F66" i="37"/>
  <c r="G38" i="37"/>
  <c r="E38" i="37"/>
  <c r="F38" i="37" s="1"/>
  <c r="G36" i="37"/>
  <c r="G55" i="37"/>
  <c r="E36" i="37"/>
  <c r="F36" i="37" s="1"/>
  <c r="C78" i="37"/>
  <c r="J88" i="36"/>
  <c r="L88" i="36" s="1"/>
  <c r="M88" i="36" s="1"/>
  <c r="J89" i="36"/>
  <c r="L89" i="36" s="1"/>
  <c r="M89" i="36" s="1"/>
  <c r="J91" i="36"/>
  <c r="L91" i="36" s="1"/>
  <c r="M91" i="36" s="1"/>
  <c r="G52" i="36"/>
  <c r="Q66" i="36"/>
  <c r="K94" i="36"/>
  <c r="G56" i="36"/>
  <c r="G55" i="36"/>
  <c r="J87" i="36"/>
  <c r="L87" i="36" s="1"/>
  <c r="M87" i="36" s="1"/>
  <c r="C80" i="36"/>
  <c r="E80" i="36" s="1"/>
  <c r="F80" i="36" s="1"/>
  <c r="G33" i="36"/>
  <c r="C40" i="36"/>
  <c r="E40" i="36" s="1"/>
  <c r="F40" i="36" s="1"/>
  <c r="G27" i="36"/>
  <c r="G34" i="36"/>
  <c r="J93" i="36"/>
  <c r="L93" i="36" s="1"/>
  <c r="M93" i="36" s="1"/>
  <c r="F61" i="36"/>
  <c r="G61" i="36" s="1"/>
  <c r="G28" i="36"/>
  <c r="G36" i="36"/>
  <c r="G49" i="36"/>
  <c r="J92" i="36"/>
  <c r="L92" i="36" s="1"/>
  <c r="M92" i="36" s="1"/>
  <c r="G53" i="36"/>
  <c r="G30" i="36"/>
  <c r="G37" i="36"/>
  <c r="J94" i="36"/>
  <c r="G31" i="36"/>
  <c r="G50" i="36"/>
  <c r="J95" i="36"/>
  <c r="L95" i="36" s="1"/>
  <c r="M95" i="36" s="1"/>
  <c r="J96" i="36"/>
  <c r="L96" i="36" s="1"/>
  <c r="M96" i="36" s="1"/>
  <c r="E19" i="36"/>
  <c r="F19" i="36" s="1"/>
  <c r="E70" i="36"/>
  <c r="F70" i="36" s="1"/>
  <c r="E74" i="36"/>
  <c r="F74" i="36" s="1"/>
  <c r="E78" i="36"/>
  <c r="F78" i="36" s="1"/>
  <c r="E58" i="36"/>
  <c r="F58" i="36" s="1"/>
  <c r="J86" i="36"/>
  <c r="L86" i="36" s="1"/>
  <c r="M86" i="36" s="1"/>
  <c r="J90" i="36"/>
  <c r="L90" i="36" s="1"/>
  <c r="M90" i="36" s="1"/>
  <c r="E28" i="36"/>
  <c r="F28" i="36" s="1"/>
  <c r="E31" i="36"/>
  <c r="F31" i="36" s="1"/>
  <c r="E34" i="36"/>
  <c r="F34" i="36" s="1"/>
  <c r="E37" i="36"/>
  <c r="F37" i="36" s="1"/>
  <c r="T12" i="36"/>
  <c r="E71" i="36"/>
  <c r="F71" i="36" s="1"/>
  <c r="E75" i="36"/>
  <c r="F75" i="36" s="1"/>
  <c r="E79" i="36"/>
  <c r="F79" i="36" s="1"/>
  <c r="C38" i="36"/>
  <c r="E32" i="36"/>
  <c r="F32" i="36" s="1"/>
  <c r="E59" i="36"/>
  <c r="E69" i="36"/>
  <c r="E29" i="36"/>
  <c r="F29" i="36" s="1"/>
  <c r="E35" i="36"/>
  <c r="F35" i="36" s="1"/>
  <c r="E72" i="36"/>
  <c r="F72" i="36" s="1"/>
  <c r="E27" i="36"/>
  <c r="F27" i="36" s="1"/>
  <c r="L94" i="36" l="1"/>
  <c r="M94" i="36" s="1"/>
  <c r="G80" i="36"/>
  <c r="G40" i="36"/>
  <c r="G38" i="36"/>
  <c r="E38" i="36"/>
  <c r="F38" i="36" s="1"/>
  <c r="E81" i="36"/>
  <c r="F69" i="36"/>
  <c r="C82" i="36"/>
  <c r="G58" i="36"/>
  <c r="K92" i="35"/>
  <c r="D80" i="35"/>
  <c r="C79" i="35"/>
  <c r="E79" i="35" s="1"/>
  <c r="F79" i="35" s="1"/>
  <c r="C78" i="35"/>
  <c r="E78" i="35" s="1"/>
  <c r="F78" i="35" s="1"/>
  <c r="C77" i="35"/>
  <c r="E77" i="35" s="1"/>
  <c r="F77" i="35" s="1"/>
  <c r="C76" i="35"/>
  <c r="C75" i="35"/>
  <c r="E75" i="35" s="1"/>
  <c r="F75" i="35" s="1"/>
  <c r="C74" i="35"/>
  <c r="E74" i="35" s="1"/>
  <c r="F74" i="35" s="1"/>
  <c r="C73" i="35"/>
  <c r="E73" i="35" s="1"/>
  <c r="F73" i="35" s="1"/>
  <c r="C72" i="35"/>
  <c r="C71" i="35"/>
  <c r="E71" i="35" s="1"/>
  <c r="F71" i="35" s="1"/>
  <c r="C70" i="35"/>
  <c r="E70" i="35" s="1"/>
  <c r="F70" i="35" s="1"/>
  <c r="M69" i="35"/>
  <c r="L69" i="35"/>
  <c r="K69" i="35"/>
  <c r="J69" i="35"/>
  <c r="C69" i="35"/>
  <c r="E69" i="35" s="1"/>
  <c r="M68" i="35"/>
  <c r="L68" i="35"/>
  <c r="K68" i="35"/>
  <c r="J68" i="35"/>
  <c r="M67" i="35"/>
  <c r="K67" i="35"/>
  <c r="M66" i="35"/>
  <c r="K66" i="35"/>
  <c r="Q65" i="35"/>
  <c r="Q64" i="35"/>
  <c r="Q63" i="35"/>
  <c r="Q62" i="35"/>
  <c r="Q61" i="35"/>
  <c r="E61" i="35"/>
  <c r="Q60" i="35"/>
  <c r="T59" i="35"/>
  <c r="Q59" i="35"/>
  <c r="C59" i="35"/>
  <c r="Q58" i="35"/>
  <c r="D58" i="35"/>
  <c r="C58" i="35"/>
  <c r="T13" i="35" s="1"/>
  <c r="Q57" i="35"/>
  <c r="E57" i="35"/>
  <c r="F57" i="35" s="1"/>
  <c r="Q56" i="35"/>
  <c r="E56" i="35"/>
  <c r="F56" i="35" s="1"/>
  <c r="Q55" i="35"/>
  <c r="E55" i="35"/>
  <c r="F55" i="35" s="1"/>
  <c r="Q54" i="35"/>
  <c r="E54" i="35"/>
  <c r="F54" i="35" s="1"/>
  <c r="Q53" i="35"/>
  <c r="E53" i="35"/>
  <c r="F53" i="35" s="1"/>
  <c r="Q52" i="35"/>
  <c r="E52" i="35"/>
  <c r="F52" i="35" s="1"/>
  <c r="Q51" i="35"/>
  <c r="E51" i="35"/>
  <c r="F51" i="35" s="1"/>
  <c r="Q50" i="35"/>
  <c r="E50" i="35"/>
  <c r="F50" i="35" s="1"/>
  <c r="Q49" i="35"/>
  <c r="E49" i="35"/>
  <c r="F49" i="35" s="1"/>
  <c r="Q48" i="35"/>
  <c r="E48" i="35"/>
  <c r="F48" i="35" s="1"/>
  <c r="Q47" i="35"/>
  <c r="E47" i="35"/>
  <c r="D40" i="35"/>
  <c r="D38" i="35"/>
  <c r="C37" i="35"/>
  <c r="G57" i="35" s="1"/>
  <c r="C36" i="35"/>
  <c r="C35" i="35"/>
  <c r="G35" i="35" s="1"/>
  <c r="C34" i="35"/>
  <c r="G54" i="35" s="1"/>
  <c r="C33" i="35"/>
  <c r="G53" i="35" s="1"/>
  <c r="C32" i="35"/>
  <c r="E32" i="35" s="1"/>
  <c r="F32" i="35" s="1"/>
  <c r="C31" i="35"/>
  <c r="G51" i="35" s="1"/>
  <c r="C30" i="35"/>
  <c r="E30" i="35" s="1"/>
  <c r="F30" i="35" s="1"/>
  <c r="C29" i="35"/>
  <c r="E29" i="35" s="1"/>
  <c r="F29" i="35" s="1"/>
  <c r="C28" i="35"/>
  <c r="G48" i="35" s="1"/>
  <c r="C27" i="35"/>
  <c r="G47" i="35" s="1"/>
  <c r="D19" i="35"/>
  <c r="C19" i="35"/>
  <c r="T12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AF10" i="35"/>
  <c r="AC10" i="35"/>
  <c r="E10" i="35"/>
  <c r="F10" i="35" s="1"/>
  <c r="AF9" i="35"/>
  <c r="AC9" i="35"/>
  <c r="E9" i="35"/>
  <c r="F9" i="35" s="1"/>
  <c r="E8" i="35"/>
  <c r="F8" i="35" s="1"/>
  <c r="J95" i="35" l="1"/>
  <c r="L95" i="35" s="1"/>
  <c r="M95" i="35" s="1"/>
  <c r="D82" i="35"/>
  <c r="K94" i="35"/>
  <c r="G33" i="35"/>
  <c r="E33" i="35"/>
  <c r="F33" i="35" s="1"/>
  <c r="E27" i="35"/>
  <c r="F27" i="35" s="1"/>
  <c r="Q66" i="35"/>
  <c r="G36" i="35"/>
  <c r="Q67" i="35"/>
  <c r="J88" i="35"/>
  <c r="L88" i="35" s="1"/>
  <c r="M88" i="35" s="1"/>
  <c r="E58" i="35"/>
  <c r="F58" i="35" s="1"/>
  <c r="G50" i="35"/>
  <c r="G30" i="35"/>
  <c r="E59" i="35"/>
  <c r="G56" i="35"/>
  <c r="J87" i="35"/>
  <c r="L87" i="35" s="1"/>
  <c r="M87" i="35" s="1"/>
  <c r="G27" i="35"/>
  <c r="E36" i="35"/>
  <c r="F36" i="35" s="1"/>
  <c r="J96" i="35"/>
  <c r="L96" i="35" s="1"/>
  <c r="M96" i="35" s="1"/>
  <c r="F61" i="35"/>
  <c r="G61" i="35" s="1"/>
  <c r="J89" i="35"/>
  <c r="L89" i="35" s="1"/>
  <c r="M89" i="35" s="1"/>
  <c r="G28" i="35"/>
  <c r="G34" i="35"/>
  <c r="J92" i="35"/>
  <c r="L92" i="35" s="1"/>
  <c r="M92" i="35" s="1"/>
  <c r="G37" i="35"/>
  <c r="J91" i="35"/>
  <c r="L91" i="35" s="1"/>
  <c r="M91" i="35" s="1"/>
  <c r="G31" i="35"/>
  <c r="J93" i="35"/>
  <c r="L93" i="35" s="1"/>
  <c r="M93" i="35" s="1"/>
  <c r="E19" i="35"/>
  <c r="F19" i="35" s="1"/>
  <c r="F69" i="35"/>
  <c r="G49" i="35"/>
  <c r="G52" i="35"/>
  <c r="G55" i="35"/>
  <c r="J86" i="35"/>
  <c r="L86" i="35" s="1"/>
  <c r="M86" i="35" s="1"/>
  <c r="J90" i="35"/>
  <c r="L90" i="35" s="1"/>
  <c r="M90" i="35" s="1"/>
  <c r="E28" i="35"/>
  <c r="F28" i="35" s="1"/>
  <c r="E31" i="35"/>
  <c r="F31" i="35" s="1"/>
  <c r="E34" i="35"/>
  <c r="F34" i="35" s="1"/>
  <c r="E37" i="35"/>
  <c r="F37" i="35" s="1"/>
  <c r="J94" i="35"/>
  <c r="L94" i="35" s="1"/>
  <c r="M94" i="35" s="1"/>
  <c r="E35" i="35"/>
  <c r="F35" i="35" s="1"/>
  <c r="G29" i="35"/>
  <c r="G32" i="35"/>
  <c r="F47" i="35"/>
  <c r="C38" i="35"/>
  <c r="C80" i="35"/>
  <c r="E72" i="35"/>
  <c r="F72" i="35" s="1"/>
  <c r="C40" i="35"/>
  <c r="E76" i="35"/>
  <c r="F76" i="35" s="1"/>
  <c r="K93" i="34"/>
  <c r="D81" i="34"/>
  <c r="C80" i="34"/>
  <c r="E80" i="34" s="1"/>
  <c r="F80" i="34" s="1"/>
  <c r="C79" i="34"/>
  <c r="C78" i="34"/>
  <c r="E78" i="34" s="1"/>
  <c r="F78" i="34" s="1"/>
  <c r="C77" i="34"/>
  <c r="C76" i="34"/>
  <c r="C75" i="34"/>
  <c r="E75" i="34" s="1"/>
  <c r="F75" i="34" s="1"/>
  <c r="C74" i="34"/>
  <c r="E74" i="34" s="1"/>
  <c r="F74" i="34" s="1"/>
  <c r="C73" i="34"/>
  <c r="C72" i="34"/>
  <c r="C71" i="34"/>
  <c r="E71" i="34" s="1"/>
  <c r="F71" i="34" s="1"/>
  <c r="M70" i="34"/>
  <c r="L70" i="34"/>
  <c r="K70" i="34"/>
  <c r="J70" i="34"/>
  <c r="C70" i="34"/>
  <c r="M69" i="34"/>
  <c r="L69" i="34"/>
  <c r="K69" i="34"/>
  <c r="J69" i="34"/>
  <c r="M68" i="34"/>
  <c r="K68" i="34"/>
  <c r="M67" i="34"/>
  <c r="K67" i="34"/>
  <c r="Q66" i="34"/>
  <c r="Q65" i="34"/>
  <c r="Q64" i="34"/>
  <c r="Q63" i="34"/>
  <c r="Q62" i="34"/>
  <c r="E62" i="34"/>
  <c r="Q61" i="34"/>
  <c r="T60" i="34"/>
  <c r="Q60" i="34"/>
  <c r="C60" i="34"/>
  <c r="Q59" i="34"/>
  <c r="D59" i="34"/>
  <c r="C59" i="34"/>
  <c r="T13" i="34" s="1"/>
  <c r="Q58" i="34"/>
  <c r="E58" i="34"/>
  <c r="F58" i="34" s="1"/>
  <c r="Q57" i="34"/>
  <c r="E57" i="34"/>
  <c r="F57" i="34" s="1"/>
  <c r="Q56" i="34"/>
  <c r="E56" i="34"/>
  <c r="F56" i="34" s="1"/>
  <c r="Q55" i="34"/>
  <c r="E55" i="34"/>
  <c r="F55" i="34" s="1"/>
  <c r="Q54" i="34"/>
  <c r="E54" i="34"/>
  <c r="F54" i="34" s="1"/>
  <c r="Q53" i="34"/>
  <c r="E53" i="34"/>
  <c r="F53" i="34" s="1"/>
  <c r="Q52" i="34"/>
  <c r="E52" i="34"/>
  <c r="F52" i="34" s="1"/>
  <c r="Q51" i="34"/>
  <c r="E51" i="34"/>
  <c r="F51" i="34" s="1"/>
  <c r="Q50" i="34"/>
  <c r="E50" i="34"/>
  <c r="F50" i="34" s="1"/>
  <c r="Q49" i="34"/>
  <c r="E49" i="34"/>
  <c r="F49" i="34" s="1"/>
  <c r="Q48" i="34"/>
  <c r="E48" i="34"/>
  <c r="F48" i="34" s="1"/>
  <c r="D41" i="34"/>
  <c r="D39" i="34"/>
  <c r="C38" i="34"/>
  <c r="E38" i="34" s="1"/>
  <c r="F38" i="34" s="1"/>
  <c r="C37" i="34"/>
  <c r="E37" i="34" s="1"/>
  <c r="F37" i="34" s="1"/>
  <c r="C36" i="34"/>
  <c r="E36" i="34" s="1"/>
  <c r="F36" i="34" s="1"/>
  <c r="C35" i="34"/>
  <c r="E35" i="34" s="1"/>
  <c r="F35" i="34" s="1"/>
  <c r="C34" i="34"/>
  <c r="E34" i="34" s="1"/>
  <c r="F34" i="34" s="1"/>
  <c r="C33" i="34"/>
  <c r="E33" i="34" s="1"/>
  <c r="F33" i="34" s="1"/>
  <c r="C32" i="34"/>
  <c r="E32" i="34" s="1"/>
  <c r="F32" i="34" s="1"/>
  <c r="C31" i="34"/>
  <c r="E31" i="34" s="1"/>
  <c r="F31" i="34" s="1"/>
  <c r="C30" i="34"/>
  <c r="E30" i="34" s="1"/>
  <c r="F30" i="34" s="1"/>
  <c r="C29" i="34"/>
  <c r="E29" i="34" s="1"/>
  <c r="F29" i="34" s="1"/>
  <c r="C28" i="34"/>
  <c r="D19" i="34"/>
  <c r="C19" i="34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AF10" i="34"/>
  <c r="AC10" i="34"/>
  <c r="E10" i="34"/>
  <c r="F10" i="34" s="1"/>
  <c r="AF9" i="34"/>
  <c r="AC9" i="34"/>
  <c r="E9" i="34"/>
  <c r="F9" i="34" s="1"/>
  <c r="E8" i="34"/>
  <c r="F8" i="34" s="1"/>
  <c r="Q67" i="34" l="1"/>
  <c r="G38" i="35"/>
  <c r="E38" i="35"/>
  <c r="F38" i="35" s="1"/>
  <c r="G58" i="35"/>
  <c r="G40" i="35"/>
  <c r="E40" i="35"/>
  <c r="F40" i="35" s="1"/>
  <c r="C82" i="35"/>
  <c r="G80" i="35"/>
  <c r="E80" i="35"/>
  <c r="F80" i="35" s="1"/>
  <c r="E81" i="35"/>
  <c r="Q68" i="34"/>
  <c r="D83" i="34"/>
  <c r="G37" i="34"/>
  <c r="K95" i="34"/>
  <c r="G29" i="34"/>
  <c r="G31" i="34"/>
  <c r="E59" i="34"/>
  <c r="F59" i="34" s="1"/>
  <c r="G35" i="34"/>
  <c r="F62" i="34"/>
  <c r="G62" i="34" s="1"/>
  <c r="G33" i="34"/>
  <c r="J89" i="34"/>
  <c r="L89" i="34" s="1"/>
  <c r="M89" i="34" s="1"/>
  <c r="J96" i="34"/>
  <c r="L96" i="34" s="1"/>
  <c r="M96" i="34" s="1"/>
  <c r="E79" i="34"/>
  <c r="F79" i="34" s="1"/>
  <c r="E60" i="34"/>
  <c r="J87" i="34"/>
  <c r="L87" i="34" s="1"/>
  <c r="M87" i="34" s="1"/>
  <c r="J90" i="34"/>
  <c r="L90" i="34" s="1"/>
  <c r="M90" i="34" s="1"/>
  <c r="J93" i="34"/>
  <c r="L93" i="34" s="1"/>
  <c r="M93" i="34" s="1"/>
  <c r="J88" i="34"/>
  <c r="L88" i="34" s="1"/>
  <c r="M88" i="34" s="1"/>
  <c r="G28" i="34"/>
  <c r="G30" i="34"/>
  <c r="G32" i="34"/>
  <c r="G34" i="34"/>
  <c r="G36" i="34"/>
  <c r="G38" i="34"/>
  <c r="J94" i="34"/>
  <c r="L94" i="34" s="1"/>
  <c r="M94" i="34" s="1"/>
  <c r="J92" i="34"/>
  <c r="L92" i="34" s="1"/>
  <c r="M92" i="34" s="1"/>
  <c r="E19" i="34"/>
  <c r="F19" i="34" s="1"/>
  <c r="G48" i="34"/>
  <c r="G50" i="34"/>
  <c r="G52" i="34"/>
  <c r="G54" i="34"/>
  <c r="G56" i="34"/>
  <c r="E70" i="34"/>
  <c r="J91" i="34"/>
  <c r="L91" i="34" s="1"/>
  <c r="M91" i="34" s="1"/>
  <c r="E73" i="34"/>
  <c r="F73" i="34" s="1"/>
  <c r="E77" i="34"/>
  <c r="F77" i="34" s="1"/>
  <c r="J95" i="34"/>
  <c r="C39" i="34"/>
  <c r="G49" i="34"/>
  <c r="G51" i="34"/>
  <c r="G53" i="34"/>
  <c r="G55" i="34"/>
  <c r="G57" i="34"/>
  <c r="G58" i="34"/>
  <c r="C81" i="34"/>
  <c r="J97" i="34"/>
  <c r="L97" i="34" s="1"/>
  <c r="M97" i="34" s="1"/>
  <c r="E28" i="34"/>
  <c r="F28" i="34" s="1"/>
  <c r="C41" i="34"/>
  <c r="T12" i="34"/>
  <c r="E72" i="34"/>
  <c r="F72" i="34" s="1"/>
  <c r="E76" i="34"/>
  <c r="F76" i="34" s="1"/>
  <c r="L95" i="34" l="1"/>
  <c r="M95" i="34" s="1"/>
  <c r="G41" i="34"/>
  <c r="E41" i="34"/>
  <c r="F41" i="34" s="1"/>
  <c r="E39" i="34"/>
  <c r="F39" i="34" s="1"/>
  <c r="G39" i="34"/>
  <c r="C83" i="34"/>
  <c r="E81" i="34"/>
  <c r="F81" i="34" s="1"/>
  <c r="G81" i="34"/>
  <c r="F70" i="34"/>
  <c r="E82" i="34"/>
  <c r="G59" i="34"/>
  <c r="K93" i="31" l="1"/>
  <c r="D81" i="31"/>
  <c r="C80" i="31"/>
  <c r="E80" i="31" s="1"/>
  <c r="F80" i="31" s="1"/>
  <c r="C79" i="31"/>
  <c r="E79" i="31" s="1"/>
  <c r="F79" i="31" s="1"/>
  <c r="C78" i="31"/>
  <c r="E78" i="31" s="1"/>
  <c r="F78" i="31" s="1"/>
  <c r="C77" i="31"/>
  <c r="E77" i="31" s="1"/>
  <c r="F77" i="31" s="1"/>
  <c r="C76" i="31"/>
  <c r="C75" i="31"/>
  <c r="E75" i="31" s="1"/>
  <c r="F75" i="31" s="1"/>
  <c r="C74" i="31"/>
  <c r="C73" i="31"/>
  <c r="E73" i="31" s="1"/>
  <c r="F73" i="31" s="1"/>
  <c r="C72" i="31"/>
  <c r="C71" i="31"/>
  <c r="E71" i="31" s="1"/>
  <c r="F71" i="31" s="1"/>
  <c r="M70" i="31"/>
  <c r="L70" i="31"/>
  <c r="K70" i="31"/>
  <c r="J70" i="31"/>
  <c r="C70" i="31"/>
  <c r="M69" i="31"/>
  <c r="L69" i="31"/>
  <c r="K69" i="31"/>
  <c r="J69" i="31"/>
  <c r="M68" i="31"/>
  <c r="K68" i="31"/>
  <c r="M67" i="31"/>
  <c r="K67" i="31"/>
  <c r="Q66" i="31"/>
  <c r="Q65" i="31"/>
  <c r="Q64" i="31"/>
  <c r="Q63" i="31"/>
  <c r="Q62" i="31"/>
  <c r="E62" i="31"/>
  <c r="T60" i="31"/>
  <c r="Q60" i="31"/>
  <c r="C60" i="31"/>
  <c r="Q59" i="31"/>
  <c r="D59" i="31"/>
  <c r="C59" i="31"/>
  <c r="Q58" i="31"/>
  <c r="E58" i="31"/>
  <c r="F58" i="31" s="1"/>
  <c r="Q57" i="31"/>
  <c r="E57" i="31"/>
  <c r="F57" i="31" s="1"/>
  <c r="Q56" i="31"/>
  <c r="E56" i="31"/>
  <c r="F56" i="31" s="1"/>
  <c r="Q55" i="31"/>
  <c r="E55" i="31"/>
  <c r="F55" i="31" s="1"/>
  <c r="Q54" i="31"/>
  <c r="E54" i="31"/>
  <c r="F54" i="31" s="1"/>
  <c r="Q53" i="31"/>
  <c r="E53" i="31"/>
  <c r="F53" i="31" s="1"/>
  <c r="Q52" i="31"/>
  <c r="E52" i="31"/>
  <c r="F52" i="31" s="1"/>
  <c r="Q51" i="31"/>
  <c r="E51" i="31"/>
  <c r="F51" i="31" s="1"/>
  <c r="Q50" i="31"/>
  <c r="E50" i="31"/>
  <c r="F50" i="31" s="1"/>
  <c r="Q49" i="31"/>
  <c r="E49" i="31"/>
  <c r="F49" i="31" s="1"/>
  <c r="Q48" i="31"/>
  <c r="E48" i="31"/>
  <c r="D41" i="31"/>
  <c r="D39" i="31"/>
  <c r="C38" i="31"/>
  <c r="G58" i="31" s="1"/>
  <c r="C37" i="31"/>
  <c r="C36" i="31"/>
  <c r="J95" i="31" s="1"/>
  <c r="C35" i="31"/>
  <c r="G55" i="31" s="1"/>
  <c r="C34" i="31"/>
  <c r="G54" i="31" s="1"/>
  <c r="C33" i="31"/>
  <c r="G53" i="31" s="1"/>
  <c r="C32" i="31"/>
  <c r="G52" i="31" s="1"/>
  <c r="C31" i="31"/>
  <c r="C30" i="31"/>
  <c r="E30" i="31" s="1"/>
  <c r="F30" i="31" s="1"/>
  <c r="C29" i="31"/>
  <c r="E29" i="31" s="1"/>
  <c r="F29" i="31" s="1"/>
  <c r="C28" i="31"/>
  <c r="D19" i="31"/>
  <c r="C19" i="3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AF10" i="31"/>
  <c r="AC10" i="31"/>
  <c r="E10" i="31"/>
  <c r="F10" i="31" s="1"/>
  <c r="AF9" i="31"/>
  <c r="AC9" i="31"/>
  <c r="E9" i="31"/>
  <c r="F9" i="31" s="1"/>
  <c r="E8" i="31"/>
  <c r="F8" i="31" s="1"/>
  <c r="E19" i="31" l="1"/>
  <c r="F19" i="31" s="1"/>
  <c r="J96" i="31"/>
  <c r="L96" i="31" s="1"/>
  <c r="M96" i="31" s="1"/>
  <c r="Q67" i="31"/>
  <c r="T13" i="31"/>
  <c r="D60" i="31"/>
  <c r="Q68" i="31"/>
  <c r="K95" i="31"/>
  <c r="L95" i="31" s="1"/>
  <c r="M95" i="31" s="1"/>
  <c r="D83" i="31"/>
  <c r="E34" i="31"/>
  <c r="F34" i="31" s="1"/>
  <c r="G37" i="31"/>
  <c r="G34" i="31"/>
  <c r="G36" i="31"/>
  <c r="E36" i="31"/>
  <c r="F36" i="31" s="1"/>
  <c r="E32" i="31"/>
  <c r="F32" i="31" s="1"/>
  <c r="G32" i="31"/>
  <c r="J91" i="31"/>
  <c r="L91" i="31" s="1"/>
  <c r="M91" i="31" s="1"/>
  <c r="G33" i="31"/>
  <c r="J90" i="31"/>
  <c r="L90" i="31" s="1"/>
  <c r="M90" i="31" s="1"/>
  <c r="T12" i="31"/>
  <c r="E60" i="31"/>
  <c r="E59" i="31"/>
  <c r="F59" i="31" s="1"/>
  <c r="F48" i="31"/>
  <c r="J94" i="31"/>
  <c r="L94" i="31" s="1"/>
  <c r="M94" i="31" s="1"/>
  <c r="G29" i="31"/>
  <c r="E31" i="31"/>
  <c r="F31" i="31" s="1"/>
  <c r="E35" i="31"/>
  <c r="F35" i="31" s="1"/>
  <c r="J89" i="31"/>
  <c r="L89" i="31" s="1"/>
  <c r="M89" i="31" s="1"/>
  <c r="J92" i="31"/>
  <c r="L92" i="31" s="1"/>
  <c r="M92" i="31" s="1"/>
  <c r="F62" i="31"/>
  <c r="G62" i="31" s="1"/>
  <c r="G31" i="31"/>
  <c r="G35" i="31"/>
  <c r="E38" i="31"/>
  <c r="F38" i="31" s="1"/>
  <c r="J87" i="31"/>
  <c r="L87" i="31" s="1"/>
  <c r="M87" i="31" s="1"/>
  <c r="G28" i="31"/>
  <c r="G30" i="31"/>
  <c r="E33" i="31"/>
  <c r="F33" i="31" s="1"/>
  <c r="E37" i="31"/>
  <c r="F37" i="31" s="1"/>
  <c r="G38" i="31"/>
  <c r="J88" i="31"/>
  <c r="L88" i="31" s="1"/>
  <c r="M88" i="31" s="1"/>
  <c r="J93" i="31"/>
  <c r="L93" i="31" s="1"/>
  <c r="M93" i="31" s="1"/>
  <c r="C39" i="31"/>
  <c r="G48" i="31"/>
  <c r="G49" i="31"/>
  <c r="G50" i="31"/>
  <c r="G51" i="31"/>
  <c r="G56" i="31"/>
  <c r="G57" i="31"/>
  <c r="E70" i="31"/>
  <c r="E74" i="31"/>
  <c r="F74" i="31" s="1"/>
  <c r="C81" i="31"/>
  <c r="J97" i="31"/>
  <c r="L97" i="31" s="1"/>
  <c r="M97" i="31" s="1"/>
  <c r="E28" i="31"/>
  <c r="F28" i="31" s="1"/>
  <c r="C41" i="31"/>
  <c r="E72" i="31"/>
  <c r="F72" i="31" s="1"/>
  <c r="E76" i="31"/>
  <c r="F76" i="31" s="1"/>
  <c r="F60" i="31" l="1"/>
  <c r="G41" i="31"/>
  <c r="E41" i="31"/>
  <c r="F41" i="31" s="1"/>
  <c r="C83" i="31"/>
  <c r="E81" i="31"/>
  <c r="F81" i="31" s="1"/>
  <c r="G81" i="31"/>
  <c r="E39" i="31"/>
  <c r="F39" i="31" s="1"/>
  <c r="G39" i="31"/>
  <c r="E82" i="31"/>
  <c r="F70" i="31"/>
  <c r="G59" i="31"/>
</calcChain>
</file>

<file path=xl/sharedStrings.xml><?xml version="1.0" encoding="utf-8"?>
<sst xmlns="http://schemas.openxmlformats.org/spreadsheetml/2006/main" count="28077" uniqueCount="722">
  <si>
    <t xml:space="preserve">Academy </t>
  </si>
  <si>
    <t>Martz</t>
  </si>
  <si>
    <t xml:space="preserve">Greyhound </t>
  </si>
  <si>
    <t xml:space="preserve">Lakeland </t>
  </si>
  <si>
    <t>Academy</t>
  </si>
  <si>
    <t>Lakeland</t>
  </si>
  <si>
    <t>NJ Transit</t>
  </si>
  <si>
    <t>Trailways</t>
  </si>
  <si>
    <t>NORMAL AVERAGE TOTALS</t>
  </si>
  <si>
    <t>Total Passengers:</t>
  </si>
  <si>
    <t>TYPICAL DAY COMPARISON</t>
  </si>
  <si>
    <t>% Normal Total Passengers</t>
  </si>
  <si>
    <t>Greyhound</t>
  </si>
  <si>
    <t xml:space="preserve">TransBridge </t>
  </si>
  <si>
    <t xml:space="preserve">BUS </t>
  </si>
  <si>
    <t>DEPARTURES</t>
  </si>
  <si>
    <t>Variance</t>
  </si>
  <si>
    <t>Pax Departures</t>
  </si>
  <si>
    <t>Weekday Departures (Typical based on 2019 CBS)</t>
  </si>
  <si>
    <t>HCEE - Community</t>
  </si>
  <si>
    <t xml:space="preserve">Week-over-Week </t>
  </si>
  <si>
    <t>% Variance</t>
  </si>
  <si>
    <t>Fall 2019 Weekday</t>
  </si>
  <si>
    <t>Week vs. Normal</t>
  </si>
  <si>
    <t>Day of Week</t>
  </si>
  <si>
    <t>(All)</t>
  </si>
  <si>
    <t>Station Destination</t>
  </si>
  <si>
    <t>PABT</t>
  </si>
  <si>
    <t>Missed Run</t>
  </si>
  <si>
    <t>Hour Bucket</t>
  </si>
  <si>
    <t>Column Labels</t>
  </si>
  <si>
    <t>Count of Direction</t>
  </si>
  <si>
    <t>Sum of Passengers</t>
  </si>
  <si>
    <t>Total Count of Direction</t>
  </si>
  <si>
    <t>Row Labels</t>
  </si>
  <si>
    <t>Arrival</t>
  </si>
  <si>
    <t>Departure</t>
  </si>
  <si>
    <t>Bonanza</t>
  </si>
  <si>
    <t>C&amp;J</t>
  </si>
  <si>
    <t>Frank Martz</t>
  </si>
  <si>
    <t>Fullington</t>
  </si>
  <si>
    <t>Peter Pan</t>
  </si>
  <si>
    <t>Rockland Coach</t>
  </si>
  <si>
    <t>ShortLine</t>
  </si>
  <si>
    <t>Spanish Transportation</t>
  </si>
  <si>
    <t>Suburban Transit</t>
  </si>
  <si>
    <t>Transbridge Lines</t>
  </si>
  <si>
    <t>Community Coach</t>
  </si>
  <si>
    <t>Grand Total</t>
  </si>
  <si>
    <t>PASSENGER</t>
  </si>
  <si>
    <t>Total</t>
  </si>
  <si>
    <t>Port Authority Bus Terminal - Bus Departures</t>
  </si>
  <si>
    <t>Carrier</t>
  </si>
  <si>
    <t>Port Authority Bus Terminal - Passenger Departures</t>
  </si>
  <si>
    <t xml:space="preserve">Pax per Bus </t>
  </si>
  <si>
    <t>CARRIER</t>
  </si>
  <si>
    <t>Port Authority Bus Terminal - Passengers-Per-Bus</t>
  </si>
  <si>
    <t>Total Bus Departures:</t>
  </si>
  <si>
    <t>% Normal Total Bus Departures</t>
  </si>
  <si>
    <t>Coach USA</t>
  </si>
  <si>
    <t>ppb</t>
  </si>
  <si>
    <t>PeterPan/Bonanza</t>
  </si>
  <si>
    <t>PP / Bonanza</t>
  </si>
  <si>
    <t>Total Sum of Pax</t>
  </si>
  <si>
    <t>PPB</t>
  </si>
  <si>
    <t>Peter Pan/Bonanza</t>
  </si>
  <si>
    <t xml:space="preserve"> </t>
  </si>
  <si>
    <t>C &amp; J Bus Lines</t>
  </si>
  <si>
    <t xml:space="preserve">ALL CARRIERS COUNTED </t>
  </si>
  <si>
    <t>Of Operating Carriers</t>
  </si>
  <si>
    <t>Community Lines/ HCEE</t>
  </si>
  <si>
    <t xml:space="preserve">Passengers </t>
  </si>
  <si>
    <t xml:space="preserve">Buses </t>
  </si>
  <si>
    <t>Current</t>
  </si>
  <si>
    <t>Fall 2019</t>
  </si>
  <si>
    <t>Variance from Norm</t>
  </si>
  <si>
    <t>% Variance of Norm</t>
  </si>
  <si>
    <t>PABT Bus &amp; Passenge Departure Data</t>
  </si>
  <si>
    <t xml:space="preserve">Average Weekday </t>
  </si>
  <si>
    <t xml:space="preserve">Current Weekday* </t>
  </si>
  <si>
    <t>*Current Weekday as of Week of September 7th, 2020</t>
  </si>
  <si>
    <t>Coach Company- O/S</t>
  </si>
  <si>
    <t>Decamp - O/S</t>
  </si>
  <si>
    <t xml:space="preserve">Passenger </t>
  </si>
  <si>
    <t>Departing</t>
  </si>
  <si>
    <t>Departing Pax</t>
  </si>
  <si>
    <t>Nov. 16</t>
  </si>
  <si>
    <t xml:space="preserve">As </t>
  </si>
  <si>
    <t>Nov 30-Dec 6</t>
  </si>
  <si>
    <t>Nov. 30</t>
  </si>
  <si>
    <t>Week of December 7th vs. Week of November 30th, 2020</t>
  </si>
  <si>
    <t>Dec 7-11</t>
  </si>
  <si>
    <t xml:space="preserve">Week of December 7th, 2020 vs. Fall 2019 Typical Weekday </t>
  </si>
  <si>
    <t>Week of December 14h vs. Week of December 7th, 2020</t>
  </si>
  <si>
    <t>Week of December 14th vs. Week of December 7th, 2020</t>
  </si>
  <si>
    <t xml:space="preserve">Week of December 14th, 2020 vs. Fall 2019 Typical Weekday </t>
  </si>
  <si>
    <t>Dec 7-11*</t>
  </si>
  <si>
    <t>Dec 14-18*</t>
  </si>
  <si>
    <t>Dec 7-12*</t>
  </si>
  <si>
    <t xml:space="preserve">* Friday/Monday/Tueaday used in all averaging due to snow storm impacts. </t>
  </si>
  <si>
    <t>Dec 21-25*</t>
  </si>
  <si>
    <t>Week of December 21st vs. Week of December 14th, 2020</t>
  </si>
  <si>
    <t>Dec 14-18**</t>
  </si>
  <si>
    <r>
      <t>Week of December 21st, 2020 vs. Fall 2019 Typical Weekday</t>
    </r>
    <r>
      <rPr>
        <b/>
        <sz val="8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 xml:space="preserve"> (1) </t>
    </r>
  </si>
  <si>
    <r>
      <t xml:space="preserve">Week of December 21st, 2020 vs. Fall 2019 Typical Weekday </t>
    </r>
    <r>
      <rPr>
        <b/>
        <sz val="9"/>
        <color theme="1"/>
        <rFont val="Calibri"/>
        <family val="2"/>
        <scheme val="minor"/>
      </rPr>
      <t xml:space="preserve">(1) </t>
    </r>
  </si>
  <si>
    <t>Dec 28-31*</t>
  </si>
  <si>
    <t>Week of December 28th vs. Week of December 21st, 2020</t>
  </si>
  <si>
    <r>
      <t>Week of December 21st, 2020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</si>
  <si>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January 4th, 2021 vs. Week of December 18th, 2020</t>
  </si>
  <si>
    <r>
      <t>Week of January 4th,2021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</si>
  <si>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Jan 4-8</t>
  </si>
  <si>
    <t>*C&amp;J Ceased Operations in January 2021 may resume in April</t>
  </si>
  <si>
    <t>C &amp; J CANCELLED OPERATIONS BEGINNING IN JANUARY 2021</t>
  </si>
  <si>
    <t xml:space="preserve">CARRIERS OPERATING </t>
  </si>
  <si>
    <t>C&amp;J - O/S</t>
  </si>
  <si>
    <t>Nov 30- Dec 11</t>
  </si>
  <si>
    <t>Week of January 4th 2021 vs. Composit December Week 2020</t>
  </si>
  <si>
    <t>Week of January 4th, 2021 vs. Composit December Week 2020</t>
  </si>
  <si>
    <t>Week of January 4th,2021 vs. Week of December 14th, 2020</t>
  </si>
  <si>
    <t>Week of January  11th, 2021 vs. Week of January 4th, 2021</t>
  </si>
  <si>
    <t>Jan 11-15</t>
  </si>
  <si>
    <t>Week of January 11th, 2021 vs. Jan 4th 2021</t>
  </si>
  <si>
    <r>
      <t>Week of Jan 4th,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</si>
  <si>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r>
      <t>Week of January 11th,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</si>
  <si>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 xml:space="preserve">Long Distance </t>
  </si>
  <si>
    <t>Bus Departutes</t>
  </si>
  <si>
    <t xml:space="preserve">Commuter </t>
  </si>
  <si>
    <t xml:space="preserve">Communter </t>
  </si>
  <si>
    <t>Fall 2019 Typical Day</t>
  </si>
  <si>
    <t>Nov 30-Dec 11th 2020</t>
  </si>
  <si>
    <t>Jan 18-22</t>
  </si>
  <si>
    <t>Week of January  18th, 2021 vs. Week of January 11th, 2021</t>
  </si>
  <si>
    <t>Week of January 18th, 2021 vs. Jan 11th 2021</t>
  </si>
  <si>
    <r>
      <t>Week of January 18th,2021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</si>
  <si>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r>
      <t>Week of Jan 18th,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</si>
  <si>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Dec 14-18</t>
  </si>
  <si>
    <t>*HCEE - Community Sent Updated Bus and Pax information - This was  incorporated into the tables 1/25/21.</t>
  </si>
  <si>
    <t>*HCEE - Community</t>
  </si>
  <si>
    <t>Jan 25-29</t>
  </si>
  <si>
    <t>Week of January 25th, 2021 vs. Jan 18th 2021</t>
  </si>
  <si>
    <r>
      <t>Week of January 25th,2021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</si>
  <si>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January  25th, 2021 vs. Week of January 18th, 2021</t>
  </si>
  <si>
    <t>With th</t>
  </si>
  <si>
    <t>Feb 1-5</t>
  </si>
  <si>
    <r>
      <t>Week of Feb 1-5,2021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</si>
  <si>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February 1st, 2021 vs. Week of January 18th, 2021</t>
  </si>
  <si>
    <t>Week of Feb. 1st vs. January 25th, 2021</t>
  </si>
  <si>
    <r>
      <t>Week of Feb 1st,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</si>
  <si>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Feb 8-12</t>
  </si>
  <si>
    <t>Week of Feb. 8th vs. Feb. 1st, 2021</t>
  </si>
  <si>
    <t>Week of February 8th, 2021 vs. Week of February 1st, 2021</t>
  </si>
  <si>
    <r>
      <t>Week of Feb 8th,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</si>
  <si>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Feb 15-19</t>
  </si>
  <si>
    <t>Week of February 15th, 2021 vs. Week of February 8th, 2021</t>
  </si>
  <si>
    <r>
      <t>Week of Feb 15th,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</si>
  <si>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Feb.15th vs. Feb. 8th, 2021 - Monday, Feb. 15th Presidents Day</t>
  </si>
  <si>
    <t>Feb 22-26</t>
  </si>
  <si>
    <r>
      <t>Week of Feb 22nd,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</si>
  <si>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AC low due to 2/19 following snow 2/18</t>
  </si>
  <si>
    <t xml:space="preserve">Week of Feb. 22nd vs. Feb. 15th, 2021 </t>
  </si>
  <si>
    <t>Week of February 22nd 2021 vs. Week of February 15th, 2021</t>
  </si>
  <si>
    <t>March 2-5</t>
  </si>
  <si>
    <t xml:space="preserve">Week of  March 2nd vs. Feb. 22nd, 2021 </t>
  </si>
  <si>
    <r>
      <t>Week of March 2nd,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</si>
  <si>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 xml:space="preserve">Week of March 2nd, 2021 vs. Fall 2019 Typical Weekday </t>
  </si>
  <si>
    <t>Week of March 2nd, 2021 vs.February 22nd 2021</t>
  </si>
  <si>
    <t>March 8-12</t>
  </si>
  <si>
    <t xml:space="preserve">Week of March 8th, 2021 vs. Fall 2019 Typical Weekday </t>
  </si>
  <si>
    <r>
      <t>Week of March 8th,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</si>
  <si>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 xml:space="preserve">Week of  March 8th vs. March 1st, 2021 </t>
  </si>
  <si>
    <t>Week of March 8th, 2021 vs.March 1st, 2021</t>
  </si>
  <si>
    <t>Week of March 15th, 2021 vs.March 8th, 2021</t>
  </si>
  <si>
    <t xml:space="preserve">Week of  March 15th vs. March 8th, 2021 </t>
  </si>
  <si>
    <r>
      <t>Week of March 15th,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</si>
  <si>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March 15-19</t>
  </si>
  <si>
    <t xml:space="preserve">March </t>
  </si>
  <si>
    <t>Week of March 22nd, 2021 vs.March 15th, 2021</t>
  </si>
  <si>
    <t xml:space="preserve">Week of  March 22nd vs. March 15th, 2021 </t>
  </si>
  <si>
    <r>
      <t>Week of March 22nd,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</si>
  <si>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March 22-26</t>
  </si>
  <si>
    <t xml:space="preserve">January </t>
  </si>
  <si>
    <t xml:space="preserve">February </t>
  </si>
  <si>
    <t>Average Pax</t>
  </si>
  <si>
    <t xml:space="preserve">% of Fall 2019 </t>
  </si>
  <si>
    <t>Current Operators</t>
  </si>
  <si>
    <t>% of Fall 2020</t>
  </si>
  <si>
    <t>Total Operators</t>
  </si>
  <si>
    <t>First Three Months of 2021</t>
  </si>
  <si>
    <t xml:space="preserve">PABT 2020 Monthly Average Pax Figures </t>
  </si>
  <si>
    <t>Month</t>
  </si>
  <si>
    <t>First Three Months of ‘21</t>
  </si>
  <si>
    <t>Private Dep</t>
  </si>
  <si>
    <t>Total All Private</t>
  </si>
  <si>
    <t xml:space="preserve">NJT Figures </t>
  </si>
  <si>
    <t>March 29-April 2</t>
  </si>
  <si>
    <r>
      <t>Week of March 29th,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</si>
  <si>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 xml:space="preserve">Week of  March 29th vs. March 22nd, 2021 </t>
  </si>
  <si>
    <t>April 5-9</t>
  </si>
  <si>
    <t>Week of  April 5th vs. March 29th</t>
  </si>
  <si>
    <t>Week of April 5th vs. March 29th. 2021</t>
  </si>
  <si>
    <r>
      <t>Week of April 5th,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</si>
  <si>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 April 12th vs. April 5th, 2021</t>
  </si>
  <si>
    <t>Week of April 12th vs. April 5th. 2021</t>
  </si>
  <si>
    <r>
      <t>Week of April 12h,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</si>
  <si>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April 12-16</t>
  </si>
  <si>
    <t xml:space="preserve">PABT Q1 2021 Monthly Private Carrier Avg. Pax </t>
  </si>
  <si>
    <t xml:space="preserve">PABT Q1 2021 Monthly NJ Transit Avg. Pax </t>
  </si>
  <si>
    <t xml:space="preserve">PABT Q1 2021 Monthly Total Avg. Pax </t>
  </si>
  <si>
    <t xml:space="preserve">PABT 2021 Monthly Average Pax Figures </t>
  </si>
  <si>
    <t>BUS</t>
  </si>
  <si>
    <t>April vs. Normal</t>
  </si>
  <si>
    <t>*Removed April 1st and 2nd for Holy Thursday/Good Friday</t>
  </si>
  <si>
    <t>April 2021**</t>
  </si>
  <si>
    <t xml:space="preserve">Private Carriers </t>
  </si>
  <si>
    <t xml:space="preserve">NJ Transit </t>
  </si>
  <si>
    <t>PABT April 2021 Bus Departures vs. Fall 2019</t>
  </si>
  <si>
    <t>PABT April 2021 Pax  Departures vs. Fall 2019</t>
  </si>
  <si>
    <t>% of Norm</t>
  </si>
  <si>
    <t>% down of Norm</t>
  </si>
  <si>
    <t>** April 2021 based on first two weeks of the month.</t>
  </si>
  <si>
    <t>April 19-23</t>
  </si>
  <si>
    <t>Week of  April 19th vs. April 12th, 2021</t>
  </si>
  <si>
    <r>
      <t>Week of April 19th,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</si>
  <si>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April 19-23, 2021</t>
  </si>
  <si>
    <t>Bus Departures</t>
  </si>
  <si>
    <t xml:space="preserve">Passenger Departures </t>
  </si>
  <si>
    <t>Coach Comapany</t>
  </si>
  <si>
    <t xml:space="preserve">DeCamp </t>
  </si>
  <si>
    <t xml:space="preserve">Fulliington </t>
  </si>
  <si>
    <t>Spanish Transp</t>
  </si>
  <si>
    <t>Very low Bus/Pax Volume</t>
  </si>
  <si>
    <t>Poor reporting history</t>
  </si>
  <si>
    <t xml:space="preserve">Not in Service </t>
  </si>
  <si>
    <t>Bus Companies NOT Included in Sampling</t>
  </si>
  <si>
    <t xml:space="preserve">PABT Weekly Activity </t>
  </si>
  <si>
    <t>April '21</t>
  </si>
  <si>
    <t>Jan vs. April 2021</t>
  </si>
  <si>
    <t>April 20201</t>
  </si>
  <si>
    <t xml:space="preserve">Bus </t>
  </si>
  <si>
    <t>Pax</t>
  </si>
  <si>
    <t>Janaury 2021</t>
  </si>
  <si>
    <t>April 2020</t>
  </si>
  <si>
    <t xml:space="preserve">Variance </t>
  </si>
  <si>
    <t>April 2021</t>
  </si>
  <si>
    <t>Buses</t>
  </si>
  <si>
    <t>Passengers</t>
  </si>
  <si>
    <t>BUS &amp; PASSENGER DATA</t>
  </si>
  <si>
    <t>Week of  April 26th vs. April 19th, 2021</t>
  </si>
  <si>
    <t>April 26-30</t>
  </si>
  <si>
    <r>
      <t>Week of April 26th,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</si>
  <si>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May 3-7</t>
  </si>
  <si>
    <t>Week of  May 3rd vs. April 26th, 2021</t>
  </si>
  <si>
    <r>
      <t>Week of May 3rd,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</si>
  <si>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 May 10th vs. May 3rd, 2021</t>
  </si>
  <si>
    <t>May 10-14</t>
  </si>
  <si>
    <r>
      <t>Week of May 10th,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</si>
  <si>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 May 17th vs. May 10th, 2021</t>
  </si>
  <si>
    <r>
      <t>Week of May 17th,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</si>
  <si>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May 17-21</t>
  </si>
  <si>
    <t>May vs. Normal</t>
  </si>
  <si>
    <t>May 17-21, 2021</t>
  </si>
  <si>
    <t>Janaury</t>
  </si>
  <si>
    <t>February</t>
  </si>
  <si>
    <t>March</t>
  </si>
  <si>
    <t xml:space="preserve">April </t>
  </si>
  <si>
    <t xml:space="preserve">May </t>
  </si>
  <si>
    <t xml:space="preserve">2021 Monthly </t>
  </si>
  <si>
    <t>Week of May 17th vs. January 2021</t>
  </si>
  <si>
    <t xml:space="preserve">Monthly </t>
  </si>
  <si>
    <t xml:space="preserve">%Variance </t>
  </si>
  <si>
    <t>January</t>
  </si>
  <si>
    <t>Week of May 24th vs. May 17th, 2021</t>
  </si>
  <si>
    <t>Week of  May 24th vs. May 17th, 2021</t>
  </si>
  <si>
    <r>
      <t>Week of May 24th,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</si>
  <si>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May 24-28</t>
  </si>
  <si>
    <t>May Average</t>
  </si>
  <si>
    <t>April Average</t>
  </si>
  <si>
    <t xml:space="preserve">% Variance </t>
  </si>
  <si>
    <t>April</t>
  </si>
  <si>
    <t>May</t>
  </si>
  <si>
    <t xml:space="preserve">Percentage </t>
  </si>
  <si>
    <t>of Norm</t>
  </si>
  <si>
    <t>May 2021</t>
  </si>
  <si>
    <t>May vs. January 2021</t>
  </si>
  <si>
    <t>May 31-June 4</t>
  </si>
  <si>
    <t xml:space="preserve">MEMORIAL DAY WAS REMOVED </t>
  </si>
  <si>
    <t>Week of May 31th 1st vs. May 24th, 2021</t>
  </si>
  <si>
    <t>Week of  May 31st vs. May 24th, 2021</t>
  </si>
  <si>
    <r>
      <t>Week of May 31st,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</si>
  <si>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June 7-11</t>
  </si>
  <si>
    <t>Week of June 7th vs. May 31st, 2021</t>
  </si>
  <si>
    <r>
      <t>Week of June 7th,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</si>
  <si>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Private</t>
  </si>
  <si>
    <t>Week of  June 14th  vs. June 7th, 2021</t>
  </si>
  <si>
    <t>June 14-18</t>
  </si>
  <si>
    <r>
      <t>Week of June 14th,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</si>
  <si>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DeCamp</t>
  </si>
  <si>
    <t>n/a</t>
  </si>
  <si>
    <t>Jan</t>
  </si>
  <si>
    <t>Feb</t>
  </si>
  <si>
    <t>June</t>
  </si>
  <si>
    <t>Bus</t>
  </si>
  <si>
    <t xml:space="preserve">            Pax</t>
  </si>
  <si>
    <t>*June</t>
  </si>
  <si>
    <t>Jan-Jun</t>
  </si>
  <si>
    <t>*Based on first two weeks of June 2021</t>
  </si>
  <si>
    <t>Variance to</t>
  </si>
  <si>
    <t>Prior Month</t>
  </si>
  <si>
    <t>% Variance to</t>
  </si>
  <si>
    <t>January vs. June 2021</t>
  </si>
  <si>
    <t>JUNE 2021 (first two weeks)</t>
  </si>
  <si>
    <t>Private Carrier PPB</t>
  </si>
  <si>
    <t xml:space="preserve">Operating BUS </t>
  </si>
  <si>
    <t>June 21-25</t>
  </si>
  <si>
    <t>Week of  June 21st  vs. June 14th, 2021</t>
  </si>
  <si>
    <r>
      <t>Week of June 21st,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</si>
  <si>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 June 28th  vs. June 21st, 2021</t>
  </si>
  <si>
    <t>June 28-July2</t>
  </si>
  <si>
    <r>
      <t>Week of June 28th,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</si>
  <si>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Week of  July 5th vs. June 28th, 2021</t>
  </si>
  <si>
    <r>
      <t>Week of  July 5th, 2021 vs. Fall 2019 Typical Weekday</t>
    </r>
    <r>
      <rPr>
        <b/>
        <sz val="8"/>
        <color theme="1"/>
        <rFont val="Calibri"/>
        <family val="2"/>
        <scheme val="minor"/>
      </rPr>
      <t xml:space="preserve"> </t>
    </r>
  </si>
  <si>
    <t>July 5-9</t>
  </si>
  <si>
    <t>June 28 - July 2</t>
  </si>
  <si>
    <t>Week of  July 12th vs. July 5th, 2021</t>
  </si>
  <si>
    <t>Week of July 12th vs. July 5th, 2021</t>
  </si>
  <si>
    <t>Week of July 12th, 2021 vs. Fall 2019 Typical Weekday</t>
  </si>
  <si>
    <t>July 12-16</t>
  </si>
  <si>
    <t>July 12 - 16</t>
  </si>
  <si>
    <t>July 19-23</t>
  </si>
  <si>
    <t>Week of July 19th vs. July 12th, 2021</t>
  </si>
  <si>
    <t>Week of July 19th, 2021 vs. Fall 2019 Typical Weekday</t>
  </si>
  <si>
    <t>Week of July 26th vs. July 19th, 2021</t>
  </si>
  <si>
    <t>Week of July 26th, 2021 vs. Fall 2019 Typical Weekday</t>
  </si>
  <si>
    <t>July 26-30</t>
  </si>
  <si>
    <t>Fri + Mon-Wed</t>
  </si>
  <si>
    <t>August 2-6</t>
  </si>
  <si>
    <t>Week of August 2nd vs. July 26th, 2021</t>
  </si>
  <si>
    <t>Week of August 2nd, 2021 vs. Fall 2019 Typical Weekday</t>
  </si>
  <si>
    <t xml:space="preserve">Trans-Bridge </t>
  </si>
  <si>
    <t>Data as of end of July</t>
  </si>
  <si>
    <t>Week of August 9th vs. August 2nd, 2021</t>
  </si>
  <si>
    <t>August 9-13</t>
  </si>
  <si>
    <t>Week of August 9th, 2021 vs. Fall 2019 Typical Weekday</t>
  </si>
  <si>
    <t>Week of August 16th vs. August 9th, 2021</t>
  </si>
  <si>
    <t>Week of August 16th, 2021 vs. Fall 2019 Typical Weekday</t>
  </si>
  <si>
    <t>August 16-20</t>
  </si>
  <si>
    <t>Week of August 23rd vs. August 16th, 2021</t>
  </si>
  <si>
    <t>Week of August 23rd, 2021 vs. Fall 2019 Typical Weekday</t>
  </si>
  <si>
    <t>August 23-27</t>
  </si>
  <si>
    <t>Week of August 30th vs. August 23rd, 2021</t>
  </si>
  <si>
    <t>Week of August 30th, 2021 vs. Fall 2019 Typical Weekday</t>
  </si>
  <si>
    <t>August 30 - Sept 3</t>
  </si>
  <si>
    <t>Week of September 6th vs. August 30th, 2021</t>
  </si>
  <si>
    <t>Week of September 6th, 2021 vs. Fall 2019 Typical Weekday</t>
  </si>
  <si>
    <t>September 6-10</t>
  </si>
  <si>
    <t>Week of September 13th vs. September 6th, 2021</t>
  </si>
  <si>
    <t>Week of September 13th, 2021 vs. Fall 2019 Typical Weekday</t>
  </si>
  <si>
    <t>September 13-17</t>
  </si>
  <si>
    <t>Week of September 20th vs. September 13th, 2021</t>
  </si>
  <si>
    <t>Week of September 20th, 2021 vs. Fall 2019 Typical Weekday</t>
  </si>
  <si>
    <t>September 20-24</t>
  </si>
  <si>
    <t>Week of September 27th vs. September 20th, 2021</t>
  </si>
  <si>
    <t>Sept 27 - Oct 1</t>
  </si>
  <si>
    <t>Week of September 27th, 2021 vs. Fall 2019 Typical Weekday</t>
  </si>
  <si>
    <t>October 4-8</t>
  </si>
  <si>
    <t>Week of October 4th vs. September 27th, 2021</t>
  </si>
  <si>
    <t>Week of October 4th, 2021 vs. Fall 2019 Typical Weekday</t>
  </si>
  <si>
    <t>Week of October 11th vs. October 4th, 2021</t>
  </si>
  <si>
    <t>Week of October 11th, 2021 vs. Fall 2019 Typical Weekday</t>
  </si>
  <si>
    <t>October 11-15</t>
  </si>
  <si>
    <t>Week of October 18th vs. October 11th, 2021</t>
  </si>
  <si>
    <t>Week of October 18th, 2021 vs. Fall 2019 Typical Weekday</t>
  </si>
  <si>
    <t>October 18-22</t>
  </si>
  <si>
    <t>Week of October 25th vs. October 18th, 2021</t>
  </si>
  <si>
    <t>Week of October 25th, 2021 vs. Fall 2019 Typical Weekday</t>
  </si>
  <si>
    <t>October 25-29</t>
  </si>
  <si>
    <t>Week of</t>
  </si>
  <si>
    <t>Week of November 1st vs. October 25th, 2021</t>
  </si>
  <si>
    <t>Week of November 1st, 2021 vs. Fall 2019 Typical Weekday</t>
  </si>
  <si>
    <t>November 1-5</t>
  </si>
  <si>
    <t>Only M-Th</t>
  </si>
  <si>
    <t>Week of November 8th vs. November 1st, 2021</t>
  </si>
  <si>
    <t>November 8-12</t>
  </si>
  <si>
    <t>Week of November 8th, 2021 vs. Fall 2019 Typical Weekday</t>
  </si>
  <si>
    <t>Week of November 15th vs. November 8th, 2021</t>
  </si>
  <si>
    <t>Week of November 15th, 2021 vs. Fall 2019 Typical Weekday</t>
  </si>
  <si>
    <t>November 15-19</t>
  </si>
  <si>
    <t>Week of November 29th vs. November 15th, 2021</t>
  </si>
  <si>
    <t>Week of November 29th, 2021 vs. Fall 2019 Typical Weekday</t>
  </si>
  <si>
    <t>Nov 29 - Dec 3</t>
  </si>
  <si>
    <t>Averaged Mon - Thurs</t>
  </si>
  <si>
    <t>(Omit Friday after Thanksgiving)</t>
  </si>
  <si>
    <t>Week of December 6th vs. November 29th, 2021</t>
  </si>
  <si>
    <t>Week of December 6th, 2021 vs. Fall 2019 Typical Weekday</t>
  </si>
  <si>
    <t>December 6-10</t>
  </si>
  <si>
    <t>Week of December 13th vs. December 6th, 2021</t>
  </si>
  <si>
    <t>Week of December 13th, 2021 vs. Fall 2019 Typical Weekday</t>
  </si>
  <si>
    <t>December 13-17</t>
  </si>
  <si>
    <t>Week of December 20th vs. December 13th, 2021</t>
  </si>
  <si>
    <t>Week of December 20th, 2021 vs. Fall 2019 Typical Weekday</t>
  </si>
  <si>
    <t>December 20-24</t>
  </si>
  <si>
    <t>Week of January 3rd, 2022 vs. December 27th, 2021</t>
  </si>
  <si>
    <t>Week of January 10th, 2022 vs. January 3rd, 2022</t>
  </si>
  <si>
    <t>January 3-7</t>
  </si>
  <si>
    <t>January 10-14</t>
  </si>
  <si>
    <t>Week of January 10th, 2022 vs. Fall 2019 Typical Weekday</t>
  </si>
  <si>
    <t>January 17-21</t>
  </si>
  <si>
    <t>Week of January 17th, 2022 vs. January 10th, 2022</t>
  </si>
  <si>
    <t>Week of January 17th, 2022 vs. Fall 2019 Typical Weekday</t>
  </si>
  <si>
    <t>Monday 1/17/22 omitted for MLK Day</t>
  </si>
  <si>
    <t>Week of January 24th, 2022 vs. January 17th, 2022</t>
  </si>
  <si>
    <t>Week of January 24th, 2022 vs. Fall 2019 Typical Weekday</t>
  </si>
  <si>
    <t>January 24-28</t>
  </si>
  <si>
    <t>Week of January 31st, 2022 vs. January 24th, 2022</t>
  </si>
  <si>
    <t>Week of January 31st, 2022 vs. Fall 2019 Typical Weekday</t>
  </si>
  <si>
    <t>Jan 31 - Feb 4</t>
  </si>
  <si>
    <t>Week of February 7th, 2022 vs. January 31st, 2022</t>
  </si>
  <si>
    <t>Week of February 7th, 2022 vs. Fall 2019 Typical Weekday</t>
  </si>
  <si>
    <t>February 7-11</t>
  </si>
  <si>
    <t>snow event 2/4 for trailways and greyhound</t>
  </si>
  <si>
    <t>Week of February 14th, 2022 vs. February 7th, 2022</t>
  </si>
  <si>
    <t>Week of February 14th, 2022 vs. Fall 2019 Typical Weekday</t>
  </si>
  <si>
    <t>February 14-18</t>
  </si>
  <si>
    <t>Week of February 21st, 2022 vs. February 14th, 2022</t>
  </si>
  <si>
    <t>Week of February 21st, 2022 vs. Fall 2019 Typical Weekday</t>
  </si>
  <si>
    <t>February 21-25</t>
  </si>
  <si>
    <t>Omitted Presidents' Day (2/21)</t>
  </si>
  <si>
    <t>Week of February 28th, 2022 vs. February 21st, 2022</t>
  </si>
  <si>
    <t>Week of February 28th, 2022 vs. Fall 2019 Typical Weekday</t>
  </si>
  <si>
    <t>Feb 28 - March 4</t>
  </si>
  <si>
    <t>Omit Friday 2/25 for Trailways due to weather cancellations</t>
  </si>
  <si>
    <t>Friday 2/25 storm</t>
  </si>
  <si>
    <t>Week of March 7th, 2022 vs. February 28th, 2022</t>
  </si>
  <si>
    <t>Week of March 7th, 2022 vs. Fall 2019 Typical Weekday</t>
  </si>
  <si>
    <t>March 7-11</t>
  </si>
  <si>
    <t>Week of March 14th, 2022 vs. March 7th, 2022</t>
  </si>
  <si>
    <t>Week of March 14th, 2022 vs. Fall 2019 Typical Weekday</t>
  </si>
  <si>
    <t>March 14-18</t>
  </si>
  <si>
    <t>Week of March 21st, 2022 vs. March 14th, 2022</t>
  </si>
  <si>
    <t>Week of March 21st, 2022 vs. Fall 2019 Typical Weekday</t>
  </si>
  <si>
    <t>March 21-25</t>
  </si>
  <si>
    <t>Week of March 28th, 2022 vs. March 21st, 2022</t>
  </si>
  <si>
    <t>March 28 - April 1</t>
  </si>
  <si>
    <t>Week of March 28th, 2022 vs. Fall 2019 Typical Weekday</t>
  </si>
  <si>
    <t>Week of April 4th, 2022 vs. March 28th, 2022</t>
  </si>
  <si>
    <t>Week of April 4th, 2022 vs. Fall 2019 Typical Weekday</t>
  </si>
  <si>
    <t>April 4-8</t>
  </si>
  <si>
    <t>NJT</t>
  </si>
  <si>
    <t>Private Carriers</t>
  </si>
  <si>
    <t>Week of April 11th, 2022 vs. April 4th, 2022</t>
  </si>
  <si>
    <t>Week of April 11th, 2022 vs. Fall 2019 Typical Weekday</t>
  </si>
  <si>
    <t>April 11-15</t>
  </si>
  <si>
    <t>Week of April 18th, 2022 vs. April 11th, 2022</t>
  </si>
  <si>
    <t>Week of April 18th, 2022 vs. Fall 2019 Typical Weekday</t>
  </si>
  <si>
    <t>April 18-22</t>
  </si>
  <si>
    <t>Week of April 25th, 2022 vs. April 18th, 2022</t>
  </si>
  <si>
    <t>April 25-29</t>
  </si>
  <si>
    <t>Week of May 2nd, 2022 vs. April 25th, 2022</t>
  </si>
  <si>
    <t>May 2-6</t>
  </si>
  <si>
    <t>Week of May 2nd, 2022 vs. Fall 2019 Typical Weekday</t>
  </si>
  <si>
    <t>Week of April 25th, 2022 vs. Fall 2019 Typical Weekday</t>
  </si>
  <si>
    <t>Week of May 9th, 2022 vs. May 2nd, 2022</t>
  </si>
  <si>
    <t>Week of May 9th, 2022 vs. Fall 2019 Typical Weekday</t>
  </si>
  <si>
    <t>May 9-13</t>
  </si>
  <si>
    <t>Week of May 16th, 2022 vs. May 9th, 2022</t>
  </si>
  <si>
    <t>Week of May 16th, 2022 vs. Fall 2019 Typical Weekday</t>
  </si>
  <si>
    <t>May 16-20</t>
  </si>
  <si>
    <t>April data was incomplete</t>
  </si>
  <si>
    <t>Week of May 23rd, 2022 vs. May 16th, 2022</t>
  </si>
  <si>
    <t>Week of May 23rd, 2022 vs. Fall 2019 Typical Weekday</t>
  </si>
  <si>
    <t>May 23-27</t>
  </si>
  <si>
    <t>May 30 - June 3</t>
  </si>
  <si>
    <t>Week of May 30th, 2022 vs. May 23rd, 2022</t>
  </si>
  <si>
    <t>Week of May 30th, 2022 vs. Fall 2019 Typical Weekday</t>
  </si>
  <si>
    <t>Omit Monday, 5/30 for Memorial Day</t>
  </si>
  <si>
    <t>Week of June 6th, 2022 vs. May 30th, 2022</t>
  </si>
  <si>
    <t>June 6-10</t>
  </si>
  <si>
    <t>Week of June 6th, 2022 vs. Fall 2019 Typical Weekday</t>
  </si>
  <si>
    <t>Week of June 13th, 2022 vs. June 6th, 2022</t>
  </si>
  <si>
    <t>Week of June 13th, 2022 vs. Fall 2019 Typical Weekday</t>
  </si>
  <si>
    <t>June 13-17</t>
  </si>
  <si>
    <t>Week of June 20th, 2022 vs. June 13th, 2022</t>
  </si>
  <si>
    <t>Week of June 20th, 2022 vs. Fall 2019 Typical Weekday</t>
  </si>
  <si>
    <t>June 20-24</t>
  </si>
  <si>
    <t>Omit Monday 6/20 (Juneteenth observed)</t>
  </si>
  <si>
    <t>Week of June 27th, 2022 vs. June 20th, 2022</t>
  </si>
  <si>
    <t>Week of June 27th, 2022 vs. Fall 2019 Typical Weekday</t>
  </si>
  <si>
    <t>June 27 - July 1</t>
  </si>
  <si>
    <t>Week of July 4th, 2022 vs. June 27th, 2022</t>
  </si>
  <si>
    <t>Week of July 4th, 2022 vs. Fall 2019 Typical Weekday</t>
  </si>
  <si>
    <t>July 4-8</t>
  </si>
  <si>
    <t>Omit Monday 7/4</t>
  </si>
  <si>
    <t>Week of July 11th, 2022 vs. July 4th, 2022</t>
  </si>
  <si>
    <t>Week of July 11th, 2022 vs. Fall 2019 Typical Weekday</t>
  </si>
  <si>
    <t>July 11-15</t>
  </si>
  <si>
    <t>Week of July 18th, 2022 vs. July 11th, 2022</t>
  </si>
  <si>
    <t>Week of July 18th, 2022 vs. Fall 2019 Typical Weekday</t>
  </si>
  <si>
    <t>July 18-22</t>
  </si>
  <si>
    <t>Week of July 25th, 2022 vs. July 18th, 2022</t>
  </si>
  <si>
    <t>Week of July 25th, 2022 vs. Fall 2019 Typical Weekday</t>
  </si>
  <si>
    <t>July 25-29</t>
  </si>
  <si>
    <t>Week of August 8th, 2022 vs. August 1st, 2022</t>
  </si>
  <si>
    <t>Week of August 8th, 2022 vs. Fall 2019 Typical Weekday</t>
  </si>
  <si>
    <t>August 1-5</t>
  </si>
  <si>
    <t>August 8-12</t>
  </si>
  <si>
    <t>thurs missing</t>
  </si>
  <si>
    <t>Week of August 22nd, 2022 vs. August 15th, 2022</t>
  </si>
  <si>
    <t>Week of August 22nd, 2022 vs. Fall 2019 Typical Weekday</t>
  </si>
  <si>
    <t>August 22-26</t>
  </si>
  <si>
    <t>August 15-19</t>
  </si>
  <si>
    <t>Previous Week</t>
  </si>
  <si>
    <t>Week of August 22</t>
  </si>
  <si>
    <t>Week of August 15</t>
  </si>
  <si>
    <t>Week of September 5th, 2022 vs. August 29th, 2022</t>
  </si>
  <si>
    <t>August 29 - Sept 2</t>
  </si>
  <si>
    <t>September 5-9</t>
  </si>
  <si>
    <t>Week of September 5th, 2022 vs. Fall 2019 Typical Weekday</t>
  </si>
  <si>
    <t>Week of September 5th</t>
  </si>
  <si>
    <t>Week of August 29th</t>
  </si>
  <si>
    <t>Omitted Monday 9/5 for Labor Day</t>
  </si>
  <si>
    <t>Week of September 19th, 2022 vs. September 12th, 2022</t>
  </si>
  <si>
    <t>Week of September 19th, 2022 vs. Fall 2019 Typical Weekday</t>
  </si>
  <si>
    <t>September 19-23</t>
  </si>
  <si>
    <t>September 12-16</t>
  </si>
  <si>
    <t>Week of September 19th</t>
  </si>
  <si>
    <t>Week of September 12th</t>
  </si>
  <si>
    <t>Week of October 3rd, 2022 vs. September 26th, 2022</t>
  </si>
  <si>
    <t>Week of October 3rd, 2022 vs. Fall 2019 Typical Weekday</t>
  </si>
  <si>
    <t>October 3-7</t>
  </si>
  <si>
    <t>September 26-30</t>
  </si>
  <si>
    <t>Week of September 26th</t>
  </si>
  <si>
    <t>Week of October 3rd</t>
  </si>
  <si>
    <t>Missing Thurs and Fri the 29th and 30th</t>
  </si>
  <si>
    <t>Week of October 17th, 2022 vs. October 10th, 2022</t>
  </si>
  <si>
    <t>Week of October 17th, 2022 vs. Fall 2019 Typical Weekday</t>
  </si>
  <si>
    <t>Week of October 17th</t>
  </si>
  <si>
    <t>Week of October 10th</t>
  </si>
  <si>
    <t>October 17-21</t>
  </si>
  <si>
    <t>October 10-14</t>
  </si>
  <si>
    <t>Omitted Monday, 10/10 (holiday)</t>
  </si>
  <si>
    <t>Week of October 31st, 2022 vs. October 24th, 2022</t>
  </si>
  <si>
    <t>Week of October 31st, 2022 vs. Fall 2019 Typical Weekday</t>
  </si>
  <si>
    <t>Oct 31 - Nov 4</t>
  </si>
  <si>
    <t>October 24-28</t>
  </si>
  <si>
    <t>Week of October 31st</t>
  </si>
  <si>
    <t>Week of October 24th</t>
  </si>
  <si>
    <t>Week of November 14th, 2022 vs. November 7th, 2022</t>
  </si>
  <si>
    <t>Week of November 14th, 2022 vs. Fall 2019 Typical Weekday</t>
  </si>
  <si>
    <t>November 14-18</t>
  </si>
  <si>
    <t>November 7-11</t>
  </si>
  <si>
    <t>Week of November 7th</t>
  </si>
  <si>
    <t>Week of November 14th</t>
  </si>
  <si>
    <t>Week of December 5th, 2022 vs. November 28th, 2022</t>
  </si>
  <si>
    <t>Nov 28 - Dec 2</t>
  </si>
  <si>
    <t>December 5-9</t>
  </si>
  <si>
    <t>Week of December 5th, 2022 vs. Fall 2019 Typical Weekday</t>
  </si>
  <si>
    <t>Week of December 5th</t>
  </si>
  <si>
    <t>Week of November 28th</t>
  </si>
  <si>
    <t>Omit Friday 11/25 (day after Thanksgiving)</t>
  </si>
  <si>
    <t>December 19-23</t>
  </si>
  <si>
    <t>December 12-16</t>
  </si>
  <si>
    <t>Week of December 19th, 2022 vs. December 12th, 2022</t>
  </si>
  <si>
    <t>Week of December 19th, 2022 vs. Fall 2019 Typical Weekday</t>
  </si>
  <si>
    <t>Week of December 19th</t>
  </si>
  <si>
    <t>Week of December 12th</t>
  </si>
  <si>
    <t>Week of January 2nd</t>
  </si>
  <si>
    <t>Week of December 26th</t>
  </si>
  <si>
    <t>December 26-30</t>
  </si>
  <si>
    <t>January 2-6</t>
  </si>
  <si>
    <t>Omitted Monday, 12/26 as observed Christmas holiday</t>
  </si>
  <si>
    <t>Omitted Monday, 1/2 as observed New Years holiday</t>
  </si>
  <si>
    <t>Week of January 2nd, 2023 vs. December 26th, 2022</t>
  </si>
  <si>
    <t>Week of January 2nd, 2023 vs. Fall 2019 Typical Weekday</t>
  </si>
  <si>
    <t>January 16-20</t>
  </si>
  <si>
    <t>January 9-13</t>
  </si>
  <si>
    <t>Omit Monday, 1/16 for MLK Day</t>
  </si>
  <si>
    <t>Week of January 16th, 2023 vs. Fall 2019 Typical Weekday</t>
  </si>
  <si>
    <t>Week of January 16th vs. January 9th, 2023</t>
  </si>
  <si>
    <t>Missing Thursday 1/19</t>
  </si>
  <si>
    <t>Only updated as of end of 2022</t>
  </si>
  <si>
    <t>Week of January 9th</t>
  </si>
  <si>
    <t>Week of January 16th</t>
  </si>
  <si>
    <t>Week of January 30th vs. January 23rd, 2023</t>
  </si>
  <si>
    <t>Jan 30 - Feb 3</t>
  </si>
  <si>
    <t>January 23-27</t>
  </si>
  <si>
    <t>Week of January 30th</t>
  </si>
  <si>
    <t>Week of January 23rd</t>
  </si>
  <si>
    <t>Week of January 30th, 2023 vs. Fall 2019 Typical Weekday</t>
  </si>
  <si>
    <t>missing 2 weeks</t>
  </si>
  <si>
    <t>Private Carriers PPB</t>
  </si>
  <si>
    <t>Week of February 13th vs. February 6th, 2023</t>
  </si>
  <si>
    <t>Week of February 13th, 2023 vs. Fall 2019 Typical Weekday</t>
  </si>
  <si>
    <t>February 6-10</t>
  </si>
  <si>
    <t>February 13-17</t>
  </si>
  <si>
    <t>Week of February 13th</t>
  </si>
  <si>
    <t>Week of February 6th</t>
  </si>
  <si>
    <t>Missing last weeks data</t>
  </si>
  <si>
    <t>February 20-24</t>
  </si>
  <si>
    <t>Feb 27 - Mar 3</t>
  </si>
  <si>
    <t xml:space="preserve">Week of February 27th </t>
  </si>
  <si>
    <t>Week of February 27th vs. February 20th, 2023</t>
  </si>
  <si>
    <t>Week of February 20th</t>
  </si>
  <si>
    <t xml:space="preserve">Missing last week </t>
  </si>
  <si>
    <t>Week of February 27th, 2023 vs. Fall 2019 Typical Weekday</t>
  </si>
  <si>
    <t>Week of February 20th, 2023 vs. Fall 2019 Typical Weekday</t>
  </si>
  <si>
    <t>Week of March 13th vs. March 6th, 2023</t>
  </si>
  <si>
    <t>Week of March 13th, 2023 vs. Fall 2019 Typical Weekday</t>
  </si>
  <si>
    <t>Week of March 6th</t>
  </si>
  <si>
    <t>Week of March 13th</t>
  </si>
  <si>
    <t>March 6-10</t>
  </si>
  <si>
    <t>March 13-17</t>
  </si>
  <si>
    <t>Missing last week</t>
  </si>
  <si>
    <t>Week of March 27th vs. March 20th, 2023</t>
  </si>
  <si>
    <t>Week of March 27th, 2023 vs. Fall 2019 Typical Weekday</t>
  </si>
  <si>
    <t>Week of March 27th</t>
  </si>
  <si>
    <t>Week of March 20th</t>
  </si>
  <si>
    <t>March 20-24</t>
  </si>
  <si>
    <t>March 27-31</t>
  </si>
  <si>
    <t>Missing Last week</t>
  </si>
  <si>
    <t>Missing two weeks</t>
  </si>
  <si>
    <t>April 3-7</t>
  </si>
  <si>
    <t>April 10-14</t>
  </si>
  <si>
    <t>Week of April 10th vs. April 3rd, 2023</t>
  </si>
  <si>
    <t>Week of April 10th, 2023 vs. Fall 2019 Typical Weekday</t>
  </si>
  <si>
    <t>Missing two weeks of data</t>
  </si>
  <si>
    <t xml:space="preserve">Week of April 10th </t>
  </si>
  <si>
    <t xml:space="preserve">Week of April 3rd </t>
  </si>
  <si>
    <t>Week of April 28th vs. April 21st, 2023</t>
  </si>
  <si>
    <t>Week of April 28th, 2023 vs. Fall 2019 Typical Weekday</t>
  </si>
  <si>
    <t xml:space="preserve">Week of April 28th </t>
  </si>
  <si>
    <t xml:space="preserve">Week of April 21st </t>
  </si>
  <si>
    <t>April 24-28</t>
  </si>
  <si>
    <t>April 17-21</t>
  </si>
  <si>
    <t>Percentage of Fall 2019 Weekday Average</t>
  </si>
  <si>
    <t xml:space="preserve">    </t>
  </si>
  <si>
    <t>Week of May 12th vs. May 5th, 2023</t>
  </si>
  <si>
    <t>Week of May 12th, 2023 vs. Fall 2019 Typical Weekday</t>
  </si>
  <si>
    <t>May 1-5</t>
  </si>
  <si>
    <t>May 8-12</t>
  </si>
  <si>
    <t xml:space="preserve">Week of May 5th </t>
  </si>
  <si>
    <t>Week of May 12th</t>
  </si>
  <si>
    <t>missing last week</t>
  </si>
  <si>
    <t>Week of May 26th vs. May 19th, 2023</t>
  </si>
  <si>
    <t>Week of May 26th, 2023 vs. Fall 2019 Typical Weekday</t>
  </si>
  <si>
    <t>Week of May 26th</t>
  </si>
  <si>
    <t xml:space="preserve">Week of May 19th </t>
  </si>
  <si>
    <t>May 15-19</t>
  </si>
  <si>
    <t>May 22-26</t>
  </si>
  <si>
    <t>missing two weeks</t>
  </si>
  <si>
    <t>Week of June 9th vs. June 2nd, 2023</t>
  </si>
  <si>
    <t>Week of June 9th, 2023 vs. Fall 2019 Typical Weekday</t>
  </si>
  <si>
    <t>June 5-9</t>
  </si>
  <si>
    <t>May 29 - June 2</t>
  </si>
  <si>
    <t xml:space="preserve">Week of June 9th </t>
  </si>
  <si>
    <t xml:space="preserve">Week of June 2nd </t>
  </si>
  <si>
    <t>June 12-16</t>
  </si>
  <si>
    <t>June 19-23</t>
  </si>
  <si>
    <t>Week of June 23rd vs. June 16th, 2023</t>
  </si>
  <si>
    <t>Week of June 23rd, 2023 vs. Fall 2019 Typical Weekday</t>
  </si>
  <si>
    <t>Week of June 23rd</t>
  </si>
  <si>
    <t>Week of June 16th</t>
  </si>
  <si>
    <t>Week of July 7th vs. June 30th, 2023</t>
  </si>
  <si>
    <t>Week of July 7th, 2023 vs. Fall 2019 Typical Weekday</t>
  </si>
  <si>
    <t>July 3-7</t>
  </si>
  <si>
    <t>June 26-30</t>
  </si>
  <si>
    <t>missing three weeks</t>
  </si>
  <si>
    <t xml:space="preserve">Week of July 3rd </t>
  </si>
  <si>
    <t>Week of June 30th</t>
  </si>
  <si>
    <t>July 10 - 14</t>
  </si>
  <si>
    <t>July 17 - 21</t>
  </si>
  <si>
    <t>Week of July 21st vs. July 14th, 2023</t>
  </si>
  <si>
    <t>Week of July 21st vs July 14th, 2023</t>
  </si>
  <si>
    <t>Week of July 21st, 2023 vs. Fall 2019 Typical Weekday</t>
  </si>
  <si>
    <t xml:space="preserve">Week of July 21st </t>
  </si>
  <si>
    <t xml:space="preserve">Week of July 14th </t>
  </si>
  <si>
    <t>Week of August 4th vs July 28th</t>
  </si>
  <si>
    <t xml:space="preserve">Week of August 4th vs July 28th </t>
  </si>
  <si>
    <t>Week of August 4th, 2023 vs. Fall 2019 Typical Weekday</t>
  </si>
  <si>
    <t>July 31 - Aug 4</t>
  </si>
  <si>
    <t>July 24 - 28</t>
  </si>
  <si>
    <t xml:space="preserve">Week of August 4th </t>
  </si>
  <si>
    <t xml:space="preserve">Week of July 28th </t>
  </si>
  <si>
    <t xml:space="preserve">August 7- 11 </t>
  </si>
  <si>
    <t xml:space="preserve">August 14 - 18 </t>
  </si>
  <si>
    <t>Week of August 18th vs August 11th</t>
  </si>
  <si>
    <t xml:space="preserve">Week of August 18th vs. August 11th </t>
  </si>
  <si>
    <t>Week of August 18th, 2023 vs. Fall 2019 Typical Weekday</t>
  </si>
  <si>
    <t xml:space="preserve">Week of August 18th vs August 11th </t>
  </si>
  <si>
    <t xml:space="preserve">Week of August 18th </t>
  </si>
  <si>
    <t xml:space="preserve">Week of August 11th </t>
  </si>
  <si>
    <t xml:space="preserve">Port Authority Bus Terminal - Peak Period (5 PM-6PM) Bus Departures </t>
  </si>
  <si>
    <t xml:space="preserve">Port Authority Bus Terminal - Peak Period (5 PM-6PM) Passenger Departures </t>
  </si>
  <si>
    <t>Passenger</t>
  </si>
  <si>
    <t xml:space="preserve">August 7 - 11 </t>
  </si>
  <si>
    <t>Total Bus (5PM-6PM)</t>
  </si>
  <si>
    <t xml:space="preserve">Total Passenger (5PM-6PM) </t>
  </si>
  <si>
    <t>% Total Bus (5PM-6PM)</t>
  </si>
  <si>
    <t xml:space="preserve">% Total Passenger (5PM-6PM) </t>
  </si>
  <si>
    <t xml:space="preserve">August 21 - 25 </t>
  </si>
  <si>
    <t xml:space="preserve">August 28 - Sept. 1 </t>
  </si>
  <si>
    <t>Week of September 1st vs August 25th</t>
  </si>
  <si>
    <t xml:space="preserve">Week of September 1st vs. August 25th </t>
  </si>
  <si>
    <t>Week of September 1st, 2023 vs. Fall 2019 Typical Weekday</t>
  </si>
  <si>
    <t>Week of September 1st</t>
  </si>
  <si>
    <t xml:space="preserve">Week of August 25th </t>
  </si>
  <si>
    <t>Sept. 11 - 15</t>
  </si>
  <si>
    <t xml:space="preserve">Sept. 4 - 8 </t>
  </si>
  <si>
    <t xml:space="preserve">Week of September 15th vs September 8th </t>
  </si>
  <si>
    <t>Week of September 15th, 2023 vs. Fall 2019 Typical Weekday</t>
  </si>
  <si>
    <t xml:space="preserve">Week of September 15th vs. September 8th  </t>
  </si>
  <si>
    <t xml:space="preserve">missing last week </t>
  </si>
  <si>
    <t>missing one month</t>
  </si>
  <si>
    <t>Week of September 15th</t>
  </si>
  <si>
    <t xml:space="preserve">Week of September 8th </t>
  </si>
  <si>
    <t xml:space="preserve">Week of September 29th vs September 22nd </t>
  </si>
  <si>
    <t xml:space="preserve">Week of September 29th vs. September 22nd  </t>
  </si>
  <si>
    <t>Week of September 29th, 2023 vs. Fall 2019 Typical Weekday</t>
  </si>
  <si>
    <t>Sept. 18-22</t>
  </si>
  <si>
    <t>Sept. 25-29</t>
  </si>
  <si>
    <t xml:space="preserve">missing two week </t>
  </si>
  <si>
    <t>Week of September 22nd</t>
  </si>
  <si>
    <t>Week of September 29th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</si>
</sst>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0.0"/>
    <numFmt numFmtId="167" formatCode="m/d;@"/>
  </numFmts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1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2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b/>
      <sz val="18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b/>
      <i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CE4D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526">
    <xf numFmtId="0" fontId="0" fillId="0" borderId="0" xfId="0"/>
    <xf numFmtId="0" fontId="5" fillId="2" borderId="3" xfId="0" applyFont="1" applyFill="1" applyBorder="1" applyAlignment="1">
      <alignment horizontal="center" vertical="center"/>
    </xf>
    <xf numFmtId="0" fontId="1" fillId="0" borderId="7" xfId="0" applyFont="1" applyBorder="1"/>
    <xf numFmtId="0" fontId="1" fillId="0" borderId="8" xfId="0" applyFont="1" applyBorder="1"/>
    <xf numFmtId="0" fontId="6" fillId="0" borderId="0" xfId="0" applyFont="1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" fontId="1" fillId="0" borderId="9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3" fillId="0" borderId="4" xfId="0" applyFont="1" applyBorder="1" applyAlignment="1">
      <alignment vertical="center"/>
    </xf>
    <xf numFmtId="0" fontId="1" fillId="0" borderId="1" xfId="0" applyFont="1" applyBorder="1"/>
    <xf numFmtId="0" fontId="1" fillId="0" borderId="12" xfId="0" applyFont="1" applyBorder="1"/>
    <xf numFmtId="0" fontId="1" fillId="0" borderId="3" xfId="0" applyFont="1" applyBorder="1"/>
    <xf numFmtId="0" fontId="1" fillId="0" borderId="15" xfId="0" applyFont="1" applyBorder="1"/>
    <xf numFmtId="0" fontId="1" fillId="3" borderId="0" xfId="0" applyFont="1" applyFill="1"/>
    <xf numFmtId="0" fontId="0" fillId="3" borderId="0" xfId="0" applyFill="1"/>
    <xf numFmtId="165" fontId="1" fillId="3" borderId="0" xfId="2" applyNumberFormat="1" applyFont="1" applyFill="1"/>
    <xf numFmtId="0" fontId="1" fillId="4" borderId="0" xfId="0" applyFont="1" applyFill="1"/>
    <xf numFmtId="165" fontId="1" fillId="4" borderId="0" xfId="2" applyNumberFormat="1" applyFont="1" applyFill="1" applyBorder="1"/>
    <xf numFmtId="0" fontId="0" fillId="4" borderId="0" xfId="0" applyFill="1"/>
    <xf numFmtId="164" fontId="0" fillId="4" borderId="0" xfId="1" applyNumberFormat="1" applyFont="1" applyFill="1" applyBorder="1"/>
    <xf numFmtId="3" fontId="0" fillId="4" borderId="0" xfId="0" applyNumberFormat="1" applyFill="1"/>
    <xf numFmtId="0" fontId="0" fillId="0" borderId="3" xfId="0" applyBorder="1" applyAlignment="1">
      <alignment horizontal="center"/>
    </xf>
    <xf numFmtId="0" fontId="8" fillId="0" borderId="0" xfId="0" applyFont="1"/>
    <xf numFmtId="1" fontId="0" fillId="0" borderId="4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9" fillId="0" borderId="0" xfId="0" applyFont="1"/>
    <xf numFmtId="0" fontId="10" fillId="0" borderId="0" xfId="0" applyFont="1"/>
    <xf numFmtId="1" fontId="0" fillId="0" borderId="2" xfId="0" applyNumberFormat="1" applyBorder="1" applyAlignment="1">
      <alignment horizontal="center"/>
    </xf>
    <xf numFmtId="0" fontId="0" fillId="0" borderId="10" xfId="0" applyBorder="1"/>
    <xf numFmtId="0" fontId="0" fillId="0" borderId="1" xfId="0" applyBorder="1" applyAlignment="1">
      <alignment horizontal="center"/>
    </xf>
    <xf numFmtId="0" fontId="1" fillId="0" borderId="4" xfId="0" applyFont="1" applyBorder="1"/>
    <xf numFmtId="0" fontId="3" fillId="0" borderId="3" xfId="0" applyFont="1" applyBorder="1" applyAlignment="1">
      <alignment vertical="center"/>
    </xf>
    <xf numFmtId="1" fontId="0" fillId="0" borderId="0" xfId="0" applyNumberFormat="1"/>
    <xf numFmtId="1" fontId="0" fillId="0" borderId="15" xfId="0" applyNumberFormat="1" applyBorder="1" applyAlignment="1">
      <alignment horizontal="center"/>
    </xf>
    <xf numFmtId="165" fontId="0" fillId="0" borderId="3" xfId="2" applyNumberFormat="1" applyFont="1" applyBorder="1" applyAlignment="1">
      <alignment horizontal="center"/>
    </xf>
    <xf numFmtId="0" fontId="1" fillId="0" borderId="5" xfId="0" applyFont="1" applyBorder="1"/>
    <xf numFmtId="0" fontId="5" fillId="2" borderId="1" xfId="0" applyFont="1" applyFill="1" applyBorder="1" applyAlignment="1">
      <alignment horizontal="center" vertical="center"/>
    </xf>
    <xf numFmtId="0" fontId="1" fillId="0" borderId="0" xfId="0" applyFont="1"/>
    <xf numFmtId="1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2" xfId="0" applyBorder="1" applyAlignment="1">
      <alignment horizontal="center"/>
    </xf>
    <xf numFmtId="165" fontId="0" fillId="0" borderId="18" xfId="2" applyNumberFormat="1" applyFont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14" fillId="5" borderId="5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 vertical="center"/>
    </xf>
    <xf numFmtId="0" fontId="14" fillId="5" borderId="20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2" fillId="5" borderId="15" xfId="0" applyFont="1" applyFill="1" applyBorder="1" applyAlignment="1">
      <alignment horizontal="center"/>
    </xf>
    <xf numFmtId="0" fontId="12" fillId="5" borderId="21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/>
    </xf>
    <xf numFmtId="1" fontId="0" fillId="0" borderId="23" xfId="0" applyNumberFormat="1" applyBorder="1" applyAlignment="1">
      <alignment horizontal="center"/>
    </xf>
    <xf numFmtId="165" fontId="0" fillId="0" borderId="23" xfId="2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65" fontId="1" fillId="0" borderId="3" xfId="2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4" fillId="2" borderId="3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/>
    </xf>
    <xf numFmtId="165" fontId="0" fillId="0" borderId="12" xfId="2" applyNumberFormat="1" applyFont="1" applyBorder="1" applyAlignment="1">
      <alignment horizontal="center"/>
    </xf>
    <xf numFmtId="0" fontId="12" fillId="5" borderId="6" xfId="0" applyFont="1" applyFill="1" applyBorder="1" applyAlignment="1">
      <alignment horizontal="center"/>
    </xf>
    <xf numFmtId="165" fontId="0" fillId="0" borderId="25" xfId="2" applyNumberFormat="1" applyFont="1" applyBorder="1" applyAlignment="1">
      <alignment horizontal="center"/>
    </xf>
    <xf numFmtId="0" fontId="14" fillId="5" borderId="2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4" fillId="5" borderId="0" xfId="0" applyFont="1" applyFill="1" applyAlignment="1">
      <alignment horizontal="center" vertical="center"/>
    </xf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65" fontId="1" fillId="0" borderId="0" xfId="2" applyNumberFormat="1" applyFont="1" applyBorder="1" applyAlignment="1">
      <alignment horizontal="center"/>
    </xf>
    <xf numFmtId="165" fontId="0" fillId="0" borderId="0" xfId="2" applyNumberFormat="1" applyFont="1"/>
    <xf numFmtId="0" fontId="0" fillId="0" borderId="4" xfId="0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2" fillId="0" borderId="18" xfId="0" applyNumberFormat="1" applyFont="1" applyBorder="1" applyAlignment="1">
      <alignment horizontal="center" vertical="center"/>
    </xf>
    <xf numFmtId="0" fontId="1" fillId="0" borderId="23" xfId="0" applyFont="1" applyBorder="1"/>
    <xf numFmtId="0" fontId="13" fillId="5" borderId="11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12" fillId="5" borderId="10" xfId="0" applyFont="1" applyFill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65" fontId="0" fillId="0" borderId="0" xfId="2" applyNumberFormat="1" applyFont="1" applyBorder="1"/>
    <xf numFmtId="0" fontId="1" fillId="6" borderId="4" xfId="0" applyFont="1" applyFill="1" applyBorder="1"/>
    <xf numFmtId="0" fontId="0" fillId="6" borderId="3" xfId="0" applyFill="1" applyBorder="1" applyAlignment="1">
      <alignment horizontal="center"/>
    </xf>
    <xf numFmtId="0" fontId="1" fillId="6" borderId="1" xfId="0" applyFont="1" applyFill="1" applyBorder="1"/>
    <xf numFmtId="166" fontId="1" fillId="0" borderId="0" xfId="0" applyNumberFormat="1" applyFont="1"/>
    <xf numFmtId="0" fontId="15" fillId="0" borderId="0" xfId="0" applyFont="1"/>
    <xf numFmtId="0" fontId="1" fillId="0" borderId="8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13" fillId="5" borderId="7" xfId="0" applyFont="1" applyFill="1" applyBorder="1" applyAlignment="1">
      <alignment horizontal="center" vertical="center"/>
    </xf>
    <xf numFmtId="1" fontId="0" fillId="0" borderId="14" xfId="0" applyNumberFormat="1" applyBorder="1" applyAlignment="1">
      <alignment horizontal="center"/>
    </xf>
    <xf numFmtId="165" fontId="0" fillId="0" borderId="30" xfId="2" applyNumberFormat="1" applyFont="1" applyBorder="1" applyAlignment="1">
      <alignment horizontal="center"/>
    </xf>
    <xf numFmtId="165" fontId="0" fillId="0" borderId="17" xfId="2" applyNumberFormat="1" applyFont="1" applyBorder="1" applyAlignment="1">
      <alignment horizontal="center"/>
    </xf>
    <xf numFmtId="165" fontId="0" fillId="0" borderId="14" xfId="2" applyNumberFormat="1" applyFont="1" applyBorder="1" applyAlignment="1">
      <alignment horizontal="center"/>
    </xf>
    <xf numFmtId="165" fontId="0" fillId="6" borderId="4" xfId="2" applyNumberFormat="1" applyFont="1" applyFill="1" applyBorder="1" applyAlignment="1">
      <alignment horizontal="center"/>
    </xf>
    <xf numFmtId="0" fontId="1" fillId="7" borderId="8" xfId="0" applyFont="1" applyFill="1" applyBorder="1"/>
    <xf numFmtId="0" fontId="0" fillId="0" borderId="25" xfId="0" applyBorder="1" applyAlignment="1">
      <alignment horizontal="center"/>
    </xf>
    <xf numFmtId="1" fontId="1" fillId="0" borderId="20" xfId="0" applyNumberFormat="1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1" fontId="1" fillId="0" borderId="15" xfId="0" applyNumberFormat="1" applyFont="1" applyBorder="1" applyAlignment="1">
      <alignment horizontal="center"/>
    </xf>
    <xf numFmtId="165" fontId="1" fillId="0" borderId="15" xfId="2" applyNumberFormat="1" applyFont="1" applyBorder="1" applyAlignment="1">
      <alignment horizontal="center"/>
    </xf>
    <xf numFmtId="1" fontId="2" fillId="0" borderId="13" xfId="0" applyNumberFormat="1" applyFont="1" applyBorder="1" applyAlignment="1">
      <alignment horizontal="center" vertical="center"/>
    </xf>
    <xf numFmtId="1" fontId="0" fillId="0" borderId="25" xfId="0" applyNumberFormat="1" applyBorder="1" applyAlignment="1">
      <alignment horizontal="center"/>
    </xf>
    <xf numFmtId="1" fontId="0" fillId="0" borderId="30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" fontId="2" fillId="0" borderId="31" xfId="0" applyNumberFormat="1" applyFont="1" applyBorder="1" applyAlignment="1">
      <alignment horizontal="center" vertical="center"/>
    </xf>
    <xf numFmtId="0" fontId="0" fillId="6" borderId="4" xfId="0" applyFill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18" xfId="0" applyNumberFormat="1" applyBorder="1" applyAlignment="1">
      <alignment horizontal="center"/>
    </xf>
    <xf numFmtId="166" fontId="0" fillId="0" borderId="31" xfId="0" applyNumberFormat="1" applyBorder="1" applyAlignment="1">
      <alignment horizontal="center"/>
    </xf>
    <xf numFmtId="166" fontId="0" fillId="0" borderId="25" xfId="0" applyNumberFormat="1" applyBorder="1" applyAlignment="1">
      <alignment horizontal="center"/>
    </xf>
    <xf numFmtId="0" fontId="14" fillId="2" borderId="8" xfId="0" applyFont="1" applyFill="1" applyBorder="1" applyAlignment="1">
      <alignment horizontal="center" vertical="center"/>
    </xf>
    <xf numFmtId="1" fontId="1" fillId="0" borderId="8" xfId="0" applyNumberFormat="1" applyFont="1" applyBorder="1" applyAlignment="1">
      <alignment horizontal="center"/>
    </xf>
    <xf numFmtId="0" fontId="0" fillId="7" borderId="0" xfId="0" applyFill="1"/>
    <xf numFmtId="0" fontId="3" fillId="0" borderId="8" xfId="0" applyFont="1" applyBorder="1" applyAlignment="1">
      <alignment vertical="center"/>
    </xf>
    <xf numFmtId="0" fontId="5" fillId="2" borderId="8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/>
    </xf>
    <xf numFmtId="0" fontId="13" fillId="5" borderId="32" xfId="0" applyFont="1" applyFill="1" applyBorder="1" applyAlignment="1">
      <alignment horizontal="center" vertical="center"/>
    </xf>
    <xf numFmtId="0" fontId="14" fillId="5" borderId="18" xfId="0" applyFont="1" applyFill="1" applyBorder="1" applyAlignment="1">
      <alignment horizontal="center" vertical="center"/>
    </xf>
    <xf numFmtId="16" fontId="0" fillId="0" borderId="0" xfId="0" applyNumberFormat="1"/>
    <xf numFmtId="0" fontId="13" fillId="5" borderId="33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3" fillId="6" borderId="5" xfId="0" applyFont="1" applyFill="1" applyBorder="1" applyAlignment="1">
      <alignment vertical="center"/>
    </xf>
    <xf numFmtId="1" fontId="2" fillId="0" borderId="17" xfId="0" applyNumberFormat="1" applyFont="1" applyBorder="1" applyAlignment="1">
      <alignment horizontal="center" vertical="center"/>
    </xf>
    <xf numFmtId="165" fontId="1" fillId="0" borderId="21" xfId="2" applyNumberFormat="1" applyFont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3" fillId="0" borderId="18" xfId="0" applyFont="1" applyBorder="1" applyAlignment="1">
      <alignment vertical="center"/>
    </xf>
    <xf numFmtId="0" fontId="1" fillId="0" borderId="18" xfId="0" applyFont="1" applyBorder="1"/>
    <xf numFmtId="1" fontId="2" fillId="0" borderId="22" xfId="0" applyNumberFormat="1" applyFont="1" applyBorder="1" applyAlignment="1">
      <alignment horizontal="center" vertical="center"/>
    </xf>
    <xf numFmtId="166" fontId="1" fillId="0" borderId="3" xfId="0" applyNumberFormat="1" applyFon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1" fillId="0" borderId="9" xfId="0" applyNumberFormat="1" applyFont="1" applyBorder="1"/>
    <xf numFmtId="0" fontId="13" fillId="5" borderId="34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17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20" fillId="0" borderId="0" xfId="0" applyFont="1" applyAlignment="1">
      <alignment horizontal="right" vertical="center" wrapText="1"/>
    </xf>
    <xf numFmtId="0" fontId="17" fillId="0" borderId="0" xfId="0" applyFont="1" applyAlignment="1">
      <alignment horizontal="right" vertical="center"/>
    </xf>
    <xf numFmtId="166" fontId="2" fillId="0" borderId="30" xfId="0" applyNumberFormat="1" applyFont="1" applyBorder="1" applyAlignment="1">
      <alignment horizontal="center" vertical="center"/>
    </xf>
    <xf numFmtId="166" fontId="2" fillId="0" borderId="25" xfId="0" applyNumberFormat="1" applyFont="1" applyBorder="1" applyAlignment="1">
      <alignment horizontal="center" vertical="center"/>
    </xf>
    <xf numFmtId="165" fontId="1" fillId="0" borderId="9" xfId="2" applyNumberFormat="1" applyFont="1" applyBorder="1" applyAlignment="1">
      <alignment horizontal="center"/>
    </xf>
    <xf numFmtId="165" fontId="0" fillId="6" borderId="25" xfId="2" applyNumberFormat="1" applyFont="1" applyFill="1" applyBorder="1" applyAlignment="1">
      <alignment horizontal="center"/>
    </xf>
    <xf numFmtId="0" fontId="13" fillId="5" borderId="35" xfId="0" applyFont="1" applyFill="1" applyBorder="1" applyAlignment="1">
      <alignment horizontal="center" vertical="center"/>
    </xf>
    <xf numFmtId="165" fontId="0" fillId="0" borderId="6" xfId="2" applyNumberFormat="1" applyFont="1" applyBorder="1" applyAlignment="1">
      <alignment horizontal="center"/>
    </xf>
    <xf numFmtId="165" fontId="0" fillId="6" borderId="3" xfId="2" applyNumberFormat="1" applyFont="1" applyFill="1" applyBorder="1" applyAlignment="1">
      <alignment horizontal="center"/>
    </xf>
    <xf numFmtId="166" fontId="2" fillId="0" borderId="21" xfId="0" applyNumberFormat="1" applyFont="1" applyBorder="1" applyAlignment="1">
      <alignment horizontal="center" vertical="center"/>
    </xf>
    <xf numFmtId="166" fontId="0" fillId="0" borderId="20" xfId="0" applyNumberFormat="1" applyBorder="1" applyAlignment="1">
      <alignment horizontal="center"/>
    </xf>
    <xf numFmtId="165" fontId="0" fillId="0" borderId="15" xfId="2" applyNumberFormat="1" applyFon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2" fillId="0" borderId="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right" vertical="center"/>
    </xf>
    <xf numFmtId="3" fontId="4" fillId="0" borderId="4" xfId="0" applyNumberFormat="1" applyFont="1" applyBorder="1" applyAlignment="1">
      <alignment horizontal="center" vertical="center"/>
    </xf>
    <xf numFmtId="15" fontId="15" fillId="0" borderId="0" xfId="0" applyNumberFormat="1" applyFont="1"/>
    <xf numFmtId="0" fontId="0" fillId="0" borderId="7" xfId="0" applyBorder="1"/>
    <xf numFmtId="0" fontId="0" fillId="0" borderId="11" xfId="0" applyBorder="1"/>
    <xf numFmtId="0" fontId="0" fillId="0" borderId="5" xfId="0" applyBorder="1"/>
    <xf numFmtId="0" fontId="1" fillId="0" borderId="6" xfId="0" applyFont="1" applyBorder="1"/>
    <xf numFmtId="3" fontId="0" fillId="0" borderId="0" xfId="0" applyNumberFormat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0" borderId="6" xfId="0" applyBorder="1"/>
    <xf numFmtId="3" fontId="0" fillId="0" borderId="0" xfId="0" applyNumberFormat="1"/>
    <xf numFmtId="0" fontId="1" fillId="0" borderId="19" xfId="0" applyFont="1" applyBorder="1"/>
    <xf numFmtId="0" fontId="0" fillId="0" borderId="20" xfId="0" applyBorder="1"/>
    <xf numFmtId="0" fontId="1" fillId="0" borderId="11" xfId="0" applyFont="1" applyBorder="1"/>
    <xf numFmtId="3" fontId="0" fillId="0" borderId="5" xfId="0" applyNumberFormat="1" applyBorder="1" applyAlignment="1">
      <alignment horizontal="center"/>
    </xf>
    <xf numFmtId="3" fontId="0" fillId="0" borderId="5" xfId="0" applyNumberFormat="1" applyBorder="1"/>
    <xf numFmtId="0" fontId="1" fillId="0" borderId="19" xfId="0" applyFont="1" applyBorder="1" applyAlignment="1">
      <alignment horizontal="center"/>
    </xf>
    <xf numFmtId="0" fontId="1" fillId="0" borderId="21" xfId="0" applyFont="1" applyBorder="1"/>
    <xf numFmtId="0" fontId="1" fillId="0" borderId="20" xfId="0" applyFont="1" applyBorder="1" applyAlignment="1">
      <alignment horizontal="center"/>
    </xf>
    <xf numFmtId="0" fontId="1" fillId="0" borderId="0" xfId="0" applyFont="1" applyAlignment="1">
      <alignment horizontal="left"/>
    </xf>
    <xf numFmtId="165" fontId="1" fillId="0" borderId="19" xfId="2" applyNumberFormat="1" applyFont="1" applyBorder="1"/>
    <xf numFmtId="0" fontId="1" fillId="0" borderId="20" xfId="0" applyFont="1" applyBorder="1"/>
    <xf numFmtId="165" fontId="1" fillId="0" borderId="20" xfId="2" applyNumberFormat="1" applyFont="1" applyBorder="1"/>
    <xf numFmtId="0" fontId="0" fillId="6" borderId="6" xfId="0" applyFill="1" applyBorder="1" applyAlignment="1">
      <alignment horizontal="center"/>
    </xf>
    <xf numFmtId="1" fontId="2" fillId="0" borderId="23" xfId="0" applyNumberFormat="1" applyFont="1" applyBorder="1" applyAlignment="1">
      <alignment horizontal="center" vertical="center"/>
    </xf>
    <xf numFmtId="165" fontId="0" fillId="0" borderId="24" xfId="2" applyNumberFormat="1" applyFont="1" applyBorder="1" applyAlignment="1">
      <alignment horizontal="center"/>
    </xf>
    <xf numFmtId="165" fontId="1" fillId="0" borderId="0" xfId="2" applyNumberFormat="1" applyFont="1"/>
    <xf numFmtId="0" fontId="4" fillId="0" borderId="0" xfId="0" applyFont="1" applyAlignment="1">
      <alignment horizontal="right" vertical="center"/>
    </xf>
    <xf numFmtId="0" fontId="4" fillId="0" borderId="4" xfId="0" applyFont="1" applyBorder="1" applyAlignment="1">
      <alignment horizontal="center" vertical="center"/>
    </xf>
    <xf numFmtId="17" fontId="0" fillId="0" borderId="0" xfId="0" applyNumberFormat="1"/>
    <xf numFmtId="0" fontId="21" fillId="0" borderId="0" xfId="0" applyFont="1" applyAlignment="1">
      <alignment horizontal="center"/>
    </xf>
    <xf numFmtId="0" fontId="17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2" fillId="0" borderId="0" xfId="0" applyFont="1"/>
    <xf numFmtId="0" fontId="2" fillId="5" borderId="7" xfId="0" applyFont="1" applyFill="1" applyBorder="1" applyAlignment="1">
      <alignment vertical="center"/>
    </xf>
    <xf numFmtId="0" fontId="2" fillId="5" borderId="19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15" xfId="0" applyFont="1" applyFill="1" applyBorder="1" applyAlignment="1">
      <alignment vertical="center"/>
    </xf>
    <xf numFmtId="1" fontId="0" fillId="0" borderId="6" xfId="0" applyNumberFormat="1" applyBorder="1" applyAlignment="1">
      <alignment horizontal="center"/>
    </xf>
    <xf numFmtId="166" fontId="1" fillId="0" borderId="15" xfId="0" applyNumberFormat="1" applyFont="1" applyBorder="1" applyAlignment="1">
      <alignment horizontal="center"/>
    </xf>
    <xf numFmtId="166" fontId="0" fillId="0" borderId="36" xfId="0" applyNumberFormat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vertical="center"/>
    </xf>
    <xf numFmtId="0" fontId="1" fillId="7" borderId="1" xfId="0" applyFont="1" applyFill="1" applyBorder="1"/>
    <xf numFmtId="0" fontId="1" fillId="8" borderId="3" xfId="0" applyFont="1" applyFill="1" applyBorder="1"/>
    <xf numFmtId="165" fontId="1" fillId="0" borderId="0" xfId="2" applyNumberFormat="1" applyFont="1" applyBorder="1"/>
    <xf numFmtId="0" fontId="1" fillId="7" borderId="3" xfId="0" applyFont="1" applyFill="1" applyBorder="1"/>
    <xf numFmtId="0" fontId="0" fillId="7" borderId="9" xfId="0" applyFill="1" applyBorder="1"/>
    <xf numFmtId="166" fontId="0" fillId="0" borderId="12" xfId="0" applyNumberFormat="1" applyBorder="1" applyAlignment="1">
      <alignment horizontal="center"/>
    </xf>
    <xf numFmtId="0" fontId="12" fillId="5" borderId="20" xfId="0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166" fontId="2" fillId="0" borderId="13" xfId="0" applyNumberFormat="1" applyFont="1" applyBorder="1" applyAlignment="1">
      <alignment horizontal="center" vertical="center"/>
    </xf>
    <xf numFmtId="166" fontId="2" fillId="0" borderId="28" xfId="0" applyNumberFormat="1" applyFont="1" applyBorder="1" applyAlignment="1">
      <alignment horizontal="center" vertical="center"/>
    </xf>
    <xf numFmtId="165" fontId="0" fillId="0" borderId="6" xfId="2" applyNumberFormat="1" applyFont="1" applyFill="1" applyBorder="1" applyAlignment="1">
      <alignment horizontal="center"/>
    </xf>
    <xf numFmtId="1" fontId="4" fillId="0" borderId="4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4" fillId="5" borderId="27" xfId="0" applyFont="1" applyFill="1" applyBorder="1" applyAlignment="1">
      <alignment horizontal="center" vertical="center"/>
    </xf>
    <xf numFmtId="0" fontId="14" fillId="2" borderId="16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/>
    </xf>
    <xf numFmtId="1" fontId="2" fillId="0" borderId="14" xfId="0" applyNumberFormat="1" applyFont="1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0" fillId="0" borderId="29" xfId="0" applyBorder="1" applyAlignment="1">
      <alignment horizontal="center"/>
    </xf>
    <xf numFmtId="166" fontId="0" fillId="0" borderId="37" xfId="0" applyNumberFormat="1" applyBorder="1" applyAlignment="1">
      <alignment horizontal="center"/>
    </xf>
    <xf numFmtId="165" fontId="0" fillId="0" borderId="38" xfId="2" applyNumberFormat="1" applyFont="1" applyBorder="1" applyAlignment="1">
      <alignment horizontal="center"/>
    </xf>
    <xf numFmtId="3" fontId="11" fillId="0" borderId="0" xfId="0" applyNumberFormat="1" applyFont="1" applyAlignment="1">
      <alignment vertical="center"/>
    </xf>
    <xf numFmtId="0" fontId="1" fillId="0" borderId="29" xfId="0" applyFont="1" applyBorder="1"/>
    <xf numFmtId="0" fontId="1" fillId="0" borderId="27" xfId="0" applyFont="1" applyBorder="1"/>
    <xf numFmtId="0" fontId="2" fillId="0" borderId="18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1" fillId="6" borderId="7" xfId="0" applyFont="1" applyFill="1" applyBorder="1"/>
    <xf numFmtId="0" fontId="14" fillId="2" borderId="7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5" fontId="0" fillId="6" borderId="6" xfId="2" applyNumberFormat="1" applyFont="1" applyFill="1" applyBorder="1" applyAlignment="1">
      <alignment horizontal="center"/>
    </xf>
    <xf numFmtId="165" fontId="0" fillId="0" borderId="11" xfId="2" applyNumberFormat="1" applyFont="1" applyBorder="1" applyAlignment="1">
      <alignment horizontal="center"/>
    </xf>
    <xf numFmtId="0" fontId="13" fillId="5" borderId="40" xfId="0" applyFont="1" applyFill="1" applyBorder="1" applyAlignment="1">
      <alignment horizontal="center" vertical="center"/>
    </xf>
    <xf numFmtId="0" fontId="14" fillId="5" borderId="41" xfId="0" applyFont="1" applyFill="1" applyBorder="1" applyAlignment="1">
      <alignment horizontal="center" vertical="center"/>
    </xf>
    <xf numFmtId="0" fontId="14" fillId="2" borderId="42" xfId="0" applyFont="1" applyFill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18" fillId="0" borderId="41" xfId="0" applyFont="1" applyBorder="1" applyAlignment="1">
      <alignment horizontal="center"/>
    </xf>
    <xf numFmtId="0" fontId="0" fillId="0" borderId="44" xfId="0" applyBorder="1" applyAlignment="1">
      <alignment horizontal="center"/>
    </xf>
    <xf numFmtId="1" fontId="1" fillId="0" borderId="42" xfId="0" applyNumberFormat="1" applyFont="1" applyBorder="1" applyAlignment="1">
      <alignment horizontal="center"/>
    </xf>
    <xf numFmtId="0" fontId="24" fillId="0" borderId="8" xfId="0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165" fontId="1" fillId="0" borderId="0" xfId="2" applyNumberFormat="1" applyFont="1" applyAlignment="1">
      <alignment horizontal="center"/>
    </xf>
    <xf numFmtId="0" fontId="14" fillId="5" borderId="6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31" xfId="0" applyBorder="1" applyAlignment="1">
      <alignment horizontal="center"/>
    </xf>
    <xf numFmtId="0" fontId="13" fillId="5" borderId="32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 vertical="center"/>
    </xf>
    <xf numFmtId="0" fontId="24" fillId="7" borderId="5" xfId="0" applyFont="1" applyFill="1" applyBorder="1" applyAlignment="1">
      <alignment vertical="center"/>
    </xf>
    <xf numFmtId="0" fontId="1" fillId="0" borderId="1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3" fontId="0" fillId="0" borderId="20" xfId="0" applyNumberFormat="1" applyBorder="1" applyAlignment="1">
      <alignment horizontal="center"/>
    </xf>
    <xf numFmtId="165" fontId="0" fillId="0" borderId="21" xfId="2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165" fontId="0" fillId="0" borderId="4" xfId="2" applyNumberFormat="1" applyFont="1" applyBorder="1" applyAlignment="1">
      <alignment horizontal="center"/>
    </xf>
    <xf numFmtId="0" fontId="25" fillId="0" borderId="15" xfId="0" applyFont="1" applyBorder="1" applyAlignment="1">
      <alignment horizontal="center"/>
    </xf>
    <xf numFmtId="0" fontId="25" fillId="0" borderId="21" xfId="0" applyFont="1" applyBorder="1" applyAlignment="1">
      <alignment horizontal="center"/>
    </xf>
    <xf numFmtId="0" fontId="26" fillId="0" borderId="0" xfId="0" applyFont="1"/>
    <xf numFmtId="0" fontId="24" fillId="0" borderId="1" xfId="0" applyFon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3" fontId="29" fillId="0" borderId="0" xfId="0" applyNumberFormat="1" applyFont="1" applyAlignment="1">
      <alignment horizontal="center" vertical="center"/>
    </xf>
    <xf numFmtId="3" fontId="29" fillId="0" borderId="20" xfId="0" applyNumberFormat="1" applyFont="1" applyBorder="1" applyAlignment="1">
      <alignment horizontal="center" vertical="center"/>
    </xf>
    <xf numFmtId="165" fontId="29" fillId="0" borderId="4" xfId="0" applyNumberFormat="1" applyFont="1" applyBorder="1" applyAlignment="1">
      <alignment horizontal="center" vertical="center"/>
    </xf>
    <xf numFmtId="165" fontId="29" fillId="0" borderId="6" xfId="0" applyNumberFormat="1" applyFont="1" applyBorder="1" applyAlignment="1">
      <alignment horizontal="center" vertical="center"/>
    </xf>
    <xf numFmtId="165" fontId="29" fillId="0" borderId="15" xfId="0" applyNumberFormat="1" applyFont="1" applyBorder="1" applyAlignment="1">
      <alignment horizontal="center" vertical="center"/>
    </xf>
    <xf numFmtId="165" fontId="29" fillId="0" borderId="21" xfId="0" applyNumberFormat="1" applyFont="1" applyBorder="1" applyAlignment="1">
      <alignment horizontal="center" vertical="center"/>
    </xf>
    <xf numFmtId="1" fontId="1" fillId="0" borderId="0" xfId="0" applyNumberFormat="1" applyFont="1"/>
    <xf numFmtId="0" fontId="24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5" fontId="29" fillId="0" borderId="0" xfId="0" applyNumberFormat="1" applyFont="1" applyAlignment="1">
      <alignment horizontal="center" vertical="center"/>
    </xf>
    <xf numFmtId="0" fontId="30" fillId="0" borderId="0" xfId="0" applyFont="1" applyAlignment="1">
      <alignment vertical="center"/>
    </xf>
    <xf numFmtId="0" fontId="30" fillId="0" borderId="0" xfId="0" applyFont="1"/>
    <xf numFmtId="0" fontId="1" fillId="7" borderId="29" xfId="0" applyFont="1" applyFill="1" applyBorder="1"/>
    <xf numFmtId="0" fontId="1" fillId="0" borderId="18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" fontId="1" fillId="0" borderId="18" xfId="0" applyNumberFormat="1" applyFont="1" applyBorder="1" applyAlignment="1">
      <alignment horizontal="center"/>
    </xf>
    <xf numFmtId="1" fontId="1" fillId="0" borderId="12" xfId="0" applyNumberFormat="1" applyFont="1" applyBorder="1" applyAlignment="1">
      <alignment horizontal="center"/>
    </xf>
    <xf numFmtId="1" fontId="1" fillId="0" borderId="13" xfId="0" applyNumberFormat="1" applyFont="1" applyBorder="1" applyAlignment="1">
      <alignment horizontal="center"/>
    </xf>
    <xf numFmtId="17" fontId="13" fillId="5" borderId="34" xfId="0" quotePrefix="1" applyNumberFormat="1" applyFont="1" applyFill="1" applyBorder="1" applyAlignment="1">
      <alignment horizontal="center"/>
    </xf>
    <xf numFmtId="17" fontId="13" fillId="5" borderId="32" xfId="0" quotePrefix="1" applyNumberFormat="1" applyFont="1" applyFill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31" xfId="0" applyNumberFormat="1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1" fontId="1" fillId="0" borderId="23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1" fontId="1" fillId="9" borderId="3" xfId="0" applyNumberFormat="1" applyFont="1" applyFill="1" applyBorder="1" applyAlignment="1">
      <alignment horizontal="center"/>
    </xf>
    <xf numFmtId="165" fontId="1" fillId="9" borderId="9" xfId="2" applyNumberFormat="1" applyFont="1" applyFill="1" applyBorder="1" applyAlignment="1">
      <alignment horizontal="center"/>
    </xf>
    <xf numFmtId="166" fontId="1" fillId="9" borderId="3" xfId="0" applyNumberFormat="1" applyFont="1" applyFill="1" applyBorder="1" applyAlignment="1">
      <alignment horizontal="center"/>
    </xf>
    <xf numFmtId="0" fontId="1" fillId="9" borderId="9" xfId="0" applyFont="1" applyFill="1" applyBorder="1" applyAlignment="1">
      <alignment horizontal="center"/>
    </xf>
    <xf numFmtId="0" fontId="31" fillId="0" borderId="0" xfId="0" applyFont="1"/>
    <xf numFmtId="0" fontId="32" fillId="0" borderId="0" xfId="0" applyFont="1"/>
    <xf numFmtId="165" fontId="1" fillId="9" borderId="3" xfId="2" applyNumberFormat="1" applyFont="1" applyFill="1" applyBorder="1" applyAlignment="1">
      <alignment horizontal="center"/>
    </xf>
    <xf numFmtId="0" fontId="2" fillId="0" borderId="0" xfId="0" applyFont="1" applyAlignment="1">
      <alignment vertical="center"/>
    </xf>
    <xf numFmtId="17" fontId="13" fillId="0" borderId="0" xfId="0" quotePrefix="1" applyNumberFormat="1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65" fontId="0" fillId="0" borderId="0" xfId="2" applyNumberFormat="1" applyFont="1" applyFill="1" applyBorder="1" applyAlignment="1">
      <alignment horizontal="center"/>
    </xf>
    <xf numFmtId="165" fontId="1" fillId="0" borderId="0" xfId="2" applyNumberFormat="1" applyFont="1" applyFill="1" applyBorder="1" applyAlignment="1">
      <alignment horizontal="center"/>
    </xf>
    <xf numFmtId="165" fontId="1" fillId="0" borderId="0" xfId="2" applyNumberFormat="1" applyFont="1" applyFill="1" applyBorder="1"/>
    <xf numFmtId="0" fontId="0" fillId="0" borderId="4" xfId="0" applyBorder="1"/>
    <xf numFmtId="0" fontId="1" fillId="7" borderId="4" xfId="0" applyFont="1" applyFill="1" applyBorder="1"/>
    <xf numFmtId="0" fontId="1" fillId="7" borderId="15" xfId="0" applyFont="1" applyFill="1" applyBorder="1"/>
    <xf numFmtId="0" fontId="1" fillId="0" borderId="9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21" fillId="0" borderId="11" xfId="0" applyFont="1" applyBorder="1"/>
    <xf numFmtId="0" fontId="21" fillId="0" borderId="6" xfId="0" applyFont="1" applyBorder="1"/>
    <xf numFmtId="0" fontId="21" fillId="0" borderId="21" xfId="0" applyFont="1" applyBorder="1"/>
    <xf numFmtId="0" fontId="25" fillId="0" borderId="1" xfId="0" applyFont="1" applyBorder="1"/>
    <xf numFmtId="0" fontId="25" fillId="0" borderId="4" xfId="0" applyFont="1" applyBorder="1"/>
    <xf numFmtId="0" fontId="25" fillId="0" borderId="15" xfId="0" applyFont="1" applyBorder="1"/>
    <xf numFmtId="3" fontId="24" fillId="0" borderId="0" xfId="0" applyNumberFormat="1" applyFont="1" applyAlignment="1">
      <alignment horizontal="center" vertical="center"/>
    </xf>
    <xf numFmtId="1" fontId="24" fillId="0" borderId="0" xfId="0" applyNumberFormat="1" applyFont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0" fontId="1" fillId="0" borderId="0" xfId="0" quotePrefix="1" applyFont="1" applyAlignment="1">
      <alignment horizontal="center"/>
    </xf>
    <xf numFmtId="17" fontId="1" fillId="0" borderId="0" xfId="0" applyNumberFormat="1" applyFont="1" applyAlignment="1">
      <alignment horizontal="center"/>
    </xf>
    <xf numFmtId="0" fontId="1" fillId="0" borderId="7" xfId="0" applyFont="1" applyBorder="1" applyAlignment="1">
      <alignment horizontal="center"/>
    </xf>
    <xf numFmtId="17" fontId="1" fillId="0" borderId="5" xfId="0" quotePrefix="1" applyNumberFormat="1" applyFont="1" applyBorder="1" applyAlignment="1">
      <alignment horizontal="center"/>
    </xf>
    <xf numFmtId="165" fontId="1" fillId="0" borderId="6" xfId="2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21" xfId="0" applyBorder="1"/>
    <xf numFmtId="0" fontId="0" fillId="0" borderId="8" xfId="0" applyBorder="1"/>
    <xf numFmtId="0" fontId="1" fillId="0" borderId="2" xfId="0" applyFont="1" applyBorder="1" applyAlignment="1">
      <alignment horizontal="center"/>
    </xf>
    <xf numFmtId="0" fontId="25" fillId="0" borderId="0" xfId="0" applyFont="1"/>
    <xf numFmtId="0" fontId="21" fillId="0" borderId="0" xfId="0" applyFont="1"/>
    <xf numFmtId="17" fontId="1" fillId="0" borderId="0" xfId="0" quotePrefix="1" applyNumberFormat="1" applyFont="1" applyAlignment="1">
      <alignment horizontal="center"/>
    </xf>
    <xf numFmtId="165" fontId="1" fillId="0" borderId="11" xfId="2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" fontId="1" fillId="0" borderId="1" xfId="0" quotePrefix="1" applyNumberFormat="1" applyFont="1" applyBorder="1" applyAlignment="1">
      <alignment horizontal="center"/>
    </xf>
    <xf numFmtId="17" fontId="1" fillId="0" borderId="4" xfId="0" quotePrefix="1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4" fontId="0" fillId="0" borderId="6" xfId="1" applyNumberFormat="1" applyFont="1" applyBorder="1" applyAlignment="1">
      <alignment horizontal="center"/>
    </xf>
    <xf numFmtId="164" fontId="0" fillId="0" borderId="20" xfId="1" applyNumberFormat="1" applyFont="1" applyBorder="1" applyAlignment="1">
      <alignment horizontal="center"/>
    </xf>
    <xf numFmtId="164" fontId="0" fillId="0" borderId="21" xfId="1" applyNumberFormat="1" applyFont="1" applyBorder="1"/>
    <xf numFmtId="17" fontId="1" fillId="0" borderId="15" xfId="0" applyNumberFormat="1" applyFont="1" applyBorder="1" applyAlignment="1">
      <alignment horizontal="center"/>
    </xf>
    <xf numFmtId="164" fontId="1" fillId="0" borderId="10" xfId="1" applyNumberFormat="1" applyFont="1" applyBorder="1" applyAlignment="1">
      <alignment horizontal="center"/>
    </xf>
    <xf numFmtId="164" fontId="1" fillId="0" borderId="20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" xfId="0" applyBorder="1"/>
    <xf numFmtId="0" fontId="0" fillId="0" borderId="10" xfId="0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14" fillId="2" borderId="23" xfId="0" applyFont="1" applyFill="1" applyBorder="1" applyAlignment="1">
      <alignment horizontal="center" vertical="center"/>
    </xf>
    <xf numFmtId="17" fontId="33" fillId="0" borderId="0" xfId="0" applyNumberFormat="1" applyFont="1"/>
    <xf numFmtId="17" fontId="13" fillId="5" borderId="32" xfId="0" applyNumberFormat="1" applyFont="1" applyFill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165" fontId="1" fillId="0" borderId="18" xfId="2" applyNumberFormat="1" applyFont="1" applyBorder="1" applyAlignment="1">
      <alignment horizontal="center"/>
    </xf>
    <xf numFmtId="165" fontId="1" fillId="0" borderId="14" xfId="2" applyNumberFormat="1" applyFont="1" applyBorder="1" applyAlignment="1">
      <alignment horizontal="center"/>
    </xf>
    <xf numFmtId="1" fontId="2" fillId="0" borderId="4" xfId="0" applyNumberFormat="1" applyFont="1" applyBorder="1" applyAlignment="1">
      <alignment horizontal="center" vertical="center"/>
    </xf>
    <xf numFmtId="165" fontId="1" fillId="0" borderId="23" xfId="2" applyNumberFormat="1" applyFont="1" applyBorder="1" applyAlignment="1">
      <alignment horizontal="center"/>
    </xf>
    <xf numFmtId="164" fontId="1" fillId="0" borderId="19" xfId="1" applyNumberFormat="1" applyFont="1" applyBorder="1" applyAlignment="1"/>
    <xf numFmtId="164" fontId="1" fillId="0" borderId="21" xfId="1" applyNumberFormat="1" applyFont="1" applyBorder="1" applyAlignment="1"/>
    <xf numFmtId="164" fontId="1" fillId="0" borderId="15" xfId="1" applyNumberFormat="1" applyFont="1" applyBorder="1" applyAlignment="1"/>
    <xf numFmtId="0" fontId="1" fillId="5" borderId="19" xfId="0" applyFont="1" applyFill="1" applyBorder="1" applyAlignment="1">
      <alignment horizontal="center"/>
    </xf>
    <xf numFmtId="0" fontId="13" fillId="5" borderId="11" xfId="0" applyFont="1" applyFill="1" applyBorder="1" applyAlignment="1">
      <alignment horizontal="center"/>
    </xf>
    <xf numFmtId="164" fontId="0" fillId="0" borderId="3" xfId="1" applyNumberFormat="1" applyFont="1" applyBorder="1" applyAlignment="1">
      <alignment horizontal="center"/>
    </xf>
    <xf numFmtId="164" fontId="0" fillId="0" borderId="15" xfId="1" applyNumberFormat="1" applyFont="1" applyBorder="1" applyAlignment="1">
      <alignment horizontal="center"/>
    </xf>
    <xf numFmtId="165" fontId="0" fillId="0" borderId="9" xfId="2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/>
    </xf>
    <xf numFmtId="165" fontId="0" fillId="6" borderId="30" xfId="2" applyNumberFormat="1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1" fillId="6" borderId="27" xfId="0" applyFont="1" applyFill="1" applyBorder="1"/>
    <xf numFmtId="165" fontId="0" fillId="0" borderId="45" xfId="2" applyNumberFormat="1" applyFon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0" fontId="1" fillId="0" borderId="39" xfId="0" applyFont="1" applyBorder="1"/>
    <xf numFmtId="0" fontId="1" fillId="0" borderId="46" xfId="0" applyFont="1" applyBorder="1"/>
    <xf numFmtId="0" fontId="14" fillId="2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2" fillId="0" borderId="0" xfId="0" applyNumberFormat="1" applyFont="1" applyAlignment="1">
      <alignment horizontal="center" vertical="center"/>
    </xf>
    <xf numFmtId="1" fontId="2" fillId="0" borderId="28" xfId="0" applyNumberFormat="1" applyFont="1" applyBorder="1" applyAlignment="1">
      <alignment horizontal="center" vertical="center"/>
    </xf>
    <xf numFmtId="17" fontId="13" fillId="5" borderId="1" xfId="0" applyNumberFormat="1" applyFont="1" applyFill="1" applyBorder="1" applyAlignment="1">
      <alignment horizontal="center" vertical="center"/>
    </xf>
    <xf numFmtId="17" fontId="13" fillId="5" borderId="10" xfId="0" applyNumberFormat="1" applyFont="1" applyFill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0" fillId="0" borderId="3" xfId="0" applyBorder="1"/>
    <xf numFmtId="0" fontId="6" fillId="0" borderId="3" xfId="0" applyFont="1" applyBorder="1"/>
    <xf numFmtId="1" fontId="6" fillId="0" borderId="2" xfId="0" applyNumberFormat="1" applyFont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165" fontId="6" fillId="0" borderId="3" xfId="2" applyNumberFormat="1" applyFont="1" applyBorder="1" applyAlignment="1">
      <alignment horizontal="center"/>
    </xf>
    <xf numFmtId="17" fontId="1" fillId="0" borderId="0" xfId="0" quotePrefix="1" applyNumberFormat="1" applyFont="1"/>
    <xf numFmtId="1" fontId="0" fillId="0" borderId="10" xfId="0" applyNumberFormat="1" applyBorder="1" applyAlignment="1">
      <alignment horizontal="center"/>
    </xf>
    <xf numFmtId="0" fontId="0" fillId="0" borderId="2" xfId="0" applyBorder="1"/>
    <xf numFmtId="1" fontId="0" fillId="0" borderId="1" xfId="0" applyNumberFormat="1" applyBorder="1" applyAlignment="1">
      <alignment horizontal="center"/>
    </xf>
    <xf numFmtId="166" fontId="2" fillId="0" borderId="18" xfId="0" applyNumberFormat="1" applyFont="1" applyBorder="1" applyAlignment="1">
      <alignment horizontal="center" vertical="center"/>
    </xf>
    <xf numFmtId="166" fontId="2" fillId="0" borderId="12" xfId="0" applyNumberFormat="1" applyFont="1" applyBorder="1" applyAlignment="1">
      <alignment horizontal="center" vertical="center"/>
    </xf>
    <xf numFmtId="166" fontId="0" fillId="0" borderId="28" xfId="0" applyNumberFormat="1" applyBorder="1" applyAlignment="1">
      <alignment horizontal="center"/>
    </xf>
    <xf numFmtId="1" fontId="0" fillId="0" borderId="46" xfId="0" applyNumberFormat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1" fillId="6" borderId="3" xfId="0" applyFont="1" applyFill="1" applyBorder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5" borderId="32" xfId="0" applyFont="1" applyFill="1" applyBorder="1" applyAlignment="1">
      <alignment horizontal="center"/>
    </xf>
    <xf numFmtId="0" fontId="37" fillId="5" borderId="18" xfId="0" applyFont="1" applyFill="1" applyBorder="1" applyAlignment="1">
      <alignment horizontal="center" vertical="center"/>
    </xf>
    <xf numFmtId="0" fontId="37" fillId="2" borderId="12" xfId="0" applyFont="1" applyFill="1" applyBorder="1" applyAlignment="1">
      <alignment horizontal="center" vertical="center"/>
    </xf>
    <xf numFmtId="0" fontId="38" fillId="0" borderId="14" xfId="0" applyFont="1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29" fillId="0" borderId="18" xfId="0" applyFont="1" applyBorder="1" applyAlignment="1">
      <alignment horizontal="center" vertical="center"/>
    </xf>
    <xf numFmtId="0" fontId="38" fillId="0" borderId="23" xfId="0" applyFont="1" applyBorder="1" applyAlignment="1">
      <alignment horizontal="center"/>
    </xf>
    <xf numFmtId="1" fontId="38" fillId="0" borderId="18" xfId="0" applyNumberFormat="1" applyFont="1" applyBorder="1" applyAlignment="1">
      <alignment horizontal="center"/>
    </xf>
    <xf numFmtId="1" fontId="38" fillId="0" borderId="4" xfId="0" applyNumberFormat="1" applyFont="1" applyBorder="1" applyAlignment="1">
      <alignment horizontal="center"/>
    </xf>
    <xf numFmtId="1" fontId="39" fillId="0" borderId="3" xfId="0" applyNumberFormat="1" applyFont="1" applyBorder="1" applyAlignment="1">
      <alignment horizontal="center"/>
    </xf>
    <xf numFmtId="0" fontId="38" fillId="0" borderId="0" xfId="0" applyFont="1"/>
    <xf numFmtId="0" fontId="39" fillId="0" borderId="0" xfId="0" applyFont="1"/>
    <xf numFmtId="1" fontId="29" fillId="0" borderId="18" xfId="0" applyNumberFormat="1" applyFont="1" applyBorder="1" applyAlignment="1">
      <alignment horizontal="center" vertical="center"/>
    </xf>
    <xf numFmtId="1" fontId="29" fillId="0" borderId="23" xfId="0" applyNumberFormat="1" applyFont="1" applyBorder="1" applyAlignment="1">
      <alignment horizontal="center" vertical="center"/>
    </xf>
    <xf numFmtId="1" fontId="39" fillId="0" borderId="0" xfId="0" applyNumberFormat="1" applyFont="1" applyAlignment="1">
      <alignment horizontal="center"/>
    </xf>
    <xf numFmtId="1" fontId="38" fillId="0" borderId="0" xfId="0" applyNumberFormat="1" applyFont="1" applyAlignment="1">
      <alignment horizontal="center"/>
    </xf>
    <xf numFmtId="0" fontId="37" fillId="5" borderId="4" xfId="0" applyFont="1" applyFill="1" applyBorder="1" applyAlignment="1">
      <alignment horizontal="center" vertical="center"/>
    </xf>
    <xf numFmtId="0" fontId="37" fillId="2" borderId="3" xfId="0" applyFont="1" applyFill="1" applyBorder="1" applyAlignment="1">
      <alignment horizontal="center" vertical="center"/>
    </xf>
    <xf numFmtId="1" fontId="29" fillId="0" borderId="14" xfId="0" applyNumberFormat="1" applyFont="1" applyBorder="1" applyAlignment="1">
      <alignment horizontal="center" vertical="center"/>
    </xf>
    <xf numFmtId="0" fontId="38" fillId="0" borderId="4" xfId="0" applyFont="1" applyBorder="1" applyAlignment="1">
      <alignment horizontal="center"/>
    </xf>
    <xf numFmtId="1" fontId="38" fillId="0" borderId="0" xfId="0" applyNumberFormat="1" applyFont="1"/>
    <xf numFmtId="166" fontId="38" fillId="0" borderId="0" xfId="0" applyNumberFormat="1" applyFont="1"/>
    <xf numFmtId="166" fontId="39" fillId="0" borderId="0" xfId="0" applyNumberFormat="1" applyFont="1"/>
    <xf numFmtId="0" fontId="40" fillId="0" borderId="0" xfId="0" applyFont="1"/>
    <xf numFmtId="17" fontId="37" fillId="0" borderId="0" xfId="0" quotePrefix="1" applyNumberFormat="1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41" fillId="0" borderId="0" xfId="0" applyFont="1"/>
    <xf numFmtId="0" fontId="24" fillId="7" borderId="8" xfId="0" applyFont="1" applyFill="1" applyBorder="1" applyAlignment="1">
      <alignment vertical="center"/>
    </xf>
    <xf numFmtId="0" fontId="3" fillId="7" borderId="3" xfId="0" applyFont="1" applyFill="1" applyBorder="1" applyAlignment="1">
      <alignment vertical="center"/>
    </xf>
    <xf numFmtId="0" fontId="27" fillId="0" borderId="0" xfId="0" applyFont="1" applyAlignment="1">
      <alignment vertical="center"/>
    </xf>
    <xf numFmtId="165" fontId="29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166" fontId="29" fillId="0" borderId="0" xfId="0" applyNumberFormat="1" applyFont="1" applyAlignment="1">
      <alignment vertical="center"/>
    </xf>
    <xf numFmtId="167" fontId="0" fillId="0" borderId="0" xfId="0" applyNumberFormat="1"/>
    <xf numFmtId="165" fontId="0" fillId="0" borderId="0" xfId="0" applyNumberFormat="1"/>
    <xf numFmtId="0" fontId="0" fillId="0" borderId="0" xfId="0" quotePrefix="1"/>
    <xf numFmtId="0" fontId="4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39" fillId="0" borderId="8" xfId="0" applyFont="1" applyBorder="1"/>
    <xf numFmtId="0" fontId="38" fillId="10" borderId="23" xfId="0" applyFont="1" applyFill="1" applyBorder="1" applyAlignment="1">
      <alignment horizontal="center"/>
    </xf>
    <xf numFmtId="0" fontId="17" fillId="7" borderId="0" xfId="0" applyFont="1" applyFill="1" applyAlignment="1">
      <alignment vertical="center"/>
    </xf>
    <xf numFmtId="165" fontId="0" fillId="0" borderId="0" xfId="2" applyNumberFormat="1" applyFont="1" applyFill="1" applyBorder="1"/>
    <xf numFmtId="16" fontId="37" fillId="5" borderId="32" xfId="0" applyNumberFormat="1" applyFont="1" applyFill="1" applyBorder="1" applyAlignment="1">
      <alignment horizontal="center"/>
    </xf>
    <xf numFmtId="0" fontId="38" fillId="7" borderId="23" xfId="0" applyFont="1" applyFill="1" applyBorder="1" applyAlignment="1">
      <alignment horizontal="center"/>
    </xf>
    <xf numFmtId="0" fontId="38" fillId="7" borderId="18" xfId="0" applyFont="1" applyFill="1" applyBorder="1" applyAlignment="1">
      <alignment horizontal="center"/>
    </xf>
    <xf numFmtId="1" fontId="38" fillId="7" borderId="18" xfId="0" applyNumberFormat="1" applyFont="1" applyFill="1" applyBorder="1" applyAlignment="1">
      <alignment horizontal="center"/>
    </xf>
    <xf numFmtId="0" fontId="38" fillId="6" borderId="18" xfId="0" applyFont="1" applyFill="1" applyBorder="1" applyAlignment="1">
      <alignment horizontal="center"/>
    </xf>
    <xf numFmtId="1" fontId="38" fillId="6" borderId="18" xfId="0" applyNumberFormat="1" applyFont="1" applyFill="1" applyBorder="1" applyAlignment="1">
      <alignment horizontal="center"/>
    </xf>
    <xf numFmtId="165" fontId="0" fillId="0" borderId="18" xfId="2" applyNumberFormat="1" applyFont="1" applyFill="1" applyBorder="1" applyAlignment="1">
      <alignment horizontal="center"/>
    </xf>
    <xf numFmtId="165" fontId="0" fillId="0" borderId="17" xfId="2" applyNumberFormat="1" applyFont="1" applyFill="1" applyBorder="1" applyAlignment="1">
      <alignment horizontal="center"/>
    </xf>
    <xf numFmtId="3" fontId="38" fillId="0" borderId="18" xfId="0" applyNumberFormat="1" applyFont="1" applyBorder="1" applyAlignment="1">
      <alignment horizontal="center"/>
    </xf>
    <xf numFmtId="165" fontId="0" fillId="0" borderId="23" xfId="2" applyNumberFormat="1" applyFont="1" applyFill="1" applyBorder="1" applyAlignment="1">
      <alignment horizontal="center"/>
    </xf>
    <xf numFmtId="165" fontId="0" fillId="0" borderId="14" xfId="2" applyNumberFormat="1" applyFont="1" applyFill="1" applyBorder="1" applyAlignment="1">
      <alignment horizontal="center"/>
    </xf>
    <xf numFmtId="1" fontId="0" fillId="7" borderId="14" xfId="0" applyNumberFormat="1" applyFill="1" applyBorder="1" applyAlignment="1">
      <alignment horizontal="center"/>
    </xf>
    <xf numFmtId="165" fontId="0" fillId="7" borderId="18" xfId="2" applyNumberFormat="1" applyFont="1" applyFill="1" applyBorder="1" applyAlignment="1">
      <alignment horizontal="center"/>
    </xf>
    <xf numFmtId="1" fontId="0" fillId="7" borderId="18" xfId="0" applyNumberFormat="1" applyFill="1" applyBorder="1" applyAlignment="1">
      <alignment horizontal="center"/>
    </xf>
    <xf numFmtId="3" fontId="38" fillId="7" borderId="18" xfId="0" applyNumberFormat="1" applyFont="1" applyFill="1" applyBorder="1" applyAlignment="1">
      <alignment horizontal="center"/>
    </xf>
    <xf numFmtId="165" fontId="0" fillId="7" borderId="17" xfId="2" applyNumberFormat="1" applyFont="1" applyFill="1" applyBorder="1" applyAlignment="1">
      <alignment horizontal="center"/>
    </xf>
    <xf numFmtId="166" fontId="0" fillId="7" borderId="6" xfId="0" applyNumberFormat="1" applyFill="1" applyBorder="1" applyAlignment="1">
      <alignment horizontal="center"/>
    </xf>
    <xf numFmtId="1" fontId="1" fillId="7" borderId="0" xfId="0" applyNumberFormat="1" applyFont="1" applyFill="1"/>
    <xf numFmtId="165" fontId="0" fillId="7" borderId="25" xfId="2" applyNumberFormat="1" applyFont="1" applyFill="1" applyBorder="1" applyAlignment="1">
      <alignment horizontal="center"/>
    </xf>
    <xf numFmtId="165" fontId="0" fillId="0" borderId="4" xfId="2" applyNumberFormat="1" applyFont="1" applyFill="1" applyBorder="1" applyAlignment="1">
      <alignment horizontal="center"/>
    </xf>
    <xf numFmtId="165" fontId="0" fillId="0" borderId="25" xfId="2" applyNumberFormat="1" applyFont="1" applyFill="1" applyBorder="1" applyAlignment="1">
      <alignment horizontal="center"/>
    </xf>
    <xf numFmtId="0" fontId="1" fillId="6" borderId="40" xfId="0" applyFont="1" applyFill="1" applyBorder="1"/>
    <xf numFmtId="1" fontId="29" fillId="0" borderId="40" xfId="0" applyNumberFormat="1" applyFont="1" applyBorder="1" applyAlignment="1">
      <alignment horizontal="center" vertical="center"/>
    </xf>
    <xf numFmtId="0" fontId="0" fillId="6" borderId="40" xfId="0" applyFill="1" applyBorder="1" applyAlignment="1">
      <alignment horizontal="center"/>
    </xf>
    <xf numFmtId="1" fontId="0" fillId="0" borderId="40" xfId="0" applyNumberFormat="1" applyBorder="1" applyAlignment="1">
      <alignment horizontal="center"/>
    </xf>
    <xf numFmtId="165" fontId="0" fillId="6" borderId="40" xfId="2" applyNumberFormat="1" applyFont="1" applyFill="1" applyBorder="1" applyAlignment="1">
      <alignment horizontal="center"/>
    </xf>
    <xf numFmtId="9" fontId="0" fillId="0" borderId="0" xfId="0" applyNumberFormat="1"/>
    <xf numFmtId="165" fontId="0" fillId="0" borderId="13" xfId="2" applyNumberFormat="1" applyFont="1" applyBorder="1" applyAlignment="1">
      <alignment horizontal="center"/>
    </xf>
    <xf numFmtId="165" fontId="0" fillId="6" borderId="31" xfId="2" applyNumberFormat="1" applyFont="1" applyFill="1" applyBorder="1" applyAlignment="1">
      <alignment horizontal="center"/>
    </xf>
    <xf numFmtId="165" fontId="0" fillId="0" borderId="31" xfId="2" applyNumberFormat="1" applyFont="1" applyBorder="1" applyAlignment="1">
      <alignment horizontal="center"/>
    </xf>
    <xf numFmtId="165" fontId="1" fillId="0" borderId="2" xfId="2" applyNumberFormat="1" applyFont="1" applyBorder="1" applyAlignment="1">
      <alignment horizontal="center"/>
    </xf>
    <xf numFmtId="165" fontId="0" fillId="0" borderId="22" xfId="2" applyNumberFormat="1" applyFont="1" applyBorder="1" applyAlignment="1">
      <alignment horizontal="center"/>
    </xf>
    <xf numFmtId="165" fontId="0" fillId="0" borderId="0" xfId="2" applyNumberFormat="1" applyFont="1" applyBorder="1" applyAlignment="1">
      <alignment horizontal="center"/>
    </xf>
    <xf numFmtId="0" fontId="1" fillId="6" borderId="36" xfId="0" applyFont="1" applyFill="1" applyBorder="1"/>
    <xf numFmtId="165" fontId="0" fillId="0" borderId="46" xfId="2" applyNumberFormat="1" applyFont="1" applyBorder="1" applyAlignment="1">
      <alignment horizontal="center" vertical="center"/>
    </xf>
    <xf numFmtId="165" fontId="0" fillId="0" borderId="47" xfId="2" applyNumberFormat="1" applyFont="1" applyBorder="1" applyAlignment="1">
      <alignment horizontal="center" vertical="center"/>
    </xf>
    <xf numFmtId="165" fontId="1" fillId="0" borderId="3" xfId="2" applyNumberFormat="1" applyFont="1" applyBorder="1" applyAlignment="1">
      <alignment horizontal="center" vertical="center"/>
    </xf>
    <xf numFmtId="165" fontId="0" fillId="0" borderId="48" xfId="2" applyNumberFormat="1" applyFont="1" applyBorder="1" applyAlignment="1">
      <alignment horizontal="center" vertical="center"/>
    </xf>
    <xf numFmtId="0" fontId="37" fillId="5" borderId="23" xfId="0" applyFont="1" applyFill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1" fontId="0" fillId="7" borderId="23" xfId="0" applyNumberFormat="1" applyFill="1" applyBorder="1" applyAlignment="1">
      <alignment horizontal="center"/>
    </xf>
    <xf numFmtId="165" fontId="0" fillId="7" borderId="30" xfId="2" applyNumberFormat="1" applyFont="1" applyFill="1" applyBorder="1" applyAlignment="1">
      <alignment horizontal="center"/>
    </xf>
    <xf numFmtId="165" fontId="0" fillId="7" borderId="23" xfId="2" applyNumberFormat="1" applyFont="1" applyFill="1" applyBorder="1" applyAlignment="1">
      <alignment horizontal="center"/>
    </xf>
    <xf numFmtId="0" fontId="39" fillId="7" borderId="8" xfId="0" applyFont="1" applyFill="1" applyBorder="1"/>
    <xf numFmtId="0" fontId="29" fillId="7" borderId="18" xfId="0" applyFont="1" applyFill="1" applyBorder="1" applyAlignment="1">
      <alignment horizontal="center" vertical="center"/>
    </xf>
    <xf numFmtId="165" fontId="0" fillId="0" borderId="30" xfId="2" applyNumberFormat="1" applyFont="1" applyFill="1" applyBorder="1" applyAlignment="1">
      <alignment horizontal="center"/>
    </xf>
    <xf numFmtId="0" fontId="38" fillId="7" borderId="14" xfId="0" applyFont="1" applyFill="1" applyBorder="1" applyAlignment="1">
      <alignment horizontal="center"/>
    </xf>
    <xf numFmtId="165" fontId="0" fillId="7" borderId="14" xfId="2" applyNumberFormat="1" applyFont="1" applyFill="1" applyBorder="1" applyAlignment="1">
      <alignment horizontal="center"/>
    </xf>
    <xf numFmtId="1" fontId="29" fillId="7" borderId="14" xfId="0" applyNumberFormat="1" applyFont="1" applyFill="1" applyBorder="1" applyAlignment="1">
      <alignment horizontal="center" vertical="center"/>
    </xf>
    <xf numFmtId="9" fontId="0" fillId="0" borderId="18" xfId="2" applyFont="1" applyBorder="1" applyAlignment="1">
      <alignment horizontal="center"/>
    </xf>
    <xf numFmtId="0" fontId="43" fillId="0" borderId="0" xfId="0" applyFont="1"/>
    <xf numFmtId="0" fontId="38" fillId="7" borderId="0" xfId="0" applyFont="1" applyFill="1"/>
    <xf numFmtId="0" fontId="0" fillId="0" borderId="0" xfId="0"/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4" fillId="0" borderId="20" xfId="0" applyFont="1" applyBorder="1" applyAlignment="1">
      <alignment vertical="center"/>
    </xf>
    <xf numFmtId="0" fontId="24" fillId="0" borderId="0" xfId="0" applyFont="1" applyAlignment="1">
      <alignment vertical="center"/>
    </xf>
    <xf numFmtId="0" fontId="23" fillId="5" borderId="1" xfId="0" applyFont="1" applyFill="1" applyBorder="1" applyAlignment="1">
      <alignment horizontal="center" wrapText="1"/>
    </xf>
    <xf numFmtId="0" fontId="23" fillId="5" borderId="15" xfId="0" applyFont="1" applyFill="1" applyBorder="1" applyAlignment="1">
      <alignment horizontal="center" wrapText="1"/>
    </xf>
    <xf numFmtId="14" fontId="4" fillId="0" borderId="0" xfId="0" applyNumberFormat="1" applyFont="1" applyAlignment="1">
      <alignment horizontal="right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PABT 24-Hour Departing Passengers</a:t>
            </a:r>
          </a:p>
          <a:p>
            <a:pPr>
              <a:defRPr/>
            </a:pPr>
            <a:r>
              <a:rPr lang="en-US" sz="1200" b="1"/>
              <a:t>Weekly Averages- Sept. 28 thru Nov 30,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0698928029964"/>
          <c:y val="0.27819444444444447"/>
          <c:w val="0.8688260769964542"/>
          <c:h val="0.5604245121533720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395-4ED2-AEB2-504DA4C9F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60392"/>
        <c:axId val="184960720"/>
      </c:barChart>
      <c:catAx>
        <c:axId val="1849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720"/>
        <c:crosses val="autoZero"/>
        <c:auto val="1"/>
        <c:lblAlgn val="ctr"/>
        <c:lblOffset val="100"/>
        <c:noMultiLvlLbl val="0"/>
      </c:catAx>
      <c:valAx>
        <c:axId val="1849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392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PABT 24-Hour Departing Passengers</a:t>
            </a:r>
          </a:p>
          <a:p>
            <a:pPr>
              <a:defRPr/>
            </a:pPr>
            <a:r>
              <a:rPr lang="en-US" sz="1200" b="1"/>
              <a:t>Weekly Averages- Sept. 28 thru Nov 30,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0698928029964"/>
          <c:y val="0.27819444444444447"/>
          <c:w val="0.8688260769964542"/>
          <c:h val="0.5604245121533720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1A8-4D94-B3D2-2124E7753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60392"/>
        <c:axId val="184960720"/>
      </c:barChart>
      <c:catAx>
        <c:axId val="1849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720"/>
        <c:crosses val="autoZero"/>
        <c:auto val="1"/>
        <c:lblAlgn val="ctr"/>
        <c:lblOffset val="100"/>
        <c:noMultiLvlLbl val="0"/>
      </c:catAx>
      <c:valAx>
        <c:axId val="1849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392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PABT 24-Hour Departing Passengers</a:t>
            </a:r>
          </a:p>
          <a:p>
            <a:pPr>
              <a:defRPr/>
            </a:pPr>
            <a:r>
              <a:rPr lang="en-US" sz="1200" b="1"/>
              <a:t>Weekly Averages- Sept. 28 thru Nov 30,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0698928029964"/>
          <c:y val="0.27819444444444447"/>
          <c:w val="0.8688260769964542"/>
          <c:h val="0.5604245121533720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863-4E91-9D82-E79E1ADAA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60392"/>
        <c:axId val="184960720"/>
      </c:barChart>
      <c:catAx>
        <c:axId val="1849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720"/>
        <c:crosses val="autoZero"/>
        <c:auto val="1"/>
        <c:lblAlgn val="ctr"/>
        <c:lblOffset val="100"/>
        <c:noMultiLvlLbl val="0"/>
      </c:catAx>
      <c:valAx>
        <c:axId val="1849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392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PABT 24-Hour Departing Passengers</a:t>
            </a:r>
          </a:p>
          <a:p>
            <a:pPr>
              <a:defRPr/>
            </a:pPr>
            <a:r>
              <a:rPr lang="en-US" sz="1200" b="1"/>
              <a:t>Weekly Averages- Sept. 28 thru Nov 30,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90698928029964"/>
          <c:y val="0.27819444444444447"/>
          <c:w val="0.8688260769964542"/>
          <c:h val="0.5604245121533720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824C-4149-8C8E-A2D392C3D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960392"/>
        <c:axId val="184960720"/>
      </c:barChart>
      <c:catAx>
        <c:axId val="1849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720"/>
        <c:crosses val="autoZero"/>
        <c:auto val="1"/>
        <c:lblAlgn val="ctr"/>
        <c:lblOffset val="100"/>
        <c:noMultiLvlLbl val="0"/>
      </c:catAx>
      <c:valAx>
        <c:axId val="1849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392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4-4827-A6A8-459B862D4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5-43D9-95AC-120891FCF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B-4D8F-8D76-5CE9B1C8A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1-40D0-85DB-C06BE0AA2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9-4E35-ABFC-29D191784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4-4ACB-A42D-83FB3B01A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Daily</a:t>
            </a:r>
            <a:r>
              <a:rPr lang="en-US" sz="1200" b="1" baseline="0"/>
              <a:t> Average </a:t>
            </a:r>
            <a:r>
              <a:rPr lang="en-US" sz="1200" b="1"/>
              <a:t>Bus Departures by Month</a:t>
            </a:r>
          </a:p>
          <a:p>
            <a:pPr>
              <a:defRPr/>
            </a:pPr>
            <a:r>
              <a:rPr lang="en-US" sz="1000" b="1"/>
              <a:t>January to *June 2021 </a:t>
            </a:r>
          </a:p>
        </c:rich>
      </c:tx>
      <c:layout>
        <c:manualLayout>
          <c:xMode val="edge"/>
          <c:yMode val="edge"/>
          <c:x val="0.18168912127645265"/>
          <c:y val="5.1906746950748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503352197377156E-2"/>
          <c:y val="0.33678834019919701"/>
          <c:w val="0.86878237045782469"/>
          <c:h val="0.53607081399593259"/>
        </c:manualLayout>
      </c:layout>
      <c:lineChart>
        <c:grouping val="standard"/>
        <c:varyColors val="0"/>
        <c:ser>
          <c:idx val="0"/>
          <c:order val="0"/>
          <c:tx>
            <c:strRef>
              <c:f>'Jan-June'!$F$32</c:f>
              <c:strCache>
                <c:ptCount val="1"/>
                <c:pt idx="0">
                  <c:v>Bus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'Jan-June'!$E$33:$E$38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*June</c:v>
                </c:pt>
              </c:strCache>
            </c:strRef>
          </c:cat>
          <c:val>
            <c:numRef>
              <c:f>'Jan-June'!$F$33:$F$38</c:f>
              <c:numCache>
                <c:formatCode>0</c:formatCode>
                <c:ptCount val="6"/>
                <c:pt idx="0">
                  <c:v>2364.75</c:v>
                </c:pt>
                <c:pt idx="1">
                  <c:v>2401</c:v>
                </c:pt>
                <c:pt idx="2">
                  <c:v>2380.25</c:v>
                </c:pt>
                <c:pt idx="3">
                  <c:v>2535.75</c:v>
                </c:pt>
                <c:pt idx="4">
                  <c:v>2533.5</c:v>
                </c:pt>
                <c:pt idx="5">
                  <c:v>2605.1999999999998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E-461A-B537-F55F5933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674400"/>
        <c:axId val="635660296"/>
      </c:lineChart>
      <c:catAx>
        <c:axId val="63567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60296"/>
        <c:crosses val="autoZero"/>
        <c:auto val="1"/>
        <c:lblAlgn val="ctr"/>
        <c:lblOffset val="100"/>
        <c:noMultiLvlLbl val="0"/>
      </c:catAx>
      <c:valAx>
        <c:axId val="63566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Daily Average Pax Departures by Month </a:t>
            </a:r>
          </a:p>
          <a:p>
            <a:pPr>
              <a:defRPr/>
            </a:pPr>
            <a:r>
              <a:rPr lang="en-US" sz="1000" b="1"/>
              <a:t>January to *June 2021</a:t>
            </a:r>
          </a:p>
        </c:rich>
      </c:tx>
      <c:layout>
        <c:manualLayout>
          <c:xMode val="edge"/>
          <c:yMode val="edge"/>
          <c:x val="0.19436130214679953"/>
          <c:y val="5.94059405940594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'Jan-June'!$F$42</c:f>
              <c:strCache>
                <c:ptCount val="1"/>
                <c:pt idx="0">
                  <c:v>Pax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'Jan-June'!$E$43:$E$48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*June</c:v>
                </c:pt>
              </c:strCache>
            </c:strRef>
          </c:cat>
          <c:val>
            <c:numRef>
              <c:f>'Jan-June'!$F$43:$F$48</c:f>
              <c:numCache>
                <c:formatCode>0</c:formatCode>
                <c:ptCount val="6"/>
                <c:pt idx="0">
                  <c:v>31254.5</c:v>
                </c:pt>
                <c:pt idx="1">
                  <c:v>32181.75</c:v>
                </c:pt>
                <c:pt idx="2">
                  <c:v>34541.5</c:v>
                </c:pt>
                <c:pt idx="3">
                  <c:v>37866.75</c:v>
                </c:pt>
                <c:pt idx="4">
                  <c:v>40601</c:v>
                </c:pt>
                <c:pt idx="5">
                  <c:v>43919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D-4597-8C38-41A8D8CDA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660952"/>
        <c:axId val="635669152"/>
      </c:lineChart>
      <c:catAx>
        <c:axId val="63566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69152"/>
        <c:crosses val="autoZero"/>
        <c:auto val="1"/>
        <c:lblAlgn val="ctr"/>
        <c:lblOffset val="100"/>
        <c:noMultiLvlLbl val="0"/>
      </c:catAx>
      <c:valAx>
        <c:axId val="6356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660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A-4624-B745-EDC31E574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3-4F9C-9BC8-B8F5BFF52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0-4249-A582-24EA4BFFD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1-4286-B4AD-3C7351FD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E-4AC1-A7FF-BF42E92EA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4-4D3F-95BF-ECF7BFFB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3-4BCE-9B35-07B504B40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2-489E-AA76-7278BD7C9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1-482E-9605-AF42074B4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5-4C28-81BD-236C5876E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D-4F8E-BC13-8C32A18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3-4F84-B48E-72F32FA11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9-48FE-A8FB-D5FDB49C7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B-4E41-8861-C6AAE27CE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B-4DD4-A34F-0E891142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9-414A-A9C1-CB7F15825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5-4E21-8F68-AD0B96D4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C-40A5-AC8D-87F045D0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D-43AB-A02D-035F01F8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2-40ED-8F83-25BDF5E55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70-4D61-907F-02F9C5E62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7-4002-B0FF-7180E0C7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7-4FC5-ACD0-E98A46FD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8-4876-BF61-85983C30A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3-4BF0-8435-7E9B1DA87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8-4438-B48E-EC192A52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B-46AB-AFC7-6B09678CF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CC-4C9B-9C9D-946F4027F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3-4956-A4AA-FADC0E83E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F-40F4-A887-C85D02BF7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F-4B46-B3DD-425C314BF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B-46AE-BC92-E9DF3DE78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B-45F7-B788-3AAC3DF6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2-4BFD-85ED-7E0C5EAF7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E-4BCC-92C5-74DC6AD0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D-4028-B5DC-23A38C5EE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5-46F6-BA16-5C0095CBE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9-4A5C-A16C-6E2842B8B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CE-4FD8-B35B-BEA1BC5B2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A-4C31-9D98-E8F92F891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5-41ED-97CB-4EB7D31FE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4-4773-945D-CFB407C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3-4769-A30B-33E4563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8-4A70-97F3-A6B728D4F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3-4979-8332-1F7CF9AC0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2-4FBD-BE15-95913402A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5-4CF8-A732-AA3F0E57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1-4E47-B644-AC379810B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E-4A81-A6FF-45427B644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1-4EA9-BDFC-C89936A3D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1-4032-8100-D238A3E48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E-4F2C-8380-4D50265A5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9-4682-A352-1EF44CAAA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9-4508-B234-1F4DC8424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4-4399-9F46-2680C07C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6-4DB5-B68B-3558F53A4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4-438C-B48B-A3F194D81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6-4B2A-A6B4-56B1295DB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E-4926-909B-507E50E27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E-4EE3-93D4-858CA58F6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0-496A-BC87-5E86A77EE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9-449C-AE3D-6FCC8973B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F-4893-976F-8C111D426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4-4CF6-B310-723C9D62C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7-49FE-82F2-ADEB00517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5-4429-977D-18218457C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9-4344-8FD2-5A0632CAD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2-410B-9270-87E493E0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C-46F7-B3EC-F3ACEBD6E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A-44AB-8944-9B08DCA1A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C-45D8-BE6A-38D1B9C34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8-4096-887A-061F2AAC4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'May 17-21'!$K$136</c:f>
              <c:strCache>
                <c:ptCount val="1"/>
                <c:pt idx="0">
                  <c:v>Passengers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'May 17-21'!$J$137:$J$141</c:f>
              <c:strCache>
                <c:ptCount val="5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 </c:v>
                </c:pt>
                <c:pt idx="4">
                  <c:v>May </c:v>
                </c:pt>
              </c:strCache>
            </c:strRef>
          </c:cat>
          <c:val>
            <c:numRef>
              <c:f>'May 17-21'!$K$137:$K$141</c:f>
              <c:numCache>
                <c:formatCode>_(* #,##0_);_(* \(#,##0\);_(* "-"??_);_(@_)</c:formatCode>
                <c:ptCount val="5"/>
                <c:pt idx="0">
                  <c:v>31254.5</c:v>
                </c:pt>
                <c:pt idx="1">
                  <c:v>32162</c:v>
                </c:pt>
                <c:pt idx="2">
                  <c:v>34542</c:v>
                </c:pt>
                <c:pt idx="3">
                  <c:v>37867</c:v>
                </c:pt>
                <c:pt idx="4">
                  <c:v>41504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5-43D6-93B3-928A94692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068512"/>
        <c:axId val="790068840"/>
      </c:barChart>
      <c:catAx>
        <c:axId val="7900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840"/>
        <c:crosses val="autoZero"/>
        <c:auto val="1"/>
        <c:lblAlgn val="ctr"/>
        <c:lblOffset val="100"/>
        <c:noMultiLvlLbl val="0"/>
      </c:catAx>
      <c:valAx>
        <c:axId val="7900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Carrier Passenger Departures</a:t>
            </a:r>
          </a:p>
          <a:p>
            <a:pPr>
              <a:defRPr/>
            </a:pPr>
            <a:r>
              <a:rPr lang="en-US"/>
              <a:t>March 31st, 2023</a:t>
            </a:r>
            <a:br>
              <a:rPr lang="en-US"/>
            </a:br>
            <a:br>
              <a:rPr lang="en-US"/>
            </a:br>
            <a:r>
              <a:rPr lang="en-US"/>
              <a:t>Total Average Passenger</a:t>
            </a:r>
            <a:r>
              <a:rPr lang="en-US" baseline="0"/>
              <a:t> departures</a:t>
            </a:r>
            <a:r>
              <a:rPr lang="en-US"/>
              <a:t>:</a:t>
            </a:r>
            <a:r>
              <a:rPr lang="en-US" baseline="0"/>
              <a:t> 83,498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12F-4CD4-8D9B-3594ADB842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12F-4CD4-8D9B-3594ADB842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12F-4CD4-8D9B-3594ADB842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12F-4CD4-8D9B-3594ADB842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612F-4CD4-8D9B-3594ADB842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612F-4CD4-8D9B-3594ADB842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612F-4CD4-8D9B-3594ADB842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612F-4CD4-8D9B-3594ADB842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612F-4CD4-8D9B-3594ADB8427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612F-4CD4-8D9B-3594ADB8427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612F-4CD4-8D9B-3594ADB842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'Mar 27-31'!$B$105:$B$115</c:f>
              <c:strCache>
                <c:ptCount val="11"/>
                <c:pt idx="0">
                  <c:v>Academy </c:v>
                </c:pt>
                <c:pt idx="1">
                  <c:v>Greyhound </c:v>
                </c:pt>
                <c:pt idx="2">
                  <c:v>Martz</c:v>
                </c:pt>
                <c:pt idx="3">
                  <c:v>NJ Transit</c:v>
                </c:pt>
                <c:pt idx="4">
                  <c:v>Lakeland </c:v>
                </c:pt>
                <c:pt idx="5">
                  <c:v>Trailways</c:v>
                </c:pt>
                <c:pt idx="6">
                  <c:v>Coach USA</c:v>
                </c:pt>
                <c:pt idx="7">
                  <c:v>Trans-Bridge </c:v>
                </c:pt>
                <c:pt idx="8">
                  <c:v>Peter Pan/Bonanza</c:v>
                </c:pt>
                <c:pt idx="9">
                  <c:v>DeCamp</c:v>
                </c:pt>
                <c:pt idx="10">
                  <c:v>HCEE - Community</c:v>
                </c:pt>
              </c:strCache>
            </c:strRef>
          </c:cat>
          <c:val>
            <c:numRef>
              <c:f>'Mar 27-31'!$D$105:$D$115</c:f>
              <c:numCache>
                <c:formatCode>0%</c:formatCode>
                <c:ptCount val="11"/>
                <c:pt idx="0">
                  <c:v>1.5293779491724353E-2</c:v>
                </c:pt>
                <c:pt idx="1">
                  <c:v>1.500634745742413E-2</c:v>
                </c:pt>
                <c:pt idx="2">
                  <c:v>9.0900380847445447E-3</c:v>
                </c:pt>
                <c:pt idx="3">
                  <c:v>0.83776856930704924</c:v>
                </c:pt>
                <c:pt idx="4">
                  <c:v>1.5066229131236676E-2</c:v>
                </c:pt>
                <c:pt idx="5">
                  <c:v>4.682746892141129E-3</c:v>
                </c:pt>
                <c:pt idx="6">
                  <c:v>5.9654123452058734E-2</c:v>
                </c:pt>
                <c:pt idx="7">
                  <c:v>7.7127595870559772E-3</c:v>
                </c:pt>
                <c:pt idx="8">
                  <c:v>1.0036168530982778E-2</c:v>
                </c:pt>
                <c:pt idx="9">
                  <c:v>7.8564756042060896E-3</c:v>
                </c:pt>
                <c:pt idx="10">
                  <c:v>1.7832762461376321E-2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0-4EB9-83FD-0C8A2CE1CA3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6101611412048673"/>
          <c:y val="0.15389458589119828"/>
          <c:w val="0.11309791949765143"/>
          <c:h val="0.663766319212715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2021-2022</a:t>
            </a:r>
            <a:r>
              <a:rPr lang="en-US" baseline="0"/>
              <a:t> PABT Passenger Activity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Percentage of Pre-COVID Average Daily Departing Passengers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'Passenger Graph'!$B$1</c:f>
              <c:strCache>
                <c:ptCount val="1"/>
                <c:pt idx="0">
                  <c:v>% Normal Total Passengers</c:v>
                </c:pt>
              </c:strCache>
            </c:strRef>
          </c:tx>
          <c:spPr>
            <a:ln w="28575"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'Passenger Graph'!$A$2:$A$101</c:f>
              <c:numCache>
                <c:formatCode>m/d;@</c:formatCode>
                <c:ptCount val="100"/>
                <c:pt idx="0">
                  <c:v>44200</c:v>
                </c:pt>
                <c:pt idx="1">
                  <c:v>44207</c:v>
                </c:pt>
                <c:pt idx="2">
                  <c:v>44214</c:v>
                </c:pt>
                <c:pt idx="3">
                  <c:v>44221</c:v>
                </c:pt>
                <c:pt idx="4">
                  <c:v>44228</c:v>
                </c:pt>
                <c:pt idx="5">
                  <c:v>44235</c:v>
                </c:pt>
                <c:pt idx="6">
                  <c:v>44242</c:v>
                </c:pt>
                <c:pt idx="7">
                  <c:v>44249</c:v>
                </c:pt>
                <c:pt idx="8">
                  <c:v>44256</c:v>
                </c:pt>
                <c:pt idx="9">
                  <c:v>44263</c:v>
                </c:pt>
                <c:pt idx="10">
                  <c:v>44270</c:v>
                </c:pt>
                <c:pt idx="11">
                  <c:v>44277</c:v>
                </c:pt>
                <c:pt idx="12">
                  <c:v>44284</c:v>
                </c:pt>
                <c:pt idx="13">
                  <c:v>44291</c:v>
                </c:pt>
                <c:pt idx="14">
                  <c:v>44298</c:v>
                </c:pt>
                <c:pt idx="15">
                  <c:v>44305</c:v>
                </c:pt>
                <c:pt idx="16">
                  <c:v>44312</c:v>
                </c:pt>
                <c:pt idx="17">
                  <c:v>44319</c:v>
                </c:pt>
                <c:pt idx="18">
                  <c:v>44326</c:v>
                </c:pt>
                <c:pt idx="19">
                  <c:v>44333</c:v>
                </c:pt>
                <c:pt idx="20">
                  <c:v>44340</c:v>
                </c:pt>
                <c:pt idx="21">
                  <c:v>44347</c:v>
                </c:pt>
                <c:pt idx="22">
                  <c:v>44354</c:v>
                </c:pt>
                <c:pt idx="23">
                  <c:v>44361</c:v>
                </c:pt>
                <c:pt idx="24">
                  <c:v>44368</c:v>
                </c:pt>
                <c:pt idx="25">
                  <c:v>44375</c:v>
                </c:pt>
                <c:pt idx="26">
                  <c:v>44382</c:v>
                </c:pt>
                <c:pt idx="27">
                  <c:v>44389</c:v>
                </c:pt>
                <c:pt idx="28">
                  <c:v>44396</c:v>
                </c:pt>
                <c:pt idx="29">
                  <c:v>44403</c:v>
                </c:pt>
                <c:pt idx="30">
                  <c:v>44410</c:v>
                </c:pt>
                <c:pt idx="31">
                  <c:v>44417</c:v>
                </c:pt>
                <c:pt idx="32">
                  <c:v>44424</c:v>
                </c:pt>
                <c:pt idx="33">
                  <c:v>44431</c:v>
                </c:pt>
                <c:pt idx="34">
                  <c:v>44438</c:v>
                </c:pt>
                <c:pt idx="35">
                  <c:v>44445</c:v>
                </c:pt>
                <c:pt idx="36">
                  <c:v>44452</c:v>
                </c:pt>
                <c:pt idx="37">
                  <c:v>44459</c:v>
                </c:pt>
                <c:pt idx="38">
                  <c:v>44466</c:v>
                </c:pt>
                <c:pt idx="39">
                  <c:v>44473</c:v>
                </c:pt>
                <c:pt idx="40">
                  <c:v>44480</c:v>
                </c:pt>
                <c:pt idx="41">
                  <c:v>44487</c:v>
                </c:pt>
                <c:pt idx="42">
                  <c:v>44494</c:v>
                </c:pt>
                <c:pt idx="43">
                  <c:v>44501</c:v>
                </c:pt>
                <c:pt idx="44">
                  <c:v>44508</c:v>
                </c:pt>
                <c:pt idx="45">
                  <c:v>44515</c:v>
                </c:pt>
                <c:pt idx="46">
                  <c:v>44529</c:v>
                </c:pt>
                <c:pt idx="47">
                  <c:v>44536</c:v>
                </c:pt>
                <c:pt idx="48">
                  <c:v>44543</c:v>
                </c:pt>
                <c:pt idx="49">
                  <c:v>44564</c:v>
                </c:pt>
                <c:pt idx="50">
                  <c:v>44571</c:v>
                </c:pt>
                <c:pt idx="51">
                  <c:v>44578</c:v>
                </c:pt>
                <c:pt idx="52">
                  <c:v>44585</c:v>
                </c:pt>
                <c:pt idx="53">
                  <c:v>44592</c:v>
                </c:pt>
                <c:pt idx="54">
                  <c:v>44599</c:v>
                </c:pt>
                <c:pt idx="55">
                  <c:v>44606</c:v>
                </c:pt>
                <c:pt idx="56">
                  <c:v>44613</c:v>
                </c:pt>
                <c:pt idx="57">
                  <c:v>44620</c:v>
                </c:pt>
                <c:pt idx="58">
                  <c:v>44627</c:v>
                </c:pt>
                <c:pt idx="59">
                  <c:v>44634</c:v>
                </c:pt>
                <c:pt idx="60">
                  <c:v>44641</c:v>
                </c:pt>
                <c:pt idx="61">
                  <c:v>44648</c:v>
                </c:pt>
                <c:pt idx="62">
                  <c:v>44655</c:v>
                </c:pt>
                <c:pt idx="63">
                  <c:v>44662</c:v>
                </c:pt>
                <c:pt idx="64">
                  <c:v>44669</c:v>
                </c:pt>
                <c:pt idx="65">
                  <c:v>44676</c:v>
                </c:pt>
                <c:pt idx="66">
                  <c:v>44683</c:v>
                </c:pt>
                <c:pt idx="67">
                  <c:v>44690</c:v>
                </c:pt>
                <c:pt idx="68">
                  <c:v>44697</c:v>
                </c:pt>
                <c:pt idx="69">
                  <c:v>44704</c:v>
                </c:pt>
                <c:pt idx="70">
                  <c:v>44711</c:v>
                </c:pt>
                <c:pt idx="71">
                  <c:v>44718</c:v>
                </c:pt>
                <c:pt idx="72">
                  <c:v>44725</c:v>
                </c:pt>
                <c:pt idx="73">
                  <c:v>44732</c:v>
                </c:pt>
                <c:pt idx="74">
                  <c:v>44739</c:v>
                </c:pt>
                <c:pt idx="75">
                  <c:v>44746</c:v>
                </c:pt>
                <c:pt idx="76">
                  <c:v>44753</c:v>
                </c:pt>
                <c:pt idx="77">
                  <c:v>44760</c:v>
                </c:pt>
                <c:pt idx="78">
                  <c:v>44767</c:v>
                </c:pt>
                <c:pt idx="79">
                  <c:v>44774</c:v>
                </c:pt>
                <c:pt idx="80">
                  <c:v>44781</c:v>
                </c:pt>
                <c:pt idx="81">
                  <c:v>44788</c:v>
                </c:pt>
                <c:pt idx="82">
                  <c:v>44795</c:v>
                </c:pt>
                <c:pt idx="83">
                  <c:v>44802</c:v>
                </c:pt>
                <c:pt idx="84">
                  <c:v>44809</c:v>
                </c:pt>
                <c:pt idx="85">
                  <c:v>44816</c:v>
                </c:pt>
                <c:pt idx="86">
                  <c:v>44823</c:v>
                </c:pt>
                <c:pt idx="87">
                  <c:v>44830</c:v>
                </c:pt>
                <c:pt idx="88">
                  <c:v>44837</c:v>
                </c:pt>
                <c:pt idx="89">
                  <c:v>44844</c:v>
                </c:pt>
                <c:pt idx="90">
                  <c:v>44851</c:v>
                </c:pt>
                <c:pt idx="91">
                  <c:v>44858</c:v>
                </c:pt>
                <c:pt idx="92">
                  <c:v>44865</c:v>
                </c:pt>
                <c:pt idx="93">
                  <c:v>44872</c:v>
                </c:pt>
                <c:pt idx="94">
                  <c:v>44879</c:v>
                </c:pt>
                <c:pt idx="95">
                  <c:v>44893</c:v>
                </c:pt>
                <c:pt idx="96">
                  <c:v>44900</c:v>
                </c:pt>
                <c:pt idx="97">
                  <c:v>44907</c:v>
                </c:pt>
                <c:pt idx="98">
                  <c:v>44914</c:v>
                </c:pt>
                <c:pt idx="99">
                  <c:v>45286</c:v>
                </c:pt>
              </c:numCache>
            </c:numRef>
          </c:cat>
          <c:val>
            <c:numRef>
              <c:f>'Passenger Graph'!$B$2:$B$101</c:f>
              <c:numCache>
                <c:formatCode>0.0%</c:formatCode>
                <c:ptCount val="100"/>
                <c:pt idx="0">
                  <c:v>0.25182324840764331</c:v>
                </c:pt>
                <c:pt idx="1">
                  <c:v>0.2530015923566879</c:v>
                </c:pt>
                <c:pt idx="2">
                  <c:v>0.23417993630573247</c:v>
                </c:pt>
                <c:pt idx="3">
                  <c:v>0.25636146496815287</c:v>
                </c:pt>
                <c:pt idx="4">
                  <c:v>0.24462579617834396</c:v>
                </c:pt>
                <c:pt idx="5">
                  <c:v>0.25624999999999998</c:v>
                </c:pt>
                <c:pt idx="6">
                  <c:v>0.26156972111553783</c:v>
                </c:pt>
                <c:pt idx="7">
                  <c:v>0.26286852589641435</c:v>
                </c:pt>
                <c:pt idx="8">
                  <c:v>0.27944223107569721</c:v>
                </c:pt>
                <c:pt idx="9">
                  <c:v>0.27813545816733065</c:v>
                </c:pt>
                <c:pt idx="10">
                  <c:v>0.27251792828685256</c:v>
                </c:pt>
                <c:pt idx="11">
                  <c:v>0.27082868525896414</c:v>
                </c:pt>
                <c:pt idx="12">
                  <c:v>0.28398406374501994</c:v>
                </c:pt>
                <c:pt idx="13">
                  <c:v>0.29643027888446216</c:v>
                </c:pt>
                <c:pt idx="14">
                  <c:v>0.29058167330677293</c:v>
                </c:pt>
                <c:pt idx="15">
                  <c:v>0.30670119521912348</c:v>
                </c:pt>
                <c:pt idx="16">
                  <c:v>0.31319521912350595</c:v>
                </c:pt>
                <c:pt idx="17">
                  <c:v>0.30766533864541834</c:v>
                </c:pt>
                <c:pt idx="18">
                  <c:v>0.31693227091633464</c:v>
                </c:pt>
                <c:pt idx="19">
                  <c:v>0.33041434262948205</c:v>
                </c:pt>
                <c:pt idx="20">
                  <c:v>0.33904382470119521</c:v>
                </c:pt>
                <c:pt idx="21">
                  <c:v>0.35006374501992032</c:v>
                </c:pt>
                <c:pt idx="22">
                  <c:v>0.34898804780876497</c:v>
                </c:pt>
                <c:pt idx="23">
                  <c:v>0.38309163346613545</c:v>
                </c:pt>
                <c:pt idx="24">
                  <c:v>0.3910438247011952</c:v>
                </c:pt>
                <c:pt idx="25">
                  <c:v>0.39189641434262951</c:v>
                </c:pt>
                <c:pt idx="26">
                  <c:v>0.39236653386454184</c:v>
                </c:pt>
                <c:pt idx="27">
                  <c:v>0.40303585657370516</c:v>
                </c:pt>
                <c:pt idx="28">
                  <c:v>0.39368127490039839</c:v>
                </c:pt>
                <c:pt idx="29">
                  <c:v>0.39893227091633465</c:v>
                </c:pt>
                <c:pt idx="30">
                  <c:v>0.39994422310756972</c:v>
                </c:pt>
                <c:pt idx="31">
                  <c:v>0.40283665338645419</c:v>
                </c:pt>
                <c:pt idx="32">
                  <c:v>0.40035059760956176</c:v>
                </c:pt>
                <c:pt idx="33">
                  <c:v>0.40466932270916334</c:v>
                </c:pt>
                <c:pt idx="34">
                  <c:v>0.36521912350597607</c:v>
                </c:pt>
                <c:pt idx="35">
                  <c:v>0.4092350597609562</c:v>
                </c:pt>
                <c:pt idx="36">
                  <c:v>0.4430836653386454</c:v>
                </c:pt>
                <c:pt idx="37">
                  <c:v>0.4478406374501992</c:v>
                </c:pt>
                <c:pt idx="38">
                  <c:v>0.44943426294820715</c:v>
                </c:pt>
                <c:pt idx="39">
                  <c:v>0.46845418326693228</c:v>
                </c:pt>
                <c:pt idx="40">
                  <c:v>0.48647011952191233</c:v>
                </c:pt>
                <c:pt idx="41">
                  <c:v>0.48344223107569723</c:v>
                </c:pt>
                <c:pt idx="42">
                  <c:v>0.48775298804780876</c:v>
                </c:pt>
                <c:pt idx="43">
                  <c:v>0.49078087649402391</c:v>
                </c:pt>
                <c:pt idx="44">
                  <c:v>0.50641434262948204</c:v>
                </c:pt>
                <c:pt idx="45">
                  <c:v>0.5016095617529881</c:v>
                </c:pt>
                <c:pt idx="46">
                  <c:v>0.50752988047808767</c:v>
                </c:pt>
                <c:pt idx="47">
                  <c:v>0.49972908366533864</c:v>
                </c:pt>
                <c:pt idx="48">
                  <c:v>0.48714741035856574</c:v>
                </c:pt>
                <c:pt idx="49">
                  <c:v>0.33484462151394423</c:v>
                </c:pt>
                <c:pt idx="50">
                  <c:v>0.35670119521912352</c:v>
                </c:pt>
                <c:pt idx="51">
                  <c:v>0.38703585657370521</c:v>
                </c:pt>
                <c:pt idx="52">
                  <c:v>0.39239840637450202</c:v>
                </c:pt>
                <c:pt idx="53">
                  <c:v>0.42929083665338647</c:v>
                </c:pt>
                <c:pt idx="54">
                  <c:v>0.44101195219123507</c:v>
                </c:pt>
                <c:pt idx="55">
                  <c:v>0.45523505976095618</c:v>
                </c:pt>
                <c:pt idx="56">
                  <c:v>0.46917131474103585</c:v>
                </c:pt>
                <c:pt idx="57">
                  <c:v>0.49420717131474101</c:v>
                </c:pt>
                <c:pt idx="58">
                  <c:v>0.48330677290836654</c:v>
                </c:pt>
                <c:pt idx="59">
                  <c:v>0.52897211155378487</c:v>
                </c:pt>
                <c:pt idx="60">
                  <c:v>0.5255697211155379</c:v>
                </c:pt>
                <c:pt idx="61">
                  <c:v>0.52582470119521907</c:v>
                </c:pt>
                <c:pt idx="62">
                  <c:v>0.52811952191235056</c:v>
                </c:pt>
                <c:pt idx="63">
                  <c:v>0.53987250996015934</c:v>
                </c:pt>
                <c:pt idx="64">
                  <c:v>0.54241434262948207</c:v>
                </c:pt>
                <c:pt idx="65">
                  <c:v>0.542605577689243</c:v>
                </c:pt>
                <c:pt idx="66">
                  <c:v>0.53933864541832666</c:v>
                </c:pt>
                <c:pt idx="67">
                  <c:v>0.55534820717131472</c:v>
                </c:pt>
                <c:pt idx="68">
                  <c:v>0.56752191235059757</c:v>
                </c:pt>
                <c:pt idx="69">
                  <c:v>0.55778486055776888</c:v>
                </c:pt>
                <c:pt idx="70">
                  <c:v>0.56764940239043826</c:v>
                </c:pt>
                <c:pt idx="71">
                  <c:v>0.57933067729083665</c:v>
                </c:pt>
                <c:pt idx="72">
                  <c:v>0.58730677290836653</c:v>
                </c:pt>
                <c:pt idx="73">
                  <c:v>0.58174501992031868</c:v>
                </c:pt>
                <c:pt idx="74">
                  <c:v>0.58805577689243027</c:v>
                </c:pt>
                <c:pt idx="75">
                  <c:v>0.56552988047808761</c:v>
                </c:pt>
                <c:pt idx="76">
                  <c:v>0.57973705179282864</c:v>
                </c:pt>
                <c:pt idx="77">
                  <c:v>0.58599999999999997</c:v>
                </c:pt>
                <c:pt idx="78">
                  <c:v>0.60254183266932271</c:v>
                </c:pt>
                <c:pt idx="79">
                  <c:v>0.59435856573705181</c:v>
                </c:pt>
                <c:pt idx="80">
                  <c:v>0.5904302788844622</c:v>
                </c:pt>
                <c:pt idx="81">
                  <c:v>0.58839840637450203</c:v>
                </c:pt>
                <c:pt idx="82">
                  <c:v>0.57820717131474109</c:v>
                </c:pt>
                <c:pt idx="83">
                  <c:v>0.56620717131474108</c:v>
                </c:pt>
                <c:pt idx="84">
                  <c:v>0.61182470119521914</c:v>
                </c:pt>
                <c:pt idx="85">
                  <c:v>0.64999203187250998</c:v>
                </c:pt>
                <c:pt idx="86">
                  <c:v>0.65637450199203184</c:v>
                </c:pt>
                <c:pt idx="87">
                  <c:v>0.63157768924302793</c:v>
                </c:pt>
                <c:pt idx="88">
                  <c:v>0.57464541832669325</c:v>
                </c:pt>
                <c:pt idx="89">
                  <c:v>0.65095617529880478</c:v>
                </c:pt>
                <c:pt idx="90">
                  <c:v>0.66078884462151399</c:v>
                </c:pt>
                <c:pt idx="91">
                  <c:v>0.64521115537848606</c:v>
                </c:pt>
                <c:pt idx="92">
                  <c:v>0.65585657370517925</c:v>
                </c:pt>
                <c:pt idx="93">
                  <c:v>0.64099601593625499</c:v>
                </c:pt>
                <c:pt idx="94">
                  <c:v>0.62645418326693225</c:v>
                </c:pt>
                <c:pt idx="95">
                  <c:v>0.62489243027888441</c:v>
                </c:pt>
                <c:pt idx="96">
                  <c:v>0.64164940239043822</c:v>
                </c:pt>
                <c:pt idx="97">
                  <c:v>0.63454980079681278</c:v>
                </c:pt>
                <c:pt idx="98">
                  <c:v>0.58765737051792832</c:v>
                </c:pt>
                <c:pt idx="99">
                  <c:v>0.54033466135458164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2-48F0-8873-90BB964FC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658799"/>
        <c:axId val="1025657135"/>
      </c:lineChart>
      <c:catAx>
        <c:axId val="102565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(Week of)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57135"/>
        <c:crosses val="autoZero"/>
        <c:auto val="0"/>
        <c:lblAlgn val="ctr"/>
        <c:lblOffset val="100"/>
        <c:noMultiLvlLbl val="0"/>
      </c:catAx>
      <c:valAx>
        <c:axId val="1025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Normal Total Passengers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5879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2021-2022 PABT Bus Departure</a:t>
            </a:r>
            <a:r>
              <a:rPr lang="en-US" baseline="0"/>
              <a:t> Activity</a:t>
            </a:r>
          </a:p>
          <a:p>
            <a:pPr>
              <a:defRPr/>
            </a:pPr>
            <a:r>
              <a:rPr lang="en-US" baseline="0"/>
              <a:t>Percentage of Pre-COVID Average Daily Bus Departures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'Passenger Graph'!$W$1</c:f>
              <c:strCache>
                <c:ptCount val="1"/>
                <c:pt idx="0">
                  <c:v>NJT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'Passenger Graph'!$V$2:$V$64</c:f>
              <c:numCache>
                <c:formatCode>m/d;@</c:formatCode>
                <c:ptCount val="63"/>
                <c:pt idx="0">
                  <c:v>44200</c:v>
                </c:pt>
                <c:pt idx="1">
                  <c:v>44207</c:v>
                </c:pt>
                <c:pt idx="2">
                  <c:v>44214</c:v>
                </c:pt>
                <c:pt idx="3">
                  <c:v>44221</c:v>
                </c:pt>
                <c:pt idx="4">
                  <c:v>44228</c:v>
                </c:pt>
                <c:pt idx="5">
                  <c:v>44235</c:v>
                </c:pt>
                <c:pt idx="6">
                  <c:v>44242</c:v>
                </c:pt>
                <c:pt idx="7">
                  <c:v>44249</c:v>
                </c:pt>
                <c:pt idx="8">
                  <c:v>44256</c:v>
                </c:pt>
                <c:pt idx="9">
                  <c:v>44263</c:v>
                </c:pt>
                <c:pt idx="10">
                  <c:v>44270</c:v>
                </c:pt>
                <c:pt idx="11">
                  <c:v>44277</c:v>
                </c:pt>
                <c:pt idx="12">
                  <c:v>44284</c:v>
                </c:pt>
                <c:pt idx="13">
                  <c:v>44291</c:v>
                </c:pt>
                <c:pt idx="14">
                  <c:v>44298</c:v>
                </c:pt>
                <c:pt idx="15">
                  <c:v>44305</c:v>
                </c:pt>
                <c:pt idx="16">
                  <c:v>44312</c:v>
                </c:pt>
                <c:pt idx="17">
                  <c:v>44319</c:v>
                </c:pt>
                <c:pt idx="18">
                  <c:v>44326</c:v>
                </c:pt>
                <c:pt idx="19">
                  <c:v>44333</c:v>
                </c:pt>
                <c:pt idx="20">
                  <c:v>44340</c:v>
                </c:pt>
                <c:pt idx="21">
                  <c:v>44347</c:v>
                </c:pt>
                <c:pt idx="22">
                  <c:v>44354</c:v>
                </c:pt>
                <c:pt idx="23">
                  <c:v>44361</c:v>
                </c:pt>
                <c:pt idx="24">
                  <c:v>44368</c:v>
                </c:pt>
                <c:pt idx="25">
                  <c:v>44375</c:v>
                </c:pt>
                <c:pt idx="26">
                  <c:v>44382</c:v>
                </c:pt>
                <c:pt idx="27">
                  <c:v>44389</c:v>
                </c:pt>
                <c:pt idx="28">
                  <c:v>44396</c:v>
                </c:pt>
                <c:pt idx="29">
                  <c:v>44403</c:v>
                </c:pt>
                <c:pt idx="30">
                  <c:v>44410</c:v>
                </c:pt>
                <c:pt idx="31">
                  <c:v>44417</c:v>
                </c:pt>
                <c:pt idx="32">
                  <c:v>44424</c:v>
                </c:pt>
                <c:pt idx="33">
                  <c:v>44431</c:v>
                </c:pt>
                <c:pt idx="34">
                  <c:v>44438</c:v>
                </c:pt>
                <c:pt idx="35">
                  <c:v>44445</c:v>
                </c:pt>
                <c:pt idx="36">
                  <c:v>44452</c:v>
                </c:pt>
                <c:pt idx="37">
                  <c:v>44459</c:v>
                </c:pt>
                <c:pt idx="38">
                  <c:v>44466</c:v>
                </c:pt>
                <c:pt idx="39">
                  <c:v>44473</c:v>
                </c:pt>
                <c:pt idx="40">
                  <c:v>44480</c:v>
                </c:pt>
                <c:pt idx="41">
                  <c:v>44487</c:v>
                </c:pt>
                <c:pt idx="42">
                  <c:v>44494</c:v>
                </c:pt>
                <c:pt idx="43">
                  <c:v>44501</c:v>
                </c:pt>
                <c:pt idx="44">
                  <c:v>44508</c:v>
                </c:pt>
                <c:pt idx="45">
                  <c:v>44515</c:v>
                </c:pt>
                <c:pt idx="46">
                  <c:v>44529</c:v>
                </c:pt>
                <c:pt idx="47">
                  <c:v>44536</c:v>
                </c:pt>
                <c:pt idx="48">
                  <c:v>44543</c:v>
                </c:pt>
                <c:pt idx="49">
                  <c:v>44564</c:v>
                </c:pt>
                <c:pt idx="50">
                  <c:v>44571</c:v>
                </c:pt>
                <c:pt idx="51">
                  <c:v>44578</c:v>
                </c:pt>
                <c:pt idx="52">
                  <c:v>44585</c:v>
                </c:pt>
                <c:pt idx="53">
                  <c:v>44592</c:v>
                </c:pt>
                <c:pt idx="54">
                  <c:v>44599</c:v>
                </c:pt>
                <c:pt idx="55">
                  <c:v>44606</c:v>
                </c:pt>
                <c:pt idx="56">
                  <c:v>44613</c:v>
                </c:pt>
                <c:pt idx="57">
                  <c:v>44620</c:v>
                </c:pt>
                <c:pt idx="58">
                  <c:v>44627</c:v>
                </c:pt>
                <c:pt idx="59">
                  <c:v>44634</c:v>
                </c:pt>
                <c:pt idx="60">
                  <c:v>44641</c:v>
                </c:pt>
                <c:pt idx="61">
                  <c:v>44648</c:v>
                </c:pt>
                <c:pt idx="62">
                  <c:v>44655</c:v>
                </c:pt>
              </c:numCache>
            </c:numRef>
          </c:cat>
          <c:val>
            <c:numRef>
              <c:f>'Passenger Graph'!$W$2:$W$64</c:f>
              <c:numCache>
                <c:formatCode>0.0%</c:formatCode>
                <c:ptCount val="63"/>
                <c:pt idx="0">
                  <c:v>0.82840000000000003</c:v>
                </c:pt>
                <c:pt idx="1">
                  <c:v>0.81720000000000004</c:v>
                </c:pt>
                <c:pt idx="2">
                  <c:v>0.91239999999999999</c:v>
                </c:pt>
                <c:pt idx="3">
                  <c:v>0.83079999999999998</c:v>
                </c:pt>
                <c:pt idx="4">
                  <c:v>0.83799999999999997</c:v>
                </c:pt>
                <c:pt idx="5">
                  <c:v>0.83560000000000001</c:v>
                </c:pt>
                <c:pt idx="6">
                  <c:v>0.84960000000000002</c:v>
                </c:pt>
                <c:pt idx="7">
                  <c:v>0.81240000000000001</c:v>
                </c:pt>
                <c:pt idx="8">
                  <c:v>0.84799999999999998</c:v>
                </c:pt>
                <c:pt idx="9">
                  <c:v>0.89039999999999997</c:v>
                </c:pt>
                <c:pt idx="10">
                  <c:v>0.89880000000000004</c:v>
                </c:pt>
                <c:pt idx="11">
                  <c:v>0.84919999999999995</c:v>
                </c:pt>
                <c:pt idx="12">
                  <c:v>0.9052</c:v>
                </c:pt>
                <c:pt idx="13">
                  <c:v>0.89359999999999995</c:v>
                </c:pt>
                <c:pt idx="14">
                  <c:v>0.89080000000000004</c:v>
                </c:pt>
                <c:pt idx="15">
                  <c:v>0.84919999999999995</c:v>
                </c:pt>
                <c:pt idx="16">
                  <c:v>0.9052</c:v>
                </c:pt>
                <c:pt idx="17">
                  <c:v>0.89359999999999995</c:v>
                </c:pt>
                <c:pt idx="18">
                  <c:v>0.89080000000000004</c:v>
                </c:pt>
                <c:pt idx="19">
                  <c:v>0.84719999999999995</c:v>
                </c:pt>
                <c:pt idx="20">
                  <c:v>0.89800000000000002</c:v>
                </c:pt>
                <c:pt idx="21">
                  <c:v>0.8952</c:v>
                </c:pt>
                <c:pt idx="22">
                  <c:v>0.90439999999999998</c:v>
                </c:pt>
                <c:pt idx="23">
                  <c:v>0.87519999999999998</c:v>
                </c:pt>
                <c:pt idx="24">
                  <c:v>0.88600000000000001</c:v>
                </c:pt>
                <c:pt idx="25">
                  <c:v>0.85040000000000004</c:v>
                </c:pt>
                <c:pt idx="26">
                  <c:v>0.85040000000000004</c:v>
                </c:pt>
                <c:pt idx="27">
                  <c:v>0.85399999999999998</c:v>
                </c:pt>
                <c:pt idx="28">
                  <c:v>0.83879999999999999</c:v>
                </c:pt>
                <c:pt idx="29">
                  <c:v>0.83199999999999996</c:v>
                </c:pt>
                <c:pt idx="30">
                  <c:v>0.84640000000000004</c:v>
                </c:pt>
                <c:pt idx="31">
                  <c:v>0.85599999999999998</c:v>
                </c:pt>
                <c:pt idx="32">
                  <c:v>0.85319999999999996</c:v>
                </c:pt>
                <c:pt idx="33">
                  <c:v>0.85640000000000005</c:v>
                </c:pt>
                <c:pt idx="34">
                  <c:v>0.80759999999999998</c:v>
                </c:pt>
                <c:pt idx="35">
                  <c:v>0.8528</c:v>
                </c:pt>
                <c:pt idx="36">
                  <c:v>0.84799999999999998</c:v>
                </c:pt>
                <c:pt idx="37">
                  <c:v>0.85519999999999996</c:v>
                </c:pt>
                <c:pt idx="38">
                  <c:v>0.85840000000000005</c:v>
                </c:pt>
                <c:pt idx="39">
                  <c:v>0.86119999999999997</c:v>
                </c:pt>
                <c:pt idx="40">
                  <c:v>0.85880000000000001</c:v>
                </c:pt>
                <c:pt idx="41">
                  <c:v>0.85560000000000003</c:v>
                </c:pt>
                <c:pt idx="42">
                  <c:v>0.8548</c:v>
                </c:pt>
                <c:pt idx="43">
                  <c:v>0.85240000000000005</c:v>
                </c:pt>
                <c:pt idx="44">
                  <c:v>0.84799999999999998</c:v>
                </c:pt>
                <c:pt idx="45">
                  <c:v>0.8508</c:v>
                </c:pt>
                <c:pt idx="46">
                  <c:v>0.86199999999999999</c:v>
                </c:pt>
                <c:pt idx="47">
                  <c:v>0.85960000000000003</c:v>
                </c:pt>
                <c:pt idx="48">
                  <c:v>0.86160000000000003</c:v>
                </c:pt>
                <c:pt idx="49">
                  <c:v>0.79079999999999995</c:v>
                </c:pt>
                <c:pt idx="50">
                  <c:v>0.85599999999999998</c:v>
                </c:pt>
                <c:pt idx="51">
                  <c:v>0.86040000000000005</c:v>
                </c:pt>
                <c:pt idx="52">
                  <c:v>0.86319999999999997</c:v>
                </c:pt>
                <c:pt idx="53">
                  <c:v>0.86119999999999997</c:v>
                </c:pt>
                <c:pt idx="54">
                  <c:v>0.86160000000000003</c:v>
                </c:pt>
                <c:pt idx="55">
                  <c:v>0.85760000000000003</c:v>
                </c:pt>
                <c:pt idx="56">
                  <c:v>0.85880000000000001</c:v>
                </c:pt>
                <c:pt idx="57">
                  <c:v>0.86399999999999999</c:v>
                </c:pt>
                <c:pt idx="58">
                  <c:v>0.86319999999999997</c:v>
                </c:pt>
                <c:pt idx="59">
                  <c:v>0.86240000000000006</c:v>
                </c:pt>
                <c:pt idx="60">
                  <c:v>0.86280000000000001</c:v>
                </c:pt>
                <c:pt idx="61">
                  <c:v>0.85640000000000005</c:v>
                </c:pt>
                <c:pt idx="62">
                  <c:v>0.85680000000000001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D-4E94-A2F7-3C17BABCF3AD}"/>
            </c:ext>
          </c:extLst>
        </c:ser>
        <c:ser>
          <c:idx val="1"/>
          <c:order val="1"/>
          <c:tx>
            <c:strRef>
              <c:f>'Passenger Graph'!$X$1</c:f>
              <c:strCache>
                <c:ptCount val="1"/>
                <c:pt idx="0">
                  <c:v>Private Carriers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'Passenger Graph'!$V$2:$V$64</c:f>
              <c:numCache>
                <c:formatCode>m/d;@</c:formatCode>
                <c:ptCount val="63"/>
                <c:pt idx="0">
                  <c:v>44200</c:v>
                </c:pt>
                <c:pt idx="1">
                  <c:v>44207</c:v>
                </c:pt>
                <c:pt idx="2">
                  <c:v>44214</c:v>
                </c:pt>
                <c:pt idx="3">
                  <c:v>44221</c:v>
                </c:pt>
                <c:pt idx="4">
                  <c:v>44228</c:v>
                </c:pt>
                <c:pt idx="5">
                  <c:v>44235</c:v>
                </c:pt>
                <c:pt idx="6">
                  <c:v>44242</c:v>
                </c:pt>
                <c:pt idx="7">
                  <c:v>44249</c:v>
                </c:pt>
                <c:pt idx="8">
                  <c:v>44256</c:v>
                </c:pt>
                <c:pt idx="9">
                  <c:v>44263</c:v>
                </c:pt>
                <c:pt idx="10">
                  <c:v>44270</c:v>
                </c:pt>
                <c:pt idx="11">
                  <c:v>44277</c:v>
                </c:pt>
                <c:pt idx="12">
                  <c:v>44284</c:v>
                </c:pt>
                <c:pt idx="13">
                  <c:v>44291</c:v>
                </c:pt>
                <c:pt idx="14">
                  <c:v>44298</c:v>
                </c:pt>
                <c:pt idx="15">
                  <c:v>44305</c:v>
                </c:pt>
                <c:pt idx="16">
                  <c:v>44312</c:v>
                </c:pt>
                <c:pt idx="17">
                  <c:v>44319</c:v>
                </c:pt>
                <c:pt idx="18">
                  <c:v>44326</c:v>
                </c:pt>
                <c:pt idx="19">
                  <c:v>44333</c:v>
                </c:pt>
                <c:pt idx="20">
                  <c:v>44340</c:v>
                </c:pt>
                <c:pt idx="21">
                  <c:v>44347</c:v>
                </c:pt>
                <c:pt idx="22">
                  <c:v>44354</c:v>
                </c:pt>
                <c:pt idx="23">
                  <c:v>44361</c:v>
                </c:pt>
                <c:pt idx="24">
                  <c:v>44368</c:v>
                </c:pt>
                <c:pt idx="25">
                  <c:v>44375</c:v>
                </c:pt>
                <c:pt idx="26">
                  <c:v>44382</c:v>
                </c:pt>
                <c:pt idx="27">
                  <c:v>44389</c:v>
                </c:pt>
                <c:pt idx="28">
                  <c:v>44396</c:v>
                </c:pt>
                <c:pt idx="29">
                  <c:v>44403</c:v>
                </c:pt>
                <c:pt idx="30">
                  <c:v>44410</c:v>
                </c:pt>
                <c:pt idx="31">
                  <c:v>44417</c:v>
                </c:pt>
                <c:pt idx="32">
                  <c:v>44424</c:v>
                </c:pt>
                <c:pt idx="33">
                  <c:v>44431</c:v>
                </c:pt>
                <c:pt idx="34">
                  <c:v>44438</c:v>
                </c:pt>
                <c:pt idx="35">
                  <c:v>44445</c:v>
                </c:pt>
                <c:pt idx="36">
                  <c:v>44452</c:v>
                </c:pt>
                <c:pt idx="37">
                  <c:v>44459</c:v>
                </c:pt>
                <c:pt idx="38">
                  <c:v>44466</c:v>
                </c:pt>
                <c:pt idx="39">
                  <c:v>44473</c:v>
                </c:pt>
                <c:pt idx="40">
                  <c:v>44480</c:v>
                </c:pt>
                <c:pt idx="41">
                  <c:v>44487</c:v>
                </c:pt>
                <c:pt idx="42">
                  <c:v>44494</c:v>
                </c:pt>
                <c:pt idx="43">
                  <c:v>44501</c:v>
                </c:pt>
                <c:pt idx="44">
                  <c:v>44508</c:v>
                </c:pt>
                <c:pt idx="45">
                  <c:v>44515</c:v>
                </c:pt>
                <c:pt idx="46">
                  <c:v>44529</c:v>
                </c:pt>
                <c:pt idx="47">
                  <c:v>44536</c:v>
                </c:pt>
                <c:pt idx="48">
                  <c:v>44543</c:v>
                </c:pt>
                <c:pt idx="49">
                  <c:v>44564</c:v>
                </c:pt>
                <c:pt idx="50">
                  <c:v>44571</c:v>
                </c:pt>
                <c:pt idx="51">
                  <c:v>44578</c:v>
                </c:pt>
                <c:pt idx="52">
                  <c:v>44585</c:v>
                </c:pt>
                <c:pt idx="53">
                  <c:v>44592</c:v>
                </c:pt>
                <c:pt idx="54">
                  <c:v>44599</c:v>
                </c:pt>
                <c:pt idx="55">
                  <c:v>44606</c:v>
                </c:pt>
                <c:pt idx="56">
                  <c:v>44613</c:v>
                </c:pt>
                <c:pt idx="57">
                  <c:v>44620</c:v>
                </c:pt>
                <c:pt idx="58">
                  <c:v>44627</c:v>
                </c:pt>
                <c:pt idx="59">
                  <c:v>44634</c:v>
                </c:pt>
                <c:pt idx="60">
                  <c:v>44641</c:v>
                </c:pt>
                <c:pt idx="61">
                  <c:v>44648</c:v>
                </c:pt>
                <c:pt idx="62">
                  <c:v>44655</c:v>
                </c:pt>
              </c:numCache>
            </c:numRef>
          </c:cat>
          <c:val>
            <c:numRef>
              <c:f>'Passenger Graph'!$X$2:$X$64</c:f>
              <c:numCache>
                <c:formatCode>0.0%</c:formatCode>
                <c:ptCount val="63"/>
                <c:pt idx="0">
                  <c:v>0.22836538461538461</c:v>
                </c:pt>
                <c:pt idx="1">
                  <c:v>0.23637820512820512</c:v>
                </c:pt>
                <c:pt idx="2">
                  <c:v>0.22916666666666666</c:v>
                </c:pt>
                <c:pt idx="3">
                  <c:v>0.22756410256410256</c:v>
                </c:pt>
                <c:pt idx="4">
                  <c:v>0.22996794871794871</c:v>
                </c:pt>
                <c:pt idx="5">
                  <c:v>0.22836538461538461</c:v>
                </c:pt>
                <c:pt idx="6">
                  <c:v>0.22275641025641027</c:v>
                </c:pt>
                <c:pt idx="7">
                  <c:v>0.22596153846153846</c:v>
                </c:pt>
                <c:pt idx="8">
                  <c:v>0.22195512820512819</c:v>
                </c:pt>
                <c:pt idx="9">
                  <c:v>0.23637820512820512</c:v>
                </c:pt>
                <c:pt idx="10">
                  <c:v>0.24198717948717949</c:v>
                </c:pt>
                <c:pt idx="11">
                  <c:v>0.24679487179487181</c:v>
                </c:pt>
                <c:pt idx="12">
                  <c:v>0.25560897435897434</c:v>
                </c:pt>
                <c:pt idx="13">
                  <c:v>0.25881410256410259</c:v>
                </c:pt>
                <c:pt idx="14">
                  <c:v>0.25320512820512819</c:v>
                </c:pt>
                <c:pt idx="15">
                  <c:v>0.26041666666666669</c:v>
                </c:pt>
                <c:pt idx="16">
                  <c:v>0.25641025641025639</c:v>
                </c:pt>
                <c:pt idx="17">
                  <c:v>0.25961538461538464</c:v>
                </c:pt>
                <c:pt idx="18">
                  <c:v>0.23426061493411421</c:v>
                </c:pt>
                <c:pt idx="19">
                  <c:v>0.24011713030746706</c:v>
                </c:pt>
                <c:pt idx="20">
                  <c:v>0.24743777452415813</c:v>
                </c:pt>
                <c:pt idx="21">
                  <c:v>0.25578330893118595</c:v>
                </c:pt>
                <c:pt idx="22">
                  <c:v>0.26061493411420206</c:v>
                </c:pt>
                <c:pt idx="23">
                  <c:v>0.27452415812591507</c:v>
                </c:pt>
                <c:pt idx="24">
                  <c:v>0.28550404709345106</c:v>
                </c:pt>
                <c:pt idx="25">
                  <c:v>0.29212656364974243</c:v>
                </c:pt>
                <c:pt idx="26">
                  <c:v>0.2972774098601913</c:v>
                </c:pt>
                <c:pt idx="27">
                  <c:v>0.2958057395143488</c:v>
                </c:pt>
                <c:pt idx="28">
                  <c:v>0.28771155261221487</c:v>
                </c:pt>
                <c:pt idx="29">
                  <c:v>0.29359823399558499</c:v>
                </c:pt>
                <c:pt idx="30">
                  <c:v>0.29654157468727005</c:v>
                </c:pt>
                <c:pt idx="31">
                  <c:v>0.29801324503311261</c:v>
                </c:pt>
                <c:pt idx="32">
                  <c:v>0.30757910228108903</c:v>
                </c:pt>
                <c:pt idx="33">
                  <c:v>0.30095658572479767</c:v>
                </c:pt>
                <c:pt idx="34">
                  <c:v>0.29874908020603386</c:v>
                </c:pt>
                <c:pt idx="35">
                  <c:v>0.29801324503311261</c:v>
                </c:pt>
                <c:pt idx="36">
                  <c:v>0.31493745401030171</c:v>
                </c:pt>
                <c:pt idx="37">
                  <c:v>0.31567328918322296</c:v>
                </c:pt>
                <c:pt idx="38">
                  <c:v>0.31788079470198677</c:v>
                </c:pt>
                <c:pt idx="39">
                  <c:v>0.32008830022075058</c:v>
                </c:pt>
                <c:pt idx="40">
                  <c:v>0.3428991905813098</c:v>
                </c:pt>
                <c:pt idx="41">
                  <c:v>0.31640912435614421</c:v>
                </c:pt>
                <c:pt idx="42">
                  <c:v>0.31199411331861665</c:v>
                </c:pt>
                <c:pt idx="43">
                  <c:v>0.33554083885209712</c:v>
                </c:pt>
                <c:pt idx="44">
                  <c:v>0.33774834437086093</c:v>
                </c:pt>
                <c:pt idx="45">
                  <c:v>0.33995584988962474</c:v>
                </c:pt>
                <c:pt idx="46">
                  <c:v>0.33995584988962474</c:v>
                </c:pt>
                <c:pt idx="47">
                  <c:v>0.33848417954378202</c:v>
                </c:pt>
                <c:pt idx="48">
                  <c:v>0.34069168506254599</c:v>
                </c:pt>
                <c:pt idx="49">
                  <c:v>0.33406916850625462</c:v>
                </c:pt>
                <c:pt idx="50">
                  <c:v>0.31052244297277409</c:v>
                </c:pt>
                <c:pt idx="51">
                  <c:v>0.30905077262693159</c:v>
                </c:pt>
                <c:pt idx="52">
                  <c:v>0.31346578366445915</c:v>
                </c:pt>
                <c:pt idx="53">
                  <c:v>0.28697571743929362</c:v>
                </c:pt>
                <c:pt idx="54">
                  <c:v>0.29506990434142755</c:v>
                </c:pt>
                <c:pt idx="55">
                  <c:v>0.29433406916850624</c:v>
                </c:pt>
                <c:pt idx="56">
                  <c:v>0.29506990434142755</c:v>
                </c:pt>
                <c:pt idx="57">
                  <c:v>0.31125827814569534</c:v>
                </c:pt>
                <c:pt idx="58">
                  <c:v>0.31935246504782927</c:v>
                </c:pt>
                <c:pt idx="59">
                  <c:v>0.32376747608535689</c:v>
                </c:pt>
                <c:pt idx="60">
                  <c:v>0.32597498160412069</c:v>
                </c:pt>
                <c:pt idx="61">
                  <c:v>0.32376747608535689</c:v>
                </c:pt>
                <c:pt idx="62">
                  <c:v>0.32818248712288445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D-4E94-A2F7-3C17BABCF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064960"/>
        <c:axId val="1504085344"/>
      </c:lineChart>
      <c:dateAx>
        <c:axId val="150406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(Week</a:t>
                </a:r>
                <a:r>
                  <a:rPr lang="en-US" baseline="0"/>
                  <a:t> of)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85344"/>
        <c:crosses val="autoZero"/>
        <c:auto val="1"/>
        <c:lblOffset val="100"/>
        <c:baseTimeUnit val="days"/>
      </c:dateAx>
      <c:valAx>
        <c:axId val="15040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Normal Bus Departures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6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2021-2022 PABT Passenger</a:t>
            </a:r>
            <a:r>
              <a:rPr lang="en-US" baseline="0"/>
              <a:t> Activity</a:t>
            </a:r>
          </a:p>
          <a:p>
            <a:pPr>
              <a:defRPr/>
            </a:pPr>
            <a:r>
              <a:rPr lang="en-US" baseline="0"/>
              <a:t>Percentage of Pre-COVID Average Daily Departing Passengers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'Passenger Graph'!$AL$1</c:f>
              <c:strCache>
                <c:ptCount val="1"/>
                <c:pt idx="0">
                  <c:v>NJT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'Passenger Graph'!$V$2:$V$64</c:f>
              <c:numCache>
                <c:formatCode>m/d;@</c:formatCode>
                <c:ptCount val="63"/>
                <c:pt idx="0">
                  <c:v>44200</c:v>
                </c:pt>
                <c:pt idx="1">
                  <c:v>44207</c:v>
                </c:pt>
                <c:pt idx="2">
                  <c:v>44214</c:v>
                </c:pt>
                <c:pt idx="3">
                  <c:v>44221</c:v>
                </c:pt>
                <c:pt idx="4">
                  <c:v>44228</c:v>
                </c:pt>
                <c:pt idx="5">
                  <c:v>44235</c:v>
                </c:pt>
                <c:pt idx="6">
                  <c:v>44242</c:v>
                </c:pt>
                <c:pt idx="7">
                  <c:v>44249</c:v>
                </c:pt>
                <c:pt idx="8">
                  <c:v>44256</c:v>
                </c:pt>
                <c:pt idx="9">
                  <c:v>44263</c:v>
                </c:pt>
                <c:pt idx="10">
                  <c:v>44270</c:v>
                </c:pt>
                <c:pt idx="11">
                  <c:v>44277</c:v>
                </c:pt>
                <c:pt idx="12">
                  <c:v>44284</c:v>
                </c:pt>
                <c:pt idx="13">
                  <c:v>44291</c:v>
                </c:pt>
                <c:pt idx="14">
                  <c:v>44298</c:v>
                </c:pt>
                <c:pt idx="15">
                  <c:v>44305</c:v>
                </c:pt>
                <c:pt idx="16">
                  <c:v>44312</c:v>
                </c:pt>
                <c:pt idx="17">
                  <c:v>44319</c:v>
                </c:pt>
                <c:pt idx="18">
                  <c:v>44326</c:v>
                </c:pt>
                <c:pt idx="19">
                  <c:v>44333</c:v>
                </c:pt>
                <c:pt idx="20">
                  <c:v>44340</c:v>
                </c:pt>
                <c:pt idx="21">
                  <c:v>44347</c:v>
                </c:pt>
                <c:pt idx="22">
                  <c:v>44354</c:v>
                </c:pt>
                <c:pt idx="23">
                  <c:v>44361</c:v>
                </c:pt>
                <c:pt idx="24">
                  <c:v>44368</c:v>
                </c:pt>
                <c:pt idx="25">
                  <c:v>44375</c:v>
                </c:pt>
                <c:pt idx="26">
                  <c:v>44382</c:v>
                </c:pt>
                <c:pt idx="27">
                  <c:v>44389</c:v>
                </c:pt>
                <c:pt idx="28">
                  <c:v>44396</c:v>
                </c:pt>
                <c:pt idx="29">
                  <c:v>44403</c:v>
                </c:pt>
                <c:pt idx="30">
                  <c:v>44410</c:v>
                </c:pt>
                <c:pt idx="31">
                  <c:v>44417</c:v>
                </c:pt>
                <c:pt idx="32">
                  <c:v>44424</c:v>
                </c:pt>
                <c:pt idx="33">
                  <c:v>44431</c:v>
                </c:pt>
                <c:pt idx="34">
                  <c:v>44438</c:v>
                </c:pt>
                <c:pt idx="35">
                  <c:v>44445</c:v>
                </c:pt>
                <c:pt idx="36">
                  <c:v>44452</c:v>
                </c:pt>
                <c:pt idx="37">
                  <c:v>44459</c:v>
                </c:pt>
                <c:pt idx="38">
                  <c:v>44466</c:v>
                </c:pt>
                <c:pt idx="39">
                  <c:v>44473</c:v>
                </c:pt>
                <c:pt idx="40">
                  <c:v>44480</c:v>
                </c:pt>
                <c:pt idx="41">
                  <c:v>44487</c:v>
                </c:pt>
                <c:pt idx="42">
                  <c:v>44494</c:v>
                </c:pt>
                <c:pt idx="43">
                  <c:v>44501</c:v>
                </c:pt>
                <c:pt idx="44">
                  <c:v>44508</c:v>
                </c:pt>
                <c:pt idx="45">
                  <c:v>44515</c:v>
                </c:pt>
                <c:pt idx="46">
                  <c:v>44529</c:v>
                </c:pt>
                <c:pt idx="47">
                  <c:v>44536</c:v>
                </c:pt>
                <c:pt idx="48">
                  <c:v>44543</c:v>
                </c:pt>
                <c:pt idx="49">
                  <c:v>44564</c:v>
                </c:pt>
                <c:pt idx="50">
                  <c:v>44571</c:v>
                </c:pt>
                <c:pt idx="51">
                  <c:v>44578</c:v>
                </c:pt>
                <c:pt idx="52">
                  <c:v>44585</c:v>
                </c:pt>
                <c:pt idx="53">
                  <c:v>44592</c:v>
                </c:pt>
                <c:pt idx="54">
                  <c:v>44599</c:v>
                </c:pt>
                <c:pt idx="55">
                  <c:v>44606</c:v>
                </c:pt>
                <c:pt idx="56">
                  <c:v>44613</c:v>
                </c:pt>
                <c:pt idx="57">
                  <c:v>44620</c:v>
                </c:pt>
                <c:pt idx="58">
                  <c:v>44627</c:v>
                </c:pt>
                <c:pt idx="59">
                  <c:v>44634</c:v>
                </c:pt>
                <c:pt idx="60">
                  <c:v>44641</c:v>
                </c:pt>
                <c:pt idx="61">
                  <c:v>44648</c:v>
                </c:pt>
                <c:pt idx="62">
                  <c:v>44655</c:v>
                </c:pt>
              </c:numCache>
            </c:numRef>
          </c:cat>
          <c:val>
            <c:numRef>
              <c:f>'Passenger Graph'!$AL$2:$AL$64</c:f>
              <c:numCache>
                <c:formatCode>0.0%</c:formatCode>
                <c:ptCount val="63"/>
                <c:pt idx="0">
                  <c:v>0.29887567742457333</c:v>
                </c:pt>
                <c:pt idx="1">
                  <c:v>0.30223824545591105</c:v>
                </c:pt>
                <c:pt idx="2">
                  <c:v>0.27474838515847977</c:v>
                </c:pt>
                <c:pt idx="3">
                  <c:v>0.30711454686218098</c:v>
                </c:pt>
                <c:pt idx="4">
                  <c:v>0.28889197027998292</c:v>
                </c:pt>
                <c:pt idx="5">
                  <c:v>0.30832784460544715</c:v>
                </c:pt>
                <c:pt idx="6">
                  <c:v>0.31695959140754093</c:v>
                </c:pt>
                <c:pt idx="7">
                  <c:v>0.31707514357356625</c:v>
                </c:pt>
                <c:pt idx="8">
                  <c:v>0.33630302400018486</c:v>
                </c:pt>
                <c:pt idx="9">
                  <c:v>0.33128805999468458</c:v>
                </c:pt>
                <c:pt idx="10">
                  <c:v>0.32131590806669674</c:v>
                </c:pt>
                <c:pt idx="11">
                  <c:v>0.31722536138939927</c:v>
                </c:pt>
                <c:pt idx="12">
                  <c:v>0.3310338452294288</c:v>
                </c:pt>
                <c:pt idx="13">
                  <c:v>0.3489675413965635</c:v>
                </c:pt>
                <c:pt idx="14">
                  <c:v>0.34295882876324513</c:v>
                </c:pt>
                <c:pt idx="15">
                  <c:v>0.36455552859338347</c:v>
                </c:pt>
                <c:pt idx="16">
                  <c:v>0.3752441039507286</c:v>
                </c:pt>
                <c:pt idx="17">
                  <c:v>0.36708612102933869</c:v>
                </c:pt>
                <c:pt idx="18">
                  <c:v>0.37327971712829755</c:v>
                </c:pt>
                <c:pt idx="19">
                  <c:v>0.39034677205024204</c:v>
                </c:pt>
                <c:pt idx="20">
                  <c:v>0.39998382269675647</c:v>
                </c:pt>
                <c:pt idx="21">
                  <c:v>0.41249812227730209</c:v>
                </c:pt>
                <c:pt idx="22">
                  <c:v>0.41178169884794491</c:v>
                </c:pt>
                <c:pt idx="23">
                  <c:v>0.45570307715418124</c:v>
                </c:pt>
                <c:pt idx="24">
                  <c:v>0.46164245848788432</c:v>
                </c:pt>
                <c:pt idx="25">
                  <c:v>0.45391201858078833</c:v>
                </c:pt>
                <c:pt idx="26">
                  <c:v>0.45180896915912694</c:v>
                </c:pt>
                <c:pt idx="27">
                  <c:v>0.46516679955165763</c:v>
                </c:pt>
                <c:pt idx="28">
                  <c:v>0.45573774280398882</c:v>
                </c:pt>
                <c:pt idx="29">
                  <c:v>0.46275175928172774</c:v>
                </c:pt>
                <c:pt idx="30">
                  <c:v>0.46343351706127733</c:v>
                </c:pt>
                <c:pt idx="31">
                  <c:v>0.46650720467755169</c:v>
                </c:pt>
                <c:pt idx="32">
                  <c:v>0.46469303567095366</c:v>
                </c:pt>
                <c:pt idx="33">
                  <c:v>0.4718803803977305</c:v>
                </c:pt>
                <c:pt idx="34">
                  <c:v>0.42099120648016553</c:v>
                </c:pt>
                <c:pt idx="35">
                  <c:v>0.47490784714759482</c:v>
                </c:pt>
                <c:pt idx="36">
                  <c:v>0.52508059763580262</c:v>
                </c:pt>
                <c:pt idx="37">
                  <c:v>0.52761119007175794</c:v>
                </c:pt>
                <c:pt idx="38">
                  <c:v>0.52969112906021421</c:v>
                </c:pt>
                <c:pt idx="39">
                  <c:v>0.55582902901514886</c:v>
                </c:pt>
                <c:pt idx="40">
                  <c:v>0.56567407356050892</c:v>
                </c:pt>
                <c:pt idx="41">
                  <c:v>0.57234143354017175</c:v>
                </c:pt>
                <c:pt idx="42">
                  <c:v>0.58486728833731982</c:v>
                </c:pt>
                <c:pt idx="43">
                  <c:v>0.5837002114604638</c:v>
                </c:pt>
                <c:pt idx="44">
                  <c:v>0.60396806138131054</c:v>
                </c:pt>
                <c:pt idx="45">
                  <c:v>0.59562519499428013</c:v>
                </c:pt>
                <c:pt idx="46">
                  <c:v>0.59810956656382519</c:v>
                </c:pt>
                <c:pt idx="47">
                  <c:v>0.59767046833292892</c:v>
                </c:pt>
                <c:pt idx="48">
                  <c:v>0.57754128101131252</c:v>
                </c:pt>
                <c:pt idx="49">
                  <c:v>0.38812817046255532</c:v>
                </c:pt>
                <c:pt idx="50">
                  <c:v>0.43288152436417415</c:v>
                </c:pt>
                <c:pt idx="51">
                  <c:v>0.46692319247524294</c:v>
                </c:pt>
                <c:pt idx="52">
                  <c:v>0.47012398747414519</c:v>
                </c:pt>
                <c:pt idx="53">
                  <c:v>0.52429484290683037</c:v>
                </c:pt>
                <c:pt idx="54">
                  <c:v>0.536185160790839</c:v>
                </c:pt>
                <c:pt idx="55">
                  <c:v>0.54847991125593643</c:v>
                </c:pt>
                <c:pt idx="56">
                  <c:v>0.5626466068106446</c:v>
                </c:pt>
                <c:pt idx="57">
                  <c:v>0.59413457205255304</c:v>
                </c:pt>
                <c:pt idx="58">
                  <c:v>0.56429900278480716</c:v>
                </c:pt>
                <c:pt idx="59">
                  <c:v>0.6196253798777458</c:v>
                </c:pt>
                <c:pt idx="60">
                  <c:v>0.62049202112293589</c:v>
                </c:pt>
                <c:pt idx="61">
                  <c:v>0.62183242624883006</c:v>
                </c:pt>
                <c:pt idx="62">
                  <c:v>0.62358881917241538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7-4E4E-A021-B707E3B2F6D1}"/>
            </c:ext>
          </c:extLst>
        </c:ser>
        <c:ser>
          <c:idx val="1"/>
          <c:order val="1"/>
          <c:tx>
            <c:strRef>
              <c:f>'Passenger Graph'!$AM$1</c:f>
              <c:strCache>
                <c:ptCount val="1"/>
                <c:pt idx="0">
                  <c:v>Private Carriers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'Passenger Graph'!$V$2:$V$64</c:f>
              <c:numCache>
                <c:formatCode>m/d;@</c:formatCode>
                <c:ptCount val="63"/>
                <c:pt idx="0">
                  <c:v>44200</c:v>
                </c:pt>
                <c:pt idx="1">
                  <c:v>44207</c:v>
                </c:pt>
                <c:pt idx="2">
                  <c:v>44214</c:v>
                </c:pt>
                <c:pt idx="3">
                  <c:v>44221</c:v>
                </c:pt>
                <c:pt idx="4">
                  <c:v>44228</c:v>
                </c:pt>
                <c:pt idx="5">
                  <c:v>44235</c:v>
                </c:pt>
                <c:pt idx="6">
                  <c:v>44242</c:v>
                </c:pt>
                <c:pt idx="7">
                  <c:v>44249</c:v>
                </c:pt>
                <c:pt idx="8">
                  <c:v>44256</c:v>
                </c:pt>
                <c:pt idx="9">
                  <c:v>44263</c:v>
                </c:pt>
                <c:pt idx="10">
                  <c:v>44270</c:v>
                </c:pt>
                <c:pt idx="11">
                  <c:v>44277</c:v>
                </c:pt>
                <c:pt idx="12">
                  <c:v>44284</c:v>
                </c:pt>
                <c:pt idx="13">
                  <c:v>44291</c:v>
                </c:pt>
                <c:pt idx="14">
                  <c:v>44298</c:v>
                </c:pt>
                <c:pt idx="15">
                  <c:v>44305</c:v>
                </c:pt>
                <c:pt idx="16">
                  <c:v>44312</c:v>
                </c:pt>
                <c:pt idx="17">
                  <c:v>44319</c:v>
                </c:pt>
                <c:pt idx="18">
                  <c:v>44326</c:v>
                </c:pt>
                <c:pt idx="19">
                  <c:v>44333</c:v>
                </c:pt>
                <c:pt idx="20">
                  <c:v>44340</c:v>
                </c:pt>
                <c:pt idx="21">
                  <c:v>44347</c:v>
                </c:pt>
                <c:pt idx="22">
                  <c:v>44354</c:v>
                </c:pt>
                <c:pt idx="23">
                  <c:v>44361</c:v>
                </c:pt>
                <c:pt idx="24">
                  <c:v>44368</c:v>
                </c:pt>
                <c:pt idx="25">
                  <c:v>44375</c:v>
                </c:pt>
                <c:pt idx="26">
                  <c:v>44382</c:v>
                </c:pt>
                <c:pt idx="27">
                  <c:v>44389</c:v>
                </c:pt>
                <c:pt idx="28">
                  <c:v>44396</c:v>
                </c:pt>
                <c:pt idx="29">
                  <c:v>44403</c:v>
                </c:pt>
                <c:pt idx="30">
                  <c:v>44410</c:v>
                </c:pt>
                <c:pt idx="31">
                  <c:v>44417</c:v>
                </c:pt>
                <c:pt idx="32">
                  <c:v>44424</c:v>
                </c:pt>
                <c:pt idx="33">
                  <c:v>44431</c:v>
                </c:pt>
                <c:pt idx="34">
                  <c:v>44438</c:v>
                </c:pt>
                <c:pt idx="35">
                  <c:v>44445</c:v>
                </c:pt>
                <c:pt idx="36">
                  <c:v>44452</c:v>
                </c:pt>
                <c:pt idx="37">
                  <c:v>44459</c:v>
                </c:pt>
                <c:pt idx="38">
                  <c:v>44466</c:v>
                </c:pt>
                <c:pt idx="39">
                  <c:v>44473</c:v>
                </c:pt>
                <c:pt idx="40">
                  <c:v>44480</c:v>
                </c:pt>
                <c:pt idx="41">
                  <c:v>44487</c:v>
                </c:pt>
                <c:pt idx="42">
                  <c:v>44494</c:v>
                </c:pt>
                <c:pt idx="43">
                  <c:v>44501</c:v>
                </c:pt>
                <c:pt idx="44">
                  <c:v>44508</c:v>
                </c:pt>
                <c:pt idx="45">
                  <c:v>44515</c:v>
                </c:pt>
                <c:pt idx="46">
                  <c:v>44529</c:v>
                </c:pt>
                <c:pt idx="47">
                  <c:v>44536</c:v>
                </c:pt>
                <c:pt idx="48">
                  <c:v>44543</c:v>
                </c:pt>
                <c:pt idx="49">
                  <c:v>44564</c:v>
                </c:pt>
                <c:pt idx="50">
                  <c:v>44571</c:v>
                </c:pt>
                <c:pt idx="51">
                  <c:v>44578</c:v>
                </c:pt>
                <c:pt idx="52">
                  <c:v>44585</c:v>
                </c:pt>
                <c:pt idx="53">
                  <c:v>44592</c:v>
                </c:pt>
                <c:pt idx="54">
                  <c:v>44599</c:v>
                </c:pt>
                <c:pt idx="55">
                  <c:v>44606</c:v>
                </c:pt>
                <c:pt idx="56">
                  <c:v>44613</c:v>
                </c:pt>
                <c:pt idx="57">
                  <c:v>44620</c:v>
                </c:pt>
                <c:pt idx="58">
                  <c:v>44627</c:v>
                </c:pt>
                <c:pt idx="59">
                  <c:v>44634</c:v>
                </c:pt>
                <c:pt idx="60">
                  <c:v>44641</c:v>
                </c:pt>
                <c:pt idx="61">
                  <c:v>44648</c:v>
                </c:pt>
                <c:pt idx="62">
                  <c:v>44655</c:v>
                </c:pt>
              </c:numCache>
            </c:numRef>
          </c:cat>
          <c:val>
            <c:numRef>
              <c:f>'Passenger Graph'!$AM$2:$AM$64</c:f>
              <c:numCache>
                <c:formatCode>0.0%</c:formatCode>
                <c:ptCount val="63"/>
                <c:pt idx="0">
                  <c:v>0.16337868480725623</c:v>
                </c:pt>
                <c:pt idx="1">
                  <c:v>0.15932539682539681</c:v>
                </c:pt>
                <c:pt idx="2">
                  <c:v>0.15975056689342404</c:v>
                </c:pt>
                <c:pt idx="3">
                  <c:v>0.15932539682539681</c:v>
                </c:pt>
                <c:pt idx="4">
                  <c:v>0.16224489795918368</c:v>
                </c:pt>
                <c:pt idx="5">
                  <c:v>0.15595238095238095</c:v>
                </c:pt>
                <c:pt idx="6">
                  <c:v>0.15297619047619049</c:v>
                </c:pt>
                <c:pt idx="7">
                  <c:v>0.15731292517006804</c:v>
                </c:pt>
                <c:pt idx="8">
                  <c:v>0.16910430839002269</c:v>
                </c:pt>
                <c:pt idx="9">
                  <c:v>0.17675736961451247</c:v>
                </c:pt>
                <c:pt idx="10">
                  <c:v>0.18123582766439908</c:v>
                </c:pt>
                <c:pt idx="11">
                  <c:v>0.18526077097505669</c:v>
                </c:pt>
                <c:pt idx="12">
                  <c:v>0.1981859410430839</c:v>
                </c:pt>
                <c:pt idx="13">
                  <c:v>0.19846938775510203</c:v>
                </c:pt>
                <c:pt idx="14">
                  <c:v>0.19240362811791384</c:v>
                </c:pt>
                <c:pt idx="15">
                  <c:v>0.19676870748299319</c:v>
                </c:pt>
                <c:pt idx="16">
                  <c:v>0.19365079365079366</c:v>
                </c:pt>
                <c:pt idx="17">
                  <c:v>0.19399092970521542</c:v>
                </c:pt>
                <c:pt idx="18">
                  <c:v>0.21176303854875284</c:v>
                </c:pt>
                <c:pt idx="19">
                  <c:v>0.21785714285714286</c:v>
                </c:pt>
                <c:pt idx="20">
                  <c:v>0.22491496598639457</c:v>
                </c:pt>
                <c:pt idx="21">
                  <c:v>0.23341836734693877</c:v>
                </c:pt>
                <c:pt idx="22">
                  <c:v>0.23134920634920636</c:v>
                </c:pt>
                <c:pt idx="23">
                  <c:v>0.22269470645842998</c:v>
                </c:pt>
                <c:pt idx="24">
                  <c:v>0.2343693624039998</c:v>
                </c:pt>
                <c:pt idx="25">
                  <c:v>0.25516725941961754</c:v>
                </c:pt>
                <c:pt idx="26">
                  <c:v>0.26137827947013043</c:v>
                </c:pt>
                <c:pt idx="27">
                  <c:v>0.26609453120973148</c:v>
                </c:pt>
                <c:pt idx="28">
                  <c:v>0.25686820266996546</c:v>
                </c:pt>
                <c:pt idx="29">
                  <c:v>0.2582083397763002</c:v>
                </c:pt>
                <c:pt idx="30">
                  <c:v>0.25996082676150711</c:v>
                </c:pt>
                <c:pt idx="31">
                  <c:v>0.26246069790216997</c:v>
                </c:pt>
                <c:pt idx="32">
                  <c:v>0.25846605845059534</c:v>
                </c:pt>
                <c:pt idx="33">
                  <c:v>0.25640430905623424</c:v>
                </c:pt>
                <c:pt idx="34">
                  <c:v>0.24230709757229008</c:v>
                </c:pt>
                <c:pt idx="35">
                  <c:v>0.26441935982681303</c:v>
                </c:pt>
                <c:pt idx="36">
                  <c:v>0.26199680428843874</c:v>
                </c:pt>
                <c:pt idx="37">
                  <c:v>0.27173857017679504</c:v>
                </c:pt>
                <c:pt idx="38">
                  <c:v>0.27225400752538531</c:v>
                </c:pt>
                <c:pt idx="39">
                  <c:v>0.27547549095407453</c:v>
                </c:pt>
                <c:pt idx="40">
                  <c:v>0.31178805216225969</c:v>
                </c:pt>
                <c:pt idx="41">
                  <c:v>0.28712437503221483</c:v>
                </c:pt>
                <c:pt idx="42">
                  <c:v>0.27313025101798877</c:v>
                </c:pt>
                <c:pt idx="43">
                  <c:v>0.28552651925158495</c:v>
                </c:pt>
                <c:pt idx="44">
                  <c:v>0.29088706767692385</c:v>
                </c:pt>
                <c:pt idx="45">
                  <c:v>0.29395391990103603</c:v>
                </c:pt>
                <c:pt idx="46">
                  <c:v>0.30756146590381939</c:v>
                </c:pt>
                <c:pt idx="47">
                  <c:v>0.28331013865264676</c:v>
                </c:pt>
                <c:pt idx="48">
                  <c:v>0.28751095304365754</c:v>
                </c:pt>
                <c:pt idx="49">
                  <c:v>0.21735992990052058</c:v>
                </c:pt>
                <c:pt idx="50">
                  <c:v>0.18823771970516984</c:v>
                </c:pt>
                <c:pt idx="51">
                  <c:v>0.21042729756198134</c:v>
                </c:pt>
                <c:pt idx="52">
                  <c:v>0.22063295706406885</c:v>
                </c:pt>
                <c:pt idx="53">
                  <c:v>0.21913818875315705</c:v>
                </c:pt>
                <c:pt idx="54">
                  <c:v>0.23052935415700221</c:v>
                </c:pt>
                <c:pt idx="55">
                  <c:v>0.24911087057368178</c:v>
                </c:pt>
                <c:pt idx="56">
                  <c:v>0.26258955723931754</c:v>
                </c:pt>
                <c:pt idx="57">
                  <c:v>0.27333642595742486</c:v>
                </c:pt>
                <c:pt idx="58">
                  <c:v>0.30462347301685483</c:v>
                </c:pt>
                <c:pt idx="59">
                  <c:v>0.32892634400288645</c:v>
                </c:pt>
                <c:pt idx="60">
                  <c:v>0.31598886655327046</c:v>
                </c:pt>
                <c:pt idx="61">
                  <c:v>0.31382402968919126</c:v>
                </c:pt>
                <c:pt idx="62">
                  <c:v>0.32057625895572395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7-4E4E-A021-B707E3B2F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064960"/>
        <c:axId val="1504085344"/>
      </c:lineChart>
      <c:dateAx>
        <c:axId val="150406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(Week</a:t>
                </a:r>
                <a:r>
                  <a:rPr lang="en-US" baseline="0"/>
                  <a:t> of)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85344"/>
        <c:crosses val="autoZero"/>
        <c:auto val="1"/>
        <c:lblOffset val="100"/>
        <c:baseTimeUnit val="days"/>
      </c:dateAx>
      <c:valAx>
        <c:axId val="15040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Normal Bus Departures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6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May 2021 - May 2022</a:t>
            </a:r>
            <a:r>
              <a:rPr lang="en-US" baseline="0"/>
              <a:t> PABT Passenger Activity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Percentage of Pre-COVID Average Daily Departing Passengers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'Passenger Graph'!$B$1</c:f>
              <c:strCache>
                <c:ptCount val="1"/>
                <c:pt idx="0">
                  <c:v>% Normal Total Passengers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'Passenger Graph'!$A$21:$A$70</c:f>
              <c:numCache>
                <c:formatCode>m/d;@</c:formatCode>
                <c:ptCount val="50"/>
                <c:pt idx="0">
                  <c:v>44333</c:v>
                </c:pt>
                <c:pt idx="1">
                  <c:v>44340</c:v>
                </c:pt>
                <c:pt idx="2">
                  <c:v>44347</c:v>
                </c:pt>
                <c:pt idx="3">
                  <c:v>44354</c:v>
                </c:pt>
                <c:pt idx="4">
                  <c:v>44361</c:v>
                </c:pt>
                <c:pt idx="5">
                  <c:v>44368</c:v>
                </c:pt>
                <c:pt idx="6">
                  <c:v>44375</c:v>
                </c:pt>
                <c:pt idx="7">
                  <c:v>44382</c:v>
                </c:pt>
                <c:pt idx="8">
                  <c:v>44389</c:v>
                </c:pt>
                <c:pt idx="9">
                  <c:v>44396</c:v>
                </c:pt>
                <c:pt idx="10">
                  <c:v>44403</c:v>
                </c:pt>
                <c:pt idx="11">
                  <c:v>44410</c:v>
                </c:pt>
                <c:pt idx="12">
                  <c:v>44417</c:v>
                </c:pt>
                <c:pt idx="13">
                  <c:v>44424</c:v>
                </c:pt>
                <c:pt idx="14">
                  <c:v>44431</c:v>
                </c:pt>
                <c:pt idx="15">
                  <c:v>44438</c:v>
                </c:pt>
                <c:pt idx="16">
                  <c:v>44445</c:v>
                </c:pt>
                <c:pt idx="17">
                  <c:v>44452</c:v>
                </c:pt>
                <c:pt idx="18">
                  <c:v>44459</c:v>
                </c:pt>
                <c:pt idx="19">
                  <c:v>44466</c:v>
                </c:pt>
                <c:pt idx="20">
                  <c:v>44473</c:v>
                </c:pt>
                <c:pt idx="21">
                  <c:v>44480</c:v>
                </c:pt>
                <c:pt idx="22">
                  <c:v>44487</c:v>
                </c:pt>
                <c:pt idx="23">
                  <c:v>44494</c:v>
                </c:pt>
                <c:pt idx="24">
                  <c:v>44501</c:v>
                </c:pt>
                <c:pt idx="25">
                  <c:v>44508</c:v>
                </c:pt>
                <c:pt idx="26">
                  <c:v>44515</c:v>
                </c:pt>
                <c:pt idx="27">
                  <c:v>44529</c:v>
                </c:pt>
                <c:pt idx="28">
                  <c:v>44536</c:v>
                </c:pt>
                <c:pt idx="29">
                  <c:v>44543</c:v>
                </c:pt>
                <c:pt idx="30">
                  <c:v>44564</c:v>
                </c:pt>
                <c:pt idx="31">
                  <c:v>44571</c:v>
                </c:pt>
                <c:pt idx="32">
                  <c:v>44578</c:v>
                </c:pt>
                <c:pt idx="33">
                  <c:v>44585</c:v>
                </c:pt>
                <c:pt idx="34">
                  <c:v>44592</c:v>
                </c:pt>
                <c:pt idx="35">
                  <c:v>44599</c:v>
                </c:pt>
                <c:pt idx="36">
                  <c:v>44606</c:v>
                </c:pt>
                <c:pt idx="37">
                  <c:v>44613</c:v>
                </c:pt>
                <c:pt idx="38">
                  <c:v>44620</c:v>
                </c:pt>
                <c:pt idx="39">
                  <c:v>44627</c:v>
                </c:pt>
                <c:pt idx="40">
                  <c:v>44634</c:v>
                </c:pt>
                <c:pt idx="41">
                  <c:v>44641</c:v>
                </c:pt>
                <c:pt idx="42">
                  <c:v>44648</c:v>
                </c:pt>
                <c:pt idx="43">
                  <c:v>44655</c:v>
                </c:pt>
                <c:pt idx="44">
                  <c:v>44662</c:v>
                </c:pt>
                <c:pt idx="45">
                  <c:v>44669</c:v>
                </c:pt>
                <c:pt idx="46">
                  <c:v>44676</c:v>
                </c:pt>
                <c:pt idx="47">
                  <c:v>44683</c:v>
                </c:pt>
                <c:pt idx="48">
                  <c:v>44690</c:v>
                </c:pt>
                <c:pt idx="49">
                  <c:v>44697</c:v>
                </c:pt>
              </c:numCache>
            </c:numRef>
          </c:cat>
          <c:val>
            <c:numRef>
              <c:f>'Passenger Graph'!$B$21:$B$70</c:f>
              <c:numCache>
                <c:formatCode>0.0%</c:formatCode>
                <c:ptCount val="50"/>
                <c:pt idx="0">
                  <c:v>0.33041434262948205</c:v>
                </c:pt>
                <c:pt idx="1">
                  <c:v>0.33904382470119521</c:v>
                </c:pt>
                <c:pt idx="2">
                  <c:v>0.35006374501992032</c:v>
                </c:pt>
                <c:pt idx="3">
                  <c:v>0.34898804780876497</c:v>
                </c:pt>
                <c:pt idx="4">
                  <c:v>0.38309163346613545</c:v>
                </c:pt>
                <c:pt idx="5">
                  <c:v>0.3910438247011952</c:v>
                </c:pt>
                <c:pt idx="6">
                  <c:v>0.39189641434262951</c:v>
                </c:pt>
                <c:pt idx="7">
                  <c:v>0.39236653386454184</c:v>
                </c:pt>
                <c:pt idx="8">
                  <c:v>0.40303585657370516</c:v>
                </c:pt>
                <c:pt idx="9">
                  <c:v>0.39368127490039839</c:v>
                </c:pt>
                <c:pt idx="10">
                  <c:v>0.39893227091633465</c:v>
                </c:pt>
                <c:pt idx="11">
                  <c:v>0.39994422310756972</c:v>
                </c:pt>
                <c:pt idx="12">
                  <c:v>0.40283665338645419</c:v>
                </c:pt>
                <c:pt idx="13">
                  <c:v>0.40035059760956176</c:v>
                </c:pt>
                <c:pt idx="14">
                  <c:v>0.40466932270916334</c:v>
                </c:pt>
                <c:pt idx="15">
                  <c:v>0.36521912350597607</c:v>
                </c:pt>
                <c:pt idx="16">
                  <c:v>0.4092350597609562</c:v>
                </c:pt>
                <c:pt idx="17">
                  <c:v>0.4430836653386454</c:v>
                </c:pt>
                <c:pt idx="18">
                  <c:v>0.4478406374501992</c:v>
                </c:pt>
                <c:pt idx="19">
                  <c:v>0.44943426294820715</c:v>
                </c:pt>
                <c:pt idx="20">
                  <c:v>0.46845418326693228</c:v>
                </c:pt>
                <c:pt idx="21">
                  <c:v>0.48647011952191233</c:v>
                </c:pt>
                <c:pt idx="22">
                  <c:v>0.48344223107569723</c:v>
                </c:pt>
                <c:pt idx="23">
                  <c:v>0.48775298804780876</c:v>
                </c:pt>
                <c:pt idx="24">
                  <c:v>0.49078087649402391</c:v>
                </c:pt>
                <c:pt idx="25">
                  <c:v>0.50641434262948204</c:v>
                </c:pt>
                <c:pt idx="26">
                  <c:v>0.5016095617529881</c:v>
                </c:pt>
                <c:pt idx="27">
                  <c:v>0.50752988047808767</c:v>
                </c:pt>
                <c:pt idx="28">
                  <c:v>0.49972908366533864</c:v>
                </c:pt>
                <c:pt idx="29">
                  <c:v>0.48714741035856574</c:v>
                </c:pt>
                <c:pt idx="30">
                  <c:v>0.33484462151394423</c:v>
                </c:pt>
                <c:pt idx="31">
                  <c:v>0.35670119521912352</c:v>
                </c:pt>
                <c:pt idx="32">
                  <c:v>0.38703585657370521</c:v>
                </c:pt>
                <c:pt idx="33">
                  <c:v>0.39239840637450202</c:v>
                </c:pt>
                <c:pt idx="34">
                  <c:v>0.42929083665338647</c:v>
                </c:pt>
                <c:pt idx="35">
                  <c:v>0.44101195219123507</c:v>
                </c:pt>
                <c:pt idx="36">
                  <c:v>0.45523505976095618</c:v>
                </c:pt>
                <c:pt idx="37">
                  <c:v>0.46917131474103585</c:v>
                </c:pt>
                <c:pt idx="38">
                  <c:v>0.49420717131474101</c:v>
                </c:pt>
                <c:pt idx="39">
                  <c:v>0.48330677290836654</c:v>
                </c:pt>
                <c:pt idx="40">
                  <c:v>0.52897211155378487</c:v>
                </c:pt>
                <c:pt idx="41">
                  <c:v>0.5255697211155379</c:v>
                </c:pt>
                <c:pt idx="42">
                  <c:v>0.52582470119521907</c:v>
                </c:pt>
                <c:pt idx="43">
                  <c:v>0.52811952191235056</c:v>
                </c:pt>
                <c:pt idx="44">
                  <c:v>0.53987250996015934</c:v>
                </c:pt>
                <c:pt idx="45">
                  <c:v>0.54241434262948207</c:v>
                </c:pt>
                <c:pt idx="46">
                  <c:v>0.542605577689243</c:v>
                </c:pt>
                <c:pt idx="47">
                  <c:v>0.53933864541832666</c:v>
                </c:pt>
                <c:pt idx="48">
                  <c:v>0.55534820717131472</c:v>
                </c:pt>
                <c:pt idx="49">
                  <c:v>0.56752191235059757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A68-4F93-8C2F-F24AAF0A9FFA}"/>
            </c:ext>
          </c:extLst>
        </c:ser>
        <c:ser>
          <c:idx val="3"/>
          <c:order val="1"/>
          <c:tx>
            <c:strRef>
              <c:f>'Passenger Graph'!$B$1</c:f>
              <c:strCache>
                <c:ptCount val="1"/>
                <c:pt idx="0">
                  <c:v>% Normal Total Passengers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'Passenger Graph'!$A$21:$A$70</c:f>
              <c:numCache>
                <c:formatCode>m/d;@</c:formatCode>
                <c:ptCount val="50"/>
                <c:pt idx="0">
                  <c:v>44333</c:v>
                </c:pt>
                <c:pt idx="1">
                  <c:v>44340</c:v>
                </c:pt>
                <c:pt idx="2">
                  <c:v>44347</c:v>
                </c:pt>
                <c:pt idx="3">
                  <c:v>44354</c:v>
                </c:pt>
                <c:pt idx="4">
                  <c:v>44361</c:v>
                </c:pt>
                <c:pt idx="5">
                  <c:v>44368</c:v>
                </c:pt>
                <c:pt idx="6">
                  <c:v>44375</c:v>
                </c:pt>
                <c:pt idx="7">
                  <c:v>44382</c:v>
                </c:pt>
                <c:pt idx="8">
                  <c:v>44389</c:v>
                </c:pt>
                <c:pt idx="9">
                  <c:v>44396</c:v>
                </c:pt>
                <c:pt idx="10">
                  <c:v>44403</c:v>
                </c:pt>
                <c:pt idx="11">
                  <c:v>44410</c:v>
                </c:pt>
                <c:pt idx="12">
                  <c:v>44417</c:v>
                </c:pt>
                <c:pt idx="13">
                  <c:v>44424</c:v>
                </c:pt>
                <c:pt idx="14">
                  <c:v>44431</c:v>
                </c:pt>
                <c:pt idx="15">
                  <c:v>44438</c:v>
                </c:pt>
                <c:pt idx="16">
                  <c:v>44445</c:v>
                </c:pt>
                <c:pt idx="17">
                  <c:v>44452</c:v>
                </c:pt>
                <c:pt idx="18">
                  <c:v>44459</c:v>
                </c:pt>
                <c:pt idx="19">
                  <c:v>44466</c:v>
                </c:pt>
                <c:pt idx="20">
                  <c:v>44473</c:v>
                </c:pt>
                <c:pt idx="21">
                  <c:v>44480</c:v>
                </c:pt>
                <c:pt idx="22">
                  <c:v>44487</c:v>
                </c:pt>
                <c:pt idx="23">
                  <c:v>44494</c:v>
                </c:pt>
                <c:pt idx="24">
                  <c:v>44501</c:v>
                </c:pt>
                <c:pt idx="25">
                  <c:v>44508</c:v>
                </c:pt>
                <c:pt idx="26">
                  <c:v>44515</c:v>
                </c:pt>
                <c:pt idx="27">
                  <c:v>44529</c:v>
                </c:pt>
                <c:pt idx="28">
                  <c:v>44536</c:v>
                </c:pt>
                <c:pt idx="29">
                  <c:v>44543</c:v>
                </c:pt>
                <c:pt idx="30">
                  <c:v>44564</c:v>
                </c:pt>
                <c:pt idx="31">
                  <c:v>44571</c:v>
                </c:pt>
                <c:pt idx="32">
                  <c:v>44578</c:v>
                </c:pt>
                <c:pt idx="33">
                  <c:v>44585</c:v>
                </c:pt>
                <c:pt idx="34">
                  <c:v>44592</c:v>
                </c:pt>
                <c:pt idx="35">
                  <c:v>44599</c:v>
                </c:pt>
                <c:pt idx="36">
                  <c:v>44606</c:v>
                </c:pt>
                <c:pt idx="37">
                  <c:v>44613</c:v>
                </c:pt>
                <c:pt idx="38">
                  <c:v>44620</c:v>
                </c:pt>
                <c:pt idx="39">
                  <c:v>44627</c:v>
                </c:pt>
                <c:pt idx="40">
                  <c:v>44634</c:v>
                </c:pt>
                <c:pt idx="41">
                  <c:v>44641</c:v>
                </c:pt>
                <c:pt idx="42">
                  <c:v>44648</c:v>
                </c:pt>
                <c:pt idx="43">
                  <c:v>44655</c:v>
                </c:pt>
                <c:pt idx="44">
                  <c:v>44662</c:v>
                </c:pt>
                <c:pt idx="45">
                  <c:v>44669</c:v>
                </c:pt>
                <c:pt idx="46">
                  <c:v>44676</c:v>
                </c:pt>
                <c:pt idx="47">
                  <c:v>44683</c:v>
                </c:pt>
                <c:pt idx="48">
                  <c:v>44690</c:v>
                </c:pt>
                <c:pt idx="49">
                  <c:v>44697</c:v>
                </c:pt>
              </c:numCache>
            </c:numRef>
          </c:cat>
          <c:val>
            <c:numRef>
              <c:f>'Passenger Graph'!$B$21:$B$70</c:f>
              <c:numCache>
                <c:formatCode>0.0%</c:formatCode>
                <c:ptCount val="50"/>
                <c:pt idx="0">
                  <c:v>0.33041434262948205</c:v>
                </c:pt>
                <c:pt idx="1">
                  <c:v>0.33904382470119521</c:v>
                </c:pt>
                <c:pt idx="2">
                  <c:v>0.35006374501992032</c:v>
                </c:pt>
                <c:pt idx="3">
                  <c:v>0.34898804780876497</c:v>
                </c:pt>
                <c:pt idx="4">
                  <c:v>0.38309163346613545</c:v>
                </c:pt>
                <c:pt idx="5">
                  <c:v>0.3910438247011952</c:v>
                </c:pt>
                <c:pt idx="6">
                  <c:v>0.39189641434262951</c:v>
                </c:pt>
                <c:pt idx="7">
                  <c:v>0.39236653386454184</c:v>
                </c:pt>
                <c:pt idx="8">
                  <c:v>0.40303585657370516</c:v>
                </c:pt>
                <c:pt idx="9">
                  <c:v>0.39368127490039839</c:v>
                </c:pt>
                <c:pt idx="10">
                  <c:v>0.39893227091633465</c:v>
                </c:pt>
                <c:pt idx="11">
                  <c:v>0.39994422310756972</c:v>
                </c:pt>
                <c:pt idx="12">
                  <c:v>0.40283665338645419</c:v>
                </c:pt>
                <c:pt idx="13">
                  <c:v>0.40035059760956176</c:v>
                </c:pt>
                <c:pt idx="14">
                  <c:v>0.40466932270916334</c:v>
                </c:pt>
                <c:pt idx="15">
                  <c:v>0.36521912350597607</c:v>
                </c:pt>
                <c:pt idx="16">
                  <c:v>0.4092350597609562</c:v>
                </c:pt>
                <c:pt idx="17">
                  <c:v>0.4430836653386454</c:v>
                </c:pt>
                <c:pt idx="18">
                  <c:v>0.4478406374501992</c:v>
                </c:pt>
                <c:pt idx="19">
                  <c:v>0.44943426294820715</c:v>
                </c:pt>
                <c:pt idx="20">
                  <c:v>0.46845418326693228</c:v>
                </c:pt>
                <c:pt idx="21">
                  <c:v>0.48647011952191233</c:v>
                </c:pt>
                <c:pt idx="22">
                  <c:v>0.48344223107569723</c:v>
                </c:pt>
                <c:pt idx="23">
                  <c:v>0.48775298804780876</c:v>
                </c:pt>
                <c:pt idx="24">
                  <c:v>0.49078087649402391</c:v>
                </c:pt>
                <c:pt idx="25">
                  <c:v>0.50641434262948204</c:v>
                </c:pt>
                <c:pt idx="26">
                  <c:v>0.5016095617529881</c:v>
                </c:pt>
                <c:pt idx="27">
                  <c:v>0.50752988047808767</c:v>
                </c:pt>
                <c:pt idx="28">
                  <c:v>0.49972908366533864</c:v>
                </c:pt>
                <c:pt idx="29">
                  <c:v>0.48714741035856574</c:v>
                </c:pt>
                <c:pt idx="30">
                  <c:v>0.33484462151394423</c:v>
                </c:pt>
                <c:pt idx="31">
                  <c:v>0.35670119521912352</c:v>
                </c:pt>
                <c:pt idx="32">
                  <c:v>0.38703585657370521</c:v>
                </c:pt>
                <c:pt idx="33">
                  <c:v>0.39239840637450202</c:v>
                </c:pt>
                <c:pt idx="34">
                  <c:v>0.42929083665338647</c:v>
                </c:pt>
                <c:pt idx="35">
                  <c:v>0.44101195219123507</c:v>
                </c:pt>
                <c:pt idx="36">
                  <c:v>0.45523505976095618</c:v>
                </c:pt>
                <c:pt idx="37">
                  <c:v>0.46917131474103585</c:v>
                </c:pt>
                <c:pt idx="38">
                  <c:v>0.49420717131474101</c:v>
                </c:pt>
                <c:pt idx="39">
                  <c:v>0.48330677290836654</c:v>
                </c:pt>
                <c:pt idx="40">
                  <c:v>0.52897211155378487</c:v>
                </c:pt>
                <c:pt idx="41">
                  <c:v>0.5255697211155379</c:v>
                </c:pt>
                <c:pt idx="42">
                  <c:v>0.52582470119521907</c:v>
                </c:pt>
                <c:pt idx="43">
                  <c:v>0.52811952191235056</c:v>
                </c:pt>
                <c:pt idx="44">
                  <c:v>0.53987250996015934</c:v>
                </c:pt>
                <c:pt idx="45">
                  <c:v>0.54241434262948207</c:v>
                </c:pt>
                <c:pt idx="46">
                  <c:v>0.542605577689243</c:v>
                </c:pt>
                <c:pt idx="47">
                  <c:v>0.53933864541832666</c:v>
                </c:pt>
                <c:pt idx="48">
                  <c:v>0.55534820717131472</c:v>
                </c:pt>
                <c:pt idx="49">
                  <c:v>0.56752191235059757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A68-4F93-8C2F-F24AAF0A9FFA}"/>
            </c:ext>
          </c:extLst>
        </c:ser>
        <c:ser>
          <c:idx val="1"/>
          <c:order val="2"/>
          <c:tx>
            <c:strRef>
              <c:f>'Passenger Graph'!$B$1</c:f>
              <c:strCache>
                <c:ptCount val="1"/>
                <c:pt idx="0">
                  <c:v>% Normal Total Passengers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'Passenger Graph'!$A$21:$A$70</c:f>
              <c:numCache>
                <c:formatCode>m/d;@</c:formatCode>
                <c:ptCount val="50"/>
                <c:pt idx="0">
                  <c:v>44333</c:v>
                </c:pt>
                <c:pt idx="1">
                  <c:v>44340</c:v>
                </c:pt>
                <c:pt idx="2">
                  <c:v>44347</c:v>
                </c:pt>
                <c:pt idx="3">
                  <c:v>44354</c:v>
                </c:pt>
                <c:pt idx="4">
                  <c:v>44361</c:v>
                </c:pt>
                <c:pt idx="5">
                  <c:v>44368</c:v>
                </c:pt>
                <c:pt idx="6">
                  <c:v>44375</c:v>
                </c:pt>
                <c:pt idx="7">
                  <c:v>44382</c:v>
                </c:pt>
                <c:pt idx="8">
                  <c:v>44389</c:v>
                </c:pt>
                <c:pt idx="9">
                  <c:v>44396</c:v>
                </c:pt>
                <c:pt idx="10">
                  <c:v>44403</c:v>
                </c:pt>
                <c:pt idx="11">
                  <c:v>44410</c:v>
                </c:pt>
                <c:pt idx="12">
                  <c:v>44417</c:v>
                </c:pt>
                <c:pt idx="13">
                  <c:v>44424</c:v>
                </c:pt>
                <c:pt idx="14">
                  <c:v>44431</c:v>
                </c:pt>
                <c:pt idx="15">
                  <c:v>44438</c:v>
                </c:pt>
                <c:pt idx="16">
                  <c:v>44445</c:v>
                </c:pt>
                <c:pt idx="17">
                  <c:v>44452</c:v>
                </c:pt>
                <c:pt idx="18">
                  <c:v>44459</c:v>
                </c:pt>
                <c:pt idx="19">
                  <c:v>44466</c:v>
                </c:pt>
                <c:pt idx="20">
                  <c:v>44473</c:v>
                </c:pt>
                <c:pt idx="21">
                  <c:v>44480</c:v>
                </c:pt>
                <c:pt idx="22">
                  <c:v>44487</c:v>
                </c:pt>
                <c:pt idx="23">
                  <c:v>44494</c:v>
                </c:pt>
                <c:pt idx="24">
                  <c:v>44501</c:v>
                </c:pt>
                <c:pt idx="25">
                  <c:v>44508</c:v>
                </c:pt>
                <c:pt idx="26">
                  <c:v>44515</c:v>
                </c:pt>
                <c:pt idx="27">
                  <c:v>44529</c:v>
                </c:pt>
                <c:pt idx="28">
                  <c:v>44536</c:v>
                </c:pt>
                <c:pt idx="29">
                  <c:v>44543</c:v>
                </c:pt>
                <c:pt idx="30">
                  <c:v>44564</c:v>
                </c:pt>
                <c:pt idx="31">
                  <c:v>44571</c:v>
                </c:pt>
                <c:pt idx="32">
                  <c:v>44578</c:v>
                </c:pt>
                <c:pt idx="33">
                  <c:v>44585</c:v>
                </c:pt>
                <c:pt idx="34">
                  <c:v>44592</c:v>
                </c:pt>
                <c:pt idx="35">
                  <c:v>44599</c:v>
                </c:pt>
                <c:pt idx="36">
                  <c:v>44606</c:v>
                </c:pt>
                <c:pt idx="37">
                  <c:v>44613</c:v>
                </c:pt>
                <c:pt idx="38">
                  <c:v>44620</c:v>
                </c:pt>
                <c:pt idx="39">
                  <c:v>44627</c:v>
                </c:pt>
                <c:pt idx="40">
                  <c:v>44634</c:v>
                </c:pt>
                <c:pt idx="41">
                  <c:v>44641</c:v>
                </c:pt>
                <c:pt idx="42">
                  <c:v>44648</c:v>
                </c:pt>
                <c:pt idx="43">
                  <c:v>44655</c:v>
                </c:pt>
                <c:pt idx="44">
                  <c:v>44662</c:v>
                </c:pt>
                <c:pt idx="45">
                  <c:v>44669</c:v>
                </c:pt>
                <c:pt idx="46">
                  <c:v>44676</c:v>
                </c:pt>
                <c:pt idx="47">
                  <c:v>44683</c:v>
                </c:pt>
                <c:pt idx="48">
                  <c:v>44690</c:v>
                </c:pt>
                <c:pt idx="49">
                  <c:v>44697</c:v>
                </c:pt>
              </c:numCache>
            </c:numRef>
          </c:cat>
          <c:val>
            <c:numRef>
              <c:f>'Passenger Graph'!$B$21:$B$70</c:f>
              <c:numCache>
                <c:formatCode>0.0%</c:formatCode>
                <c:ptCount val="50"/>
                <c:pt idx="0">
                  <c:v>0.33041434262948205</c:v>
                </c:pt>
                <c:pt idx="1">
                  <c:v>0.33904382470119521</c:v>
                </c:pt>
                <c:pt idx="2">
                  <c:v>0.35006374501992032</c:v>
                </c:pt>
                <c:pt idx="3">
                  <c:v>0.34898804780876497</c:v>
                </c:pt>
                <c:pt idx="4">
                  <c:v>0.38309163346613545</c:v>
                </c:pt>
                <c:pt idx="5">
                  <c:v>0.3910438247011952</c:v>
                </c:pt>
                <c:pt idx="6">
                  <c:v>0.39189641434262951</c:v>
                </c:pt>
                <c:pt idx="7">
                  <c:v>0.39236653386454184</c:v>
                </c:pt>
                <c:pt idx="8">
                  <c:v>0.40303585657370516</c:v>
                </c:pt>
                <c:pt idx="9">
                  <c:v>0.39368127490039839</c:v>
                </c:pt>
                <c:pt idx="10">
                  <c:v>0.39893227091633465</c:v>
                </c:pt>
                <c:pt idx="11">
                  <c:v>0.39994422310756972</c:v>
                </c:pt>
                <c:pt idx="12">
                  <c:v>0.40283665338645419</c:v>
                </c:pt>
                <c:pt idx="13">
                  <c:v>0.40035059760956176</c:v>
                </c:pt>
                <c:pt idx="14">
                  <c:v>0.40466932270916334</c:v>
                </c:pt>
                <c:pt idx="15">
                  <c:v>0.36521912350597607</c:v>
                </c:pt>
                <c:pt idx="16">
                  <c:v>0.4092350597609562</c:v>
                </c:pt>
                <c:pt idx="17">
                  <c:v>0.4430836653386454</c:v>
                </c:pt>
                <c:pt idx="18">
                  <c:v>0.4478406374501992</c:v>
                </c:pt>
                <c:pt idx="19">
                  <c:v>0.44943426294820715</c:v>
                </c:pt>
                <c:pt idx="20">
                  <c:v>0.46845418326693228</c:v>
                </c:pt>
                <c:pt idx="21">
                  <c:v>0.48647011952191233</c:v>
                </c:pt>
                <c:pt idx="22">
                  <c:v>0.48344223107569723</c:v>
                </c:pt>
                <c:pt idx="23">
                  <c:v>0.48775298804780876</c:v>
                </c:pt>
                <c:pt idx="24">
                  <c:v>0.49078087649402391</c:v>
                </c:pt>
                <c:pt idx="25">
                  <c:v>0.50641434262948204</c:v>
                </c:pt>
                <c:pt idx="26">
                  <c:v>0.5016095617529881</c:v>
                </c:pt>
                <c:pt idx="27">
                  <c:v>0.50752988047808767</c:v>
                </c:pt>
                <c:pt idx="28">
                  <c:v>0.49972908366533864</c:v>
                </c:pt>
                <c:pt idx="29">
                  <c:v>0.48714741035856574</c:v>
                </c:pt>
                <c:pt idx="30">
                  <c:v>0.33484462151394423</c:v>
                </c:pt>
                <c:pt idx="31">
                  <c:v>0.35670119521912352</c:v>
                </c:pt>
                <c:pt idx="32">
                  <c:v>0.38703585657370521</c:v>
                </c:pt>
                <c:pt idx="33">
                  <c:v>0.39239840637450202</c:v>
                </c:pt>
                <c:pt idx="34">
                  <c:v>0.42929083665338647</c:v>
                </c:pt>
                <c:pt idx="35">
                  <c:v>0.44101195219123507</c:v>
                </c:pt>
                <c:pt idx="36">
                  <c:v>0.45523505976095618</c:v>
                </c:pt>
                <c:pt idx="37">
                  <c:v>0.46917131474103585</c:v>
                </c:pt>
                <c:pt idx="38">
                  <c:v>0.49420717131474101</c:v>
                </c:pt>
                <c:pt idx="39">
                  <c:v>0.48330677290836654</c:v>
                </c:pt>
                <c:pt idx="40">
                  <c:v>0.52897211155378487</c:v>
                </c:pt>
                <c:pt idx="41">
                  <c:v>0.5255697211155379</c:v>
                </c:pt>
                <c:pt idx="42">
                  <c:v>0.52582470119521907</c:v>
                </c:pt>
                <c:pt idx="43">
                  <c:v>0.52811952191235056</c:v>
                </c:pt>
                <c:pt idx="44">
                  <c:v>0.53987250996015934</c:v>
                </c:pt>
                <c:pt idx="45">
                  <c:v>0.54241434262948207</c:v>
                </c:pt>
                <c:pt idx="46">
                  <c:v>0.542605577689243</c:v>
                </c:pt>
                <c:pt idx="47">
                  <c:v>0.53933864541832666</c:v>
                </c:pt>
                <c:pt idx="48">
                  <c:v>0.55534820717131472</c:v>
                </c:pt>
                <c:pt idx="49">
                  <c:v>0.56752191235059757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68-4F93-8C2F-F24AAF0A9FFA}"/>
            </c:ext>
          </c:extLst>
        </c:ser>
        <c:ser>
          <c:idx val="0"/>
          <c:order val="3"/>
          <c:tx>
            <c:strRef>
              <c:f>'Passenger Graph'!$B$1</c:f>
              <c:strCache>
                <c:ptCount val="1"/>
                <c:pt idx="0">
                  <c:v>% Normal Total Passengers</c:v>
                </c:pt>
              </c:strCache>
            </c:strRef>
          </c:tx>
          <c:spPr>
            <a:ln w="28575"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'Passenger Graph'!$A$21:$A$70</c:f>
              <c:numCache>
                <c:formatCode>m/d;@</c:formatCode>
                <c:ptCount val="50"/>
                <c:pt idx="0">
                  <c:v>44333</c:v>
                </c:pt>
                <c:pt idx="1">
                  <c:v>44340</c:v>
                </c:pt>
                <c:pt idx="2">
                  <c:v>44347</c:v>
                </c:pt>
                <c:pt idx="3">
                  <c:v>44354</c:v>
                </c:pt>
                <c:pt idx="4">
                  <c:v>44361</c:v>
                </c:pt>
                <c:pt idx="5">
                  <c:v>44368</c:v>
                </c:pt>
                <c:pt idx="6">
                  <c:v>44375</c:v>
                </c:pt>
                <c:pt idx="7">
                  <c:v>44382</c:v>
                </c:pt>
                <c:pt idx="8">
                  <c:v>44389</c:v>
                </c:pt>
                <c:pt idx="9">
                  <c:v>44396</c:v>
                </c:pt>
                <c:pt idx="10">
                  <c:v>44403</c:v>
                </c:pt>
                <c:pt idx="11">
                  <c:v>44410</c:v>
                </c:pt>
                <c:pt idx="12">
                  <c:v>44417</c:v>
                </c:pt>
                <c:pt idx="13">
                  <c:v>44424</c:v>
                </c:pt>
                <c:pt idx="14">
                  <c:v>44431</c:v>
                </c:pt>
                <c:pt idx="15">
                  <c:v>44438</c:v>
                </c:pt>
                <c:pt idx="16">
                  <c:v>44445</c:v>
                </c:pt>
                <c:pt idx="17">
                  <c:v>44452</c:v>
                </c:pt>
                <c:pt idx="18">
                  <c:v>44459</c:v>
                </c:pt>
                <c:pt idx="19">
                  <c:v>44466</c:v>
                </c:pt>
                <c:pt idx="20">
                  <c:v>44473</c:v>
                </c:pt>
                <c:pt idx="21">
                  <c:v>44480</c:v>
                </c:pt>
                <c:pt idx="22">
                  <c:v>44487</c:v>
                </c:pt>
                <c:pt idx="23">
                  <c:v>44494</c:v>
                </c:pt>
                <c:pt idx="24">
                  <c:v>44501</c:v>
                </c:pt>
                <c:pt idx="25">
                  <c:v>44508</c:v>
                </c:pt>
                <c:pt idx="26">
                  <c:v>44515</c:v>
                </c:pt>
                <c:pt idx="27">
                  <c:v>44529</c:v>
                </c:pt>
                <c:pt idx="28">
                  <c:v>44536</c:v>
                </c:pt>
                <c:pt idx="29">
                  <c:v>44543</c:v>
                </c:pt>
                <c:pt idx="30">
                  <c:v>44564</c:v>
                </c:pt>
                <c:pt idx="31">
                  <c:v>44571</c:v>
                </c:pt>
                <c:pt idx="32">
                  <c:v>44578</c:v>
                </c:pt>
                <c:pt idx="33">
                  <c:v>44585</c:v>
                </c:pt>
                <c:pt idx="34">
                  <c:v>44592</c:v>
                </c:pt>
                <c:pt idx="35">
                  <c:v>44599</c:v>
                </c:pt>
                <c:pt idx="36">
                  <c:v>44606</c:v>
                </c:pt>
                <c:pt idx="37">
                  <c:v>44613</c:v>
                </c:pt>
                <c:pt idx="38">
                  <c:v>44620</c:v>
                </c:pt>
                <c:pt idx="39">
                  <c:v>44627</c:v>
                </c:pt>
                <c:pt idx="40">
                  <c:v>44634</c:v>
                </c:pt>
                <c:pt idx="41">
                  <c:v>44641</c:v>
                </c:pt>
                <c:pt idx="42">
                  <c:v>44648</c:v>
                </c:pt>
                <c:pt idx="43">
                  <c:v>44655</c:v>
                </c:pt>
                <c:pt idx="44">
                  <c:v>44662</c:v>
                </c:pt>
                <c:pt idx="45">
                  <c:v>44669</c:v>
                </c:pt>
                <c:pt idx="46">
                  <c:v>44676</c:v>
                </c:pt>
                <c:pt idx="47">
                  <c:v>44683</c:v>
                </c:pt>
                <c:pt idx="48">
                  <c:v>44690</c:v>
                </c:pt>
                <c:pt idx="49">
                  <c:v>44697</c:v>
                </c:pt>
              </c:numCache>
            </c:numRef>
          </c:cat>
          <c:val>
            <c:numRef>
              <c:f>'Passenger Graph'!$B$21:$B$70</c:f>
              <c:numCache>
                <c:formatCode>0.0%</c:formatCode>
                <c:ptCount val="50"/>
                <c:pt idx="0">
                  <c:v>0.33041434262948205</c:v>
                </c:pt>
                <c:pt idx="1">
                  <c:v>0.33904382470119521</c:v>
                </c:pt>
                <c:pt idx="2">
                  <c:v>0.35006374501992032</c:v>
                </c:pt>
                <c:pt idx="3">
                  <c:v>0.34898804780876497</c:v>
                </c:pt>
                <c:pt idx="4">
                  <c:v>0.38309163346613545</c:v>
                </c:pt>
                <c:pt idx="5">
                  <c:v>0.3910438247011952</c:v>
                </c:pt>
                <c:pt idx="6">
                  <c:v>0.39189641434262951</c:v>
                </c:pt>
                <c:pt idx="7">
                  <c:v>0.39236653386454184</c:v>
                </c:pt>
                <c:pt idx="8">
                  <c:v>0.40303585657370516</c:v>
                </c:pt>
                <c:pt idx="9">
                  <c:v>0.39368127490039839</c:v>
                </c:pt>
                <c:pt idx="10">
                  <c:v>0.39893227091633465</c:v>
                </c:pt>
                <c:pt idx="11">
                  <c:v>0.39994422310756972</c:v>
                </c:pt>
                <c:pt idx="12">
                  <c:v>0.40283665338645419</c:v>
                </c:pt>
                <c:pt idx="13">
                  <c:v>0.40035059760956176</c:v>
                </c:pt>
                <c:pt idx="14">
                  <c:v>0.40466932270916334</c:v>
                </c:pt>
                <c:pt idx="15">
                  <c:v>0.36521912350597607</c:v>
                </c:pt>
                <c:pt idx="16">
                  <c:v>0.4092350597609562</c:v>
                </c:pt>
                <c:pt idx="17">
                  <c:v>0.4430836653386454</c:v>
                </c:pt>
                <c:pt idx="18">
                  <c:v>0.4478406374501992</c:v>
                </c:pt>
                <c:pt idx="19">
                  <c:v>0.44943426294820715</c:v>
                </c:pt>
                <c:pt idx="20">
                  <c:v>0.46845418326693228</c:v>
                </c:pt>
                <c:pt idx="21">
                  <c:v>0.48647011952191233</c:v>
                </c:pt>
                <c:pt idx="22">
                  <c:v>0.48344223107569723</c:v>
                </c:pt>
                <c:pt idx="23">
                  <c:v>0.48775298804780876</c:v>
                </c:pt>
                <c:pt idx="24">
                  <c:v>0.49078087649402391</c:v>
                </c:pt>
                <c:pt idx="25">
                  <c:v>0.50641434262948204</c:v>
                </c:pt>
                <c:pt idx="26">
                  <c:v>0.5016095617529881</c:v>
                </c:pt>
                <c:pt idx="27">
                  <c:v>0.50752988047808767</c:v>
                </c:pt>
                <c:pt idx="28">
                  <c:v>0.49972908366533864</c:v>
                </c:pt>
                <c:pt idx="29">
                  <c:v>0.48714741035856574</c:v>
                </c:pt>
                <c:pt idx="30">
                  <c:v>0.33484462151394423</c:v>
                </c:pt>
                <c:pt idx="31">
                  <c:v>0.35670119521912352</c:v>
                </c:pt>
                <c:pt idx="32">
                  <c:v>0.38703585657370521</c:v>
                </c:pt>
                <c:pt idx="33">
                  <c:v>0.39239840637450202</c:v>
                </c:pt>
                <c:pt idx="34">
                  <c:v>0.42929083665338647</c:v>
                </c:pt>
                <c:pt idx="35">
                  <c:v>0.44101195219123507</c:v>
                </c:pt>
                <c:pt idx="36">
                  <c:v>0.45523505976095618</c:v>
                </c:pt>
                <c:pt idx="37">
                  <c:v>0.46917131474103585</c:v>
                </c:pt>
                <c:pt idx="38">
                  <c:v>0.49420717131474101</c:v>
                </c:pt>
                <c:pt idx="39">
                  <c:v>0.48330677290836654</c:v>
                </c:pt>
                <c:pt idx="40">
                  <c:v>0.52897211155378487</c:v>
                </c:pt>
                <c:pt idx="41">
                  <c:v>0.5255697211155379</c:v>
                </c:pt>
                <c:pt idx="42">
                  <c:v>0.52582470119521907</c:v>
                </c:pt>
                <c:pt idx="43">
                  <c:v>0.52811952191235056</c:v>
                </c:pt>
                <c:pt idx="44">
                  <c:v>0.53987250996015934</c:v>
                </c:pt>
                <c:pt idx="45">
                  <c:v>0.54241434262948207</c:v>
                </c:pt>
                <c:pt idx="46">
                  <c:v>0.542605577689243</c:v>
                </c:pt>
                <c:pt idx="47">
                  <c:v>0.53933864541832666</c:v>
                </c:pt>
                <c:pt idx="48">
                  <c:v>0.55534820717131472</c:v>
                </c:pt>
                <c:pt idx="49">
                  <c:v>0.56752191235059757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A68-4F93-8C2F-F24AAF0A9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658799"/>
        <c:axId val="1025657135"/>
      </c:lineChart>
      <c:catAx>
        <c:axId val="102565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(Week of)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728919737049223"/>
              <c:y val="0.9429229049157656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57135"/>
        <c:crosses val="autoZero"/>
        <c:auto val="0"/>
        <c:lblAlgn val="ctr"/>
        <c:lblOffset val="100"/>
        <c:noMultiLvlLbl val="0"/>
      </c:catAx>
      <c:valAx>
        <c:axId val="1025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Normal Total Passengers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5879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2022-2023</a:t>
            </a:r>
            <a:r>
              <a:rPr lang="en-US" baseline="0"/>
              <a:t> PABT Passenger Activity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Percentage of Pre-COVID Average Daily Departing Passengers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'Passenger Graph'!$B$1</c:f>
              <c:strCache>
                <c:ptCount val="1"/>
                <c:pt idx="0">
                  <c:v>% Normal Total Passengers</c:v>
                </c:pt>
              </c:strCache>
            </c:strRef>
          </c:tx>
          <c:spPr>
            <a:ln w="28575"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cat>
            <c:numRef>
              <c:f>'Passenger Graph'!$A$90:$A$140</c:f>
              <c:numCache>
                <c:formatCode>m/d;@</c:formatCode>
                <c:ptCount val="51"/>
                <c:pt idx="0">
                  <c:v>44837</c:v>
                </c:pt>
                <c:pt idx="1">
                  <c:v>44844</c:v>
                </c:pt>
                <c:pt idx="2">
                  <c:v>44851</c:v>
                </c:pt>
                <c:pt idx="3">
                  <c:v>44858</c:v>
                </c:pt>
                <c:pt idx="4">
                  <c:v>44865</c:v>
                </c:pt>
                <c:pt idx="5">
                  <c:v>44872</c:v>
                </c:pt>
                <c:pt idx="6">
                  <c:v>44879</c:v>
                </c:pt>
                <c:pt idx="7">
                  <c:v>44893</c:v>
                </c:pt>
                <c:pt idx="8">
                  <c:v>44900</c:v>
                </c:pt>
                <c:pt idx="9">
                  <c:v>44907</c:v>
                </c:pt>
                <c:pt idx="10">
                  <c:v>44914</c:v>
                </c:pt>
                <c:pt idx="11">
                  <c:v>45286</c:v>
                </c:pt>
                <c:pt idx="12">
                  <c:v>44928</c:v>
                </c:pt>
                <c:pt idx="13">
                  <c:v>44935</c:v>
                </c:pt>
                <c:pt idx="14">
                  <c:v>44942</c:v>
                </c:pt>
                <c:pt idx="15">
                  <c:v>44949</c:v>
                </c:pt>
                <c:pt idx="16">
                  <c:v>44956</c:v>
                </c:pt>
                <c:pt idx="17">
                  <c:v>44963</c:v>
                </c:pt>
                <c:pt idx="18">
                  <c:v>44970</c:v>
                </c:pt>
                <c:pt idx="19">
                  <c:v>44977</c:v>
                </c:pt>
                <c:pt idx="20">
                  <c:v>44984</c:v>
                </c:pt>
                <c:pt idx="21">
                  <c:v>44991</c:v>
                </c:pt>
                <c:pt idx="22">
                  <c:v>44998</c:v>
                </c:pt>
                <c:pt idx="23">
                  <c:v>45005</c:v>
                </c:pt>
                <c:pt idx="24">
                  <c:v>45012</c:v>
                </c:pt>
                <c:pt idx="25">
                  <c:v>45019</c:v>
                </c:pt>
                <c:pt idx="26">
                  <c:v>45026</c:v>
                </c:pt>
                <c:pt idx="27">
                  <c:v>45033</c:v>
                </c:pt>
                <c:pt idx="28">
                  <c:v>45040</c:v>
                </c:pt>
                <c:pt idx="29">
                  <c:v>45047</c:v>
                </c:pt>
                <c:pt idx="30">
                  <c:v>45054</c:v>
                </c:pt>
                <c:pt idx="31">
                  <c:v>45061</c:v>
                </c:pt>
                <c:pt idx="32">
                  <c:v>45068</c:v>
                </c:pt>
                <c:pt idx="33">
                  <c:v>45075</c:v>
                </c:pt>
                <c:pt idx="34">
                  <c:v>45082</c:v>
                </c:pt>
                <c:pt idx="35">
                  <c:v>45089</c:v>
                </c:pt>
                <c:pt idx="36">
                  <c:v>45096</c:v>
                </c:pt>
                <c:pt idx="37">
                  <c:v>45103</c:v>
                </c:pt>
                <c:pt idx="38">
                  <c:v>45110</c:v>
                </c:pt>
                <c:pt idx="39">
                  <c:v>45117</c:v>
                </c:pt>
                <c:pt idx="40">
                  <c:v>45124</c:v>
                </c:pt>
                <c:pt idx="41">
                  <c:v>45131</c:v>
                </c:pt>
                <c:pt idx="42">
                  <c:v>45138</c:v>
                </c:pt>
                <c:pt idx="43">
                  <c:v>45145</c:v>
                </c:pt>
                <c:pt idx="44">
                  <c:v>45152</c:v>
                </c:pt>
                <c:pt idx="45">
                  <c:v>45159</c:v>
                </c:pt>
                <c:pt idx="46">
                  <c:v>45166</c:v>
                </c:pt>
                <c:pt idx="47">
                  <c:v>45173</c:v>
                </c:pt>
                <c:pt idx="48">
                  <c:v>45180</c:v>
                </c:pt>
                <c:pt idx="49">
                  <c:v>45187</c:v>
                </c:pt>
                <c:pt idx="50">
                  <c:v>45194</c:v>
                </c:pt>
              </c:numCache>
            </c:numRef>
          </c:cat>
          <c:val>
            <c:numRef>
              <c:f>'Passenger Graph'!$B$90:$B$140</c:f>
              <c:numCache>
                <c:formatCode>0.0%</c:formatCode>
                <c:ptCount val="51"/>
                <c:pt idx="0">
                  <c:v>0.57464541832669325</c:v>
                </c:pt>
                <c:pt idx="1">
                  <c:v>0.65095617529880478</c:v>
                </c:pt>
                <c:pt idx="2">
                  <c:v>0.66078884462151399</c:v>
                </c:pt>
                <c:pt idx="3">
                  <c:v>0.64521115537848606</c:v>
                </c:pt>
                <c:pt idx="4">
                  <c:v>0.65585657370517925</c:v>
                </c:pt>
                <c:pt idx="5">
                  <c:v>0.64099601593625499</c:v>
                </c:pt>
                <c:pt idx="6">
                  <c:v>0.62645418326693225</c:v>
                </c:pt>
                <c:pt idx="7">
                  <c:v>0.62489243027888441</c:v>
                </c:pt>
                <c:pt idx="8">
                  <c:v>0.64164940239043822</c:v>
                </c:pt>
                <c:pt idx="9">
                  <c:v>0.63454980079681278</c:v>
                </c:pt>
                <c:pt idx="10">
                  <c:v>0.58765737051792832</c:v>
                </c:pt>
                <c:pt idx="11">
                  <c:v>0.54033466135458164</c:v>
                </c:pt>
                <c:pt idx="12">
                  <c:v>0.62431872509960162</c:v>
                </c:pt>
                <c:pt idx="13">
                  <c:v>0.62709960159362554</c:v>
                </c:pt>
                <c:pt idx="14">
                  <c:v>0.6344621513944223</c:v>
                </c:pt>
                <c:pt idx="15">
                  <c:v>0.60916653386454178</c:v>
                </c:pt>
                <c:pt idx="16">
                  <c:v>0.637609561752988</c:v>
                </c:pt>
                <c:pt idx="17">
                  <c:v>0.64294023904382469</c:v>
                </c:pt>
                <c:pt idx="18">
                  <c:v>0.63952191235059763</c:v>
                </c:pt>
                <c:pt idx="19">
                  <c:v>0.62229482071713149</c:v>
                </c:pt>
                <c:pt idx="20">
                  <c:v>0.639609561752988</c:v>
                </c:pt>
                <c:pt idx="21">
                  <c:v>0.65125099601593628</c:v>
                </c:pt>
                <c:pt idx="22">
                  <c:v>0.66349800796812752</c:v>
                </c:pt>
                <c:pt idx="23">
                  <c:v>0.6702709163346614</c:v>
                </c:pt>
                <c:pt idx="24">
                  <c:v>0.66532270916334657</c:v>
                </c:pt>
                <c:pt idx="25">
                  <c:v>0.65844621513944224</c:v>
                </c:pt>
                <c:pt idx="26">
                  <c:v>0.66235856573705176</c:v>
                </c:pt>
                <c:pt idx="27">
                  <c:v>0.67279681274900394</c:v>
                </c:pt>
                <c:pt idx="28">
                  <c:v>0.68562549800796813</c:v>
                </c:pt>
                <c:pt idx="29">
                  <c:v>0.7206693227091634</c:v>
                </c:pt>
                <c:pt idx="30">
                  <c:v>0.69482868525896413</c:v>
                </c:pt>
                <c:pt idx="31">
                  <c:v>0.71387250996015938</c:v>
                </c:pt>
                <c:pt idx="32">
                  <c:v>0.70716334661354585</c:v>
                </c:pt>
                <c:pt idx="33">
                  <c:v>0.69465338645418329</c:v>
                </c:pt>
                <c:pt idx="34">
                  <c:v>0.69247808764940244</c:v>
                </c:pt>
                <c:pt idx="35">
                  <c:v>0.71258167330677291</c:v>
                </c:pt>
                <c:pt idx="36">
                  <c:v>0.712597609561753</c:v>
                </c:pt>
                <c:pt idx="37">
                  <c:v>0.7086533864541833</c:v>
                </c:pt>
                <c:pt idx="38">
                  <c:v>0.63313147410358561</c:v>
                </c:pt>
                <c:pt idx="39">
                  <c:v>0.70809561752988048</c:v>
                </c:pt>
                <c:pt idx="40">
                  <c:v>0.7149880478087649</c:v>
                </c:pt>
                <c:pt idx="41">
                  <c:v>0.70601593625498005</c:v>
                </c:pt>
                <c:pt idx="42">
                  <c:v>0.71760159362549802</c:v>
                </c:pt>
                <c:pt idx="43">
                  <c:v>0.71769721115537843</c:v>
                </c:pt>
                <c:pt idx="44">
                  <c:v>0.7095059760956175</c:v>
                </c:pt>
                <c:pt idx="45">
                  <c:v>0.69020717131474107</c:v>
                </c:pt>
                <c:pt idx="46">
                  <c:v>0.66537848605577687</c:v>
                </c:pt>
                <c:pt idx="47">
                  <c:v>0.71568127490039846</c:v>
                </c:pt>
                <c:pt idx="48">
                  <c:v>0.73899601593625497</c:v>
                </c:pt>
                <c:pt idx="49">
                  <c:v>0.76106772908366538</c:v>
                </c:pt>
                <c:pt idx="50">
                  <c:v>0.74787250996015942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54-4D3D-9081-25EA3838D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658799"/>
        <c:axId val="1025657135"/>
      </c:lineChart>
      <c:catAx>
        <c:axId val="102565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(Week of)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57135"/>
        <c:crosses val="autoZero"/>
        <c:auto val="0"/>
        <c:lblAlgn val="ctr"/>
        <c:lblOffset val="100"/>
        <c:noMultiLvlLbl val="0"/>
      </c:catAx>
      <c:valAx>
        <c:axId val="1025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Normal Total Passengers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65879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5" Type="http://schemas.openxmlformats.org/officeDocument/2006/relationships/chart" Target="../charts/chart91.xml"/><Relationship Id="rId4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566736</xdr:colOff>
      <xdr:row>18</xdr:row>
      <xdr:rowOff>190500</xdr:rowOff>
    </xdr:from>
    <xdr:to>
      <xdr:col>31</xdr:col>
      <xdr:colOff>581024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24</xdr:col>
      <xdr:colOff>352425</xdr:colOff>
      <xdr:row>21</xdr:row>
      <xdr:rowOff>28575</xdr:rowOff>
    </xdr:from>
    <xdr:ext cx="39421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 txBox="1"/>
      </xdr:nvSpPr>
      <xdr:spPr>
        <a:xfrm>
          <a:off x="23479125" y="4105275"/>
          <a:ext cx="3942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Pax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566736</xdr:colOff>
      <xdr:row>18</xdr:row>
      <xdr:rowOff>190500</xdr:rowOff>
    </xdr:from>
    <xdr:to>
      <xdr:col>31</xdr:col>
      <xdr:colOff>581024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24</xdr:col>
      <xdr:colOff>352425</xdr:colOff>
      <xdr:row>21</xdr:row>
      <xdr:rowOff>28575</xdr:rowOff>
    </xdr:from>
    <xdr:ext cx="39421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 txBox="1"/>
      </xdr:nvSpPr>
      <xdr:spPr>
        <a:xfrm>
          <a:off x="23479125" y="4156075"/>
          <a:ext cx="3942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Pax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566736</xdr:colOff>
      <xdr:row>18</xdr:row>
      <xdr:rowOff>190500</xdr:rowOff>
    </xdr:from>
    <xdr:to>
      <xdr:col>31</xdr:col>
      <xdr:colOff>581024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F4578-9065-49EB-9D05-046AD9FA89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24</xdr:col>
      <xdr:colOff>352425</xdr:colOff>
      <xdr:row>21</xdr:row>
      <xdr:rowOff>28575</xdr:rowOff>
    </xdr:from>
    <xdr:ext cx="39421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63716A4-A472-4DFC-BD35-74CA4E52F578}"/>
            </a:ext>
          </a:extLst>
        </xdr:cNvPr>
        <xdr:cNvSpPr txBox="1"/>
      </xdr:nvSpPr>
      <xdr:spPr>
        <a:xfrm>
          <a:off x="22421850" y="4314825"/>
          <a:ext cx="3942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Pax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566736</xdr:colOff>
      <xdr:row>18</xdr:row>
      <xdr:rowOff>190500</xdr:rowOff>
    </xdr:from>
    <xdr:to>
      <xdr:col>31</xdr:col>
      <xdr:colOff>581024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A3F16-6BA9-4677-8312-B16E31A2E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24</xdr:col>
      <xdr:colOff>352425</xdr:colOff>
      <xdr:row>21</xdr:row>
      <xdr:rowOff>28575</xdr:rowOff>
    </xdr:from>
    <xdr:ext cx="394210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E70CE55-C557-49D3-B6E0-D95B86C7DEAF}"/>
            </a:ext>
          </a:extLst>
        </xdr:cNvPr>
        <xdr:cNvSpPr txBox="1"/>
      </xdr:nvSpPr>
      <xdr:spPr>
        <a:xfrm>
          <a:off x="21955125" y="4314825"/>
          <a:ext cx="3942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Pax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132</xdr:row>
      <xdr:rowOff>47624</xdr:rowOff>
    </xdr:from>
    <xdr:to>
      <xdr:col>17</xdr:col>
      <xdr:colOff>219074</xdr:colOff>
      <xdr:row>142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D1DAA-6E90-4AAB-84B8-15E00B6FE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132</xdr:row>
      <xdr:rowOff>47624</xdr:rowOff>
    </xdr:from>
    <xdr:to>
      <xdr:col>17</xdr:col>
      <xdr:colOff>219074</xdr:colOff>
      <xdr:row>142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A17DD-8DF8-44ED-B43F-1AB9EB633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132</xdr:row>
      <xdr:rowOff>47624</xdr:rowOff>
    </xdr:from>
    <xdr:to>
      <xdr:col>17</xdr:col>
      <xdr:colOff>219074</xdr:colOff>
      <xdr:row>142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0166D-C675-4056-B46C-1A588F90A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1262061</xdr:colOff>
      <xdr:row>132</xdr:row>
      <xdr:rowOff>47624</xdr:rowOff>
    </xdr:from>
    <xdr:to>
      <xdr:col>18</xdr:col>
      <xdr:colOff>219074</xdr:colOff>
      <xdr:row>142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18F4C-E87C-4CA8-9AF7-1B17AA3DD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8A1D0-E5C3-406A-905B-AF9BC385B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EA5CF-C48B-447C-8552-B841D39CF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28</xdr:row>
      <xdr:rowOff>161925</xdr:rowOff>
    </xdr:from>
    <xdr:to>
      <xdr:col>17</xdr:col>
      <xdr:colOff>0</xdr:colOff>
      <xdr:row>39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76BA9F-4782-4A97-AA90-C97561F1C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</xdr:colOff>
      <xdr:row>39</xdr:row>
      <xdr:rowOff>161926</xdr:rowOff>
    </xdr:from>
    <xdr:to>
      <xdr:col>17</xdr:col>
      <xdr:colOff>0</xdr:colOff>
      <xdr:row>49</xdr:row>
      <xdr:rowOff>180976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38740E-3487-4293-BCDD-81844EC08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97DB0-7931-4406-A090-2C6DF77C1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47B09A-BB4D-413F-B6D0-774B7BB99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E3046-12E8-432D-A2C5-022A6535F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1D23B-1358-464E-ACB9-0D90F6774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56D56-A739-4CFE-90EF-18F98AC90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B21DA-BCD5-4C96-8D1D-1186B3C4E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80B79-EDD7-4B32-9588-024953876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49BF1-CDE2-472F-A446-57877F49D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1121C-4F92-48CA-A062-0FB9B4E37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4523F-182B-4898-A84B-487141B6B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D8614-CA00-4287-AA5D-A1CAC2145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CBE38-EDDA-4C38-B178-804B7DFB2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615FF8-0840-4D4B-8DFA-9EF88E7C1F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F30E5-8889-42BC-8998-C71038C4F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131BB-1C0F-44C7-8679-7F10EAB72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BC60A-C969-4700-B8EB-7E84B0CED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14D87-E0BB-4EA2-8600-5A5ABA26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7E840-F4C9-424F-9B8B-A399F0E00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0BD58-59AE-422A-B57A-726B4308C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92A1B-1606-47B6-821F-0BEA35CCE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C51A7-D0E6-41AE-AA14-00E36925D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6DA28-EEA0-4F68-AC97-3CF98F981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A70B34-1B82-4B41-86B6-9AB48FFFB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4662D-5607-4383-B040-E9D48DE11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E9EA8-388B-4CB9-B9ED-02DA3CFE1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B8E62-2D38-4682-BA05-BA81E5C08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9F712-93C1-44C1-970B-DFF2AC493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0063C-4932-43E0-840F-B5BEEB7ED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D09F9-1C5C-41DE-8B82-92BF75CE4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E308B-C55A-4666-A945-7F1C52ADA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FB890-4B76-45D2-BDB3-8B39413D5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42AD2-9777-4317-B3D3-AA0DB4BB2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CC62CF-E13E-4ECE-94A5-FE62B816A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BE51F-9C5D-4A59-8542-58717730F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96D56-D755-4AB6-9828-180DC16AE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377D4-F121-4CA1-95C1-EE91CD0A56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5EDE6-C4B5-4AA8-98C7-D21068291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251E4-240C-4723-A203-37BFC0AFC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165214-F987-4575-BAEC-4BB98A935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19993-F343-4C6C-A8E5-6EFD2AC07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1A071-E6B1-4518-9DAA-975E7CCC7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BEA6B-F544-4F26-9A42-AB55352CD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7954A-3AE1-4E4A-8C60-D945F43D6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4BF83-4D5A-4390-9DE6-23931838A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25838-6889-44EE-BB03-67549B2AA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5150F-282F-48AF-8FFB-F955A6337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4DDC1-3282-4D71-9FF0-6CF502B45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06193-5F4A-4FA8-94EC-0D20F7649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D3AED-4AD7-48F1-ACA0-34454C95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D992B-2A89-432F-A2F7-66ADB4C4B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AB1B5-9B69-43E2-8837-21B4D9285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6E632-45DF-4E42-BFAC-4A974C637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09BDA-4CB0-4576-BBC3-AAE46EB15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9CDFC7-69D1-4893-B008-0A3C82AE8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A8983-6618-412B-B84F-68CCFC8D1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DD324-1A81-4FC7-9031-3ADE98184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36C5E-84D2-41BF-987E-BCE42A14F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0626C-53AE-4F8B-AA7B-F9ED57C94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80020-5A5E-41C7-A37F-C4C57580B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03634-2293-4569-8DE2-59CC0C9B6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D940B-AE2F-4053-9069-7FA00F5D3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E3A02-CA7F-489F-B57E-F4C8EA7AD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049CA-E6AB-4170-B410-46BD97E48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1860AA-4F9F-4855-8699-D662114ED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AF63F-1231-4CB4-BB75-A9A6AB816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9886F-307A-4F12-9F07-CA3EF4FD2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4BEC0-B807-4C28-824F-25F61F4B8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10B4A-DCBB-44C5-9C3D-EA161A42C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44501-B574-4A16-8C66-90A30A4D7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1262061</xdr:colOff>
      <xdr:row>137</xdr:row>
      <xdr:rowOff>47624</xdr:rowOff>
    </xdr:from>
    <xdr:to>
      <xdr:col>18</xdr:col>
      <xdr:colOff>219074</xdr:colOff>
      <xdr:row>147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A74B4-87F9-4614-9BD1-51079BCB0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70E516-4800-45EB-9BBA-9C36943C7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138</xdr:row>
      <xdr:rowOff>47624</xdr:rowOff>
    </xdr:from>
    <xdr:to>
      <xdr:col>17</xdr:col>
      <xdr:colOff>219074</xdr:colOff>
      <xdr:row>148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5E8C5-BC58-41E8-A0B8-4A8997A3D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1262061</xdr:colOff>
      <xdr:row>137</xdr:row>
      <xdr:rowOff>47624</xdr:rowOff>
    </xdr:from>
    <xdr:to>
      <xdr:col>17</xdr:col>
      <xdr:colOff>219074</xdr:colOff>
      <xdr:row>147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1BBDD-5DB5-46A3-9BC4-6B896D846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266700</xdr:colOff>
      <xdr:row>125</xdr:row>
      <xdr:rowOff>90486</xdr:rowOff>
    </xdr:from>
    <xdr:to>
      <xdr:col>9</xdr:col>
      <xdr:colOff>104775</xdr:colOff>
      <xdr:row>158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049ABB-4FA7-9A21-EDF8-020BEA226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163287</xdr:colOff>
      <xdr:row>14</xdr:row>
      <xdr:rowOff>122465</xdr:rowOff>
    </xdr:from>
    <xdr:to>
      <xdr:col>18</xdr:col>
      <xdr:colOff>12247</xdr:colOff>
      <xdr:row>40</xdr:row>
      <xdr:rowOff>110221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2A1AB-0A86-43FF-AF1E-D3234B4E2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272143</xdr:colOff>
      <xdr:row>16</xdr:row>
      <xdr:rowOff>16327</xdr:rowOff>
    </xdr:from>
    <xdr:to>
      <xdr:col>35</xdr:col>
      <xdr:colOff>258536</xdr:colOff>
      <xdr:row>36</xdr:row>
      <xdr:rowOff>68034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65B7D-5EE8-4BA6-8C62-1015479DC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0</xdr:colOff>
      <xdr:row>15</xdr:row>
      <xdr:rowOff>0</xdr:rowOff>
    </xdr:from>
    <xdr:to>
      <xdr:col>52</xdr:col>
      <xdr:colOff>598713</xdr:colOff>
      <xdr:row>35</xdr:row>
      <xdr:rowOff>51707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03DAF-012C-4E3D-825B-B8734C082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27214</xdr:colOff>
      <xdr:row>71</xdr:row>
      <xdr:rowOff>122465</xdr:rowOff>
    </xdr:from>
    <xdr:to>
      <xdr:col>32</xdr:col>
      <xdr:colOff>597353</xdr:colOff>
      <xdr:row>97</xdr:row>
      <xdr:rowOff>110221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38B615-AAEE-4B3C-AAF0-D5B7DAD72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46867</xdr:colOff>
      <xdr:row>79</xdr:row>
      <xdr:rowOff>116416</xdr:rowOff>
    </xdr:from>
    <xdr:to>
      <xdr:col>18</xdr:col>
      <xdr:colOff>509661</xdr:colOff>
      <xdr:row>105</xdr:row>
      <xdr:rowOff>104172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8132EE-4B71-4C82-96E3-99B3BD785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0.07531</cdr:x>
      <cdr:y>0.93087</cdr:y>
    </cdr:from>
    <cdr:to>
      <cdr:x>0.13104</cdr:x>
      <cdr:y>0.96943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2345065-AE19-4243-9F21-82AE9218A52A}"/>
            </a:ext>
          </a:extLst>
        </cdr:cNvPr>
        <cdr:cNvSpPr txBox="1"/>
      </cdr:nvSpPr>
      <cdr:spPr>
        <a:xfrm xmlns:a="http://schemas.openxmlformats.org/drawingml/2006/main">
          <a:off x="680358" y="4599214"/>
          <a:ext cx="503464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2021</a:t>
          </a:r>
        </a:p>
      </cdr:txBody>
    </cdr:sp>
  </cdr:relSizeAnchor>
  <cdr:relSizeAnchor xmlns:cdr="http://schemas.openxmlformats.org/drawingml/2006/chartDrawing">
    <cdr:from>
      <cdr:x>0.61867</cdr:x>
      <cdr:y>0.93014</cdr:y>
    </cdr:from>
    <cdr:to>
      <cdr:x>0.6744</cdr:x>
      <cdr:y>0.9687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C107199-9E30-4065-93CB-4ECFC204A622}"/>
            </a:ext>
          </a:extLst>
        </cdr:cNvPr>
        <cdr:cNvSpPr txBox="1"/>
      </cdr:nvSpPr>
      <cdr:spPr>
        <a:xfrm xmlns:a="http://schemas.openxmlformats.org/drawingml/2006/main">
          <a:off x="5588907" y="4595586"/>
          <a:ext cx="503464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2022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"/>
  <dimension ref="B1:AI97"/>
  <sheetViews>
    <sheetView topLeftCell="A37" zoomScaleNormal="100" workbookViewId="0">
      <selection activeCell="T12" sqref="T12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33203125" customWidth="1"/>
    <col min="9" max="9" width="22.664062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12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90</v>
      </c>
      <c r="C1" s="89"/>
      <c r="D1" s="89"/>
      <c r="E1" s="89"/>
      <c r="F1" s="89"/>
      <c r="G1" s="89"/>
    </row>
    <row r="2" spans="2:35" ht="15.6" x14ac:dyDescent="0.3">
      <c r="J2" s="518"/>
      <c r="K2" s="518"/>
      <c r="L2" s="518"/>
      <c r="S2" s="40" t="s">
        <v>68</v>
      </c>
      <c r="AB2" s="28" t="s">
        <v>77</v>
      </c>
      <c r="AC2" s="28"/>
      <c r="AD2" s="28"/>
    </row>
    <row r="3" spans="2:35" ht="18.600000000000001" thickBot="1" x14ac:dyDescent="0.4">
      <c r="B3" s="191" t="s">
        <v>51</v>
      </c>
      <c r="C3" s="192"/>
      <c r="D3" s="192"/>
      <c r="J3" s="519"/>
      <c r="K3" s="519"/>
      <c r="L3" s="519"/>
      <c r="AB3" s="40" t="s">
        <v>78</v>
      </c>
      <c r="AC3" s="40"/>
      <c r="AD3" s="40"/>
    </row>
    <row r="4" spans="2:35" ht="15" thickBot="1" x14ac:dyDescent="0.35">
      <c r="B4" s="6" t="s">
        <v>90</v>
      </c>
      <c r="C4" s="40"/>
      <c r="D4" s="40"/>
      <c r="J4" s="186"/>
      <c r="S4" s="40" t="s">
        <v>18</v>
      </c>
      <c r="T4" s="84"/>
      <c r="AB4" s="162"/>
      <c r="AC4" s="2" t="s">
        <v>79</v>
      </c>
      <c r="AD4" s="172"/>
      <c r="AE4" s="31"/>
      <c r="AF4" s="2" t="s">
        <v>79</v>
      </c>
      <c r="AG4" s="163"/>
    </row>
    <row r="5" spans="2:35" x14ac:dyDescent="0.3">
      <c r="B5" s="195"/>
      <c r="C5" s="120" t="s">
        <v>91</v>
      </c>
      <c r="D5" s="120" t="s">
        <v>88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B5" s="164"/>
      <c r="AC5" s="38" t="s">
        <v>71</v>
      </c>
      <c r="AD5" s="165"/>
      <c r="AE5" s="40"/>
      <c r="AF5" s="178" t="s">
        <v>72</v>
      </c>
      <c r="AG5" s="165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159"/>
      <c r="K6" s="140"/>
      <c r="L6" s="140"/>
      <c r="M6" s="140"/>
      <c r="N6" s="140"/>
      <c r="S6" s="19" t="s">
        <v>8</v>
      </c>
      <c r="T6" s="20"/>
      <c r="U6" s="21"/>
      <c r="AB6" s="164"/>
      <c r="AC6" s="175" t="s">
        <v>73</v>
      </c>
      <c r="AD6" s="176" t="s">
        <v>74</v>
      </c>
      <c r="AE6" s="171"/>
      <c r="AF6" s="177" t="s">
        <v>73</v>
      </c>
      <c r="AG6" s="176" t="s">
        <v>74</v>
      </c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159"/>
      <c r="K7" s="140"/>
      <c r="L7" s="140"/>
      <c r="M7" s="140"/>
      <c r="N7" s="140"/>
      <c r="S7" s="21" t="s">
        <v>57</v>
      </c>
      <c r="T7" s="22">
        <v>3900</v>
      </c>
      <c r="U7" s="21"/>
      <c r="AB7" s="164"/>
      <c r="AC7" s="173">
        <v>31978</v>
      </c>
      <c r="AD7" s="167">
        <v>125600</v>
      </c>
      <c r="AE7" s="8"/>
      <c r="AF7" s="166">
        <v>2349</v>
      </c>
      <c r="AG7" s="167">
        <v>3913</v>
      </c>
    </row>
    <row r="8" spans="2:35" ht="15" thickBot="1" x14ac:dyDescent="0.35">
      <c r="B8" s="11" t="s">
        <v>0</v>
      </c>
      <c r="C8" s="91">
        <v>37</v>
      </c>
      <c r="D8" s="91">
        <v>37</v>
      </c>
      <c r="E8" s="93">
        <f>SUM(C8-D8)</f>
        <v>0</v>
      </c>
      <c r="F8" s="96">
        <f>SUM(E8/D8)</f>
        <v>0</v>
      </c>
      <c r="H8" s="35">
        <f>AVERAGE(C8:D8)</f>
        <v>37</v>
      </c>
      <c r="J8" s="190"/>
      <c r="K8" s="144"/>
      <c r="L8" s="139"/>
      <c r="M8" s="139"/>
      <c r="N8" s="141"/>
      <c r="S8" s="21" t="s">
        <v>9</v>
      </c>
      <c r="T8" s="23">
        <v>125500</v>
      </c>
      <c r="U8" s="21"/>
      <c r="AB8" s="164"/>
      <c r="AC8" s="164"/>
      <c r="AD8" s="168"/>
      <c r="AG8" s="168"/>
    </row>
    <row r="9" spans="2:35" ht="15" thickBot="1" x14ac:dyDescent="0.35">
      <c r="B9" s="34" t="s">
        <v>2</v>
      </c>
      <c r="C9" s="76">
        <v>33</v>
      </c>
      <c r="D9" s="76">
        <v>36</v>
      </c>
      <c r="E9" s="93">
        <f t="shared" ref="E9:E19" si="0">SUM(C9-D9)</f>
        <v>-3</v>
      </c>
      <c r="F9" s="44">
        <f t="shared" ref="F9:F19" si="1">SUM(E9/D9)</f>
        <v>-8.3333333333333329E-2</v>
      </c>
      <c r="H9" s="35">
        <f t="shared" ref="H9:H18" si="2">AVERAGE(C9:D9)</f>
        <v>34.5</v>
      </c>
      <c r="J9" s="190"/>
      <c r="K9" s="144"/>
      <c r="L9" s="139"/>
      <c r="M9" s="139"/>
      <c r="N9" s="141"/>
      <c r="AB9" s="38" t="s">
        <v>75</v>
      </c>
      <c r="AC9" s="174">
        <f>SUM(AD7-AC7)</f>
        <v>93622</v>
      </c>
      <c r="AD9" s="168"/>
      <c r="AF9" s="169">
        <f>SUM(AG7-AF7)</f>
        <v>1564</v>
      </c>
      <c r="AG9" s="168"/>
    </row>
    <row r="10" spans="2:35" ht="15" thickBot="1" x14ac:dyDescent="0.35">
      <c r="B10" s="33" t="s">
        <v>1</v>
      </c>
      <c r="C10" s="42">
        <v>14</v>
      </c>
      <c r="D10" s="42">
        <v>17</v>
      </c>
      <c r="E10" s="93">
        <f t="shared" si="0"/>
        <v>-3</v>
      </c>
      <c r="F10" s="44">
        <f t="shared" si="1"/>
        <v>-0.17647058823529413</v>
      </c>
      <c r="H10" s="35">
        <f t="shared" si="2"/>
        <v>15.5</v>
      </c>
      <c r="J10" s="190"/>
      <c r="K10" s="144"/>
      <c r="L10" s="139"/>
      <c r="M10" s="139"/>
      <c r="N10" s="141"/>
      <c r="AB10" s="170" t="s">
        <v>76</v>
      </c>
      <c r="AC10" s="179">
        <f>SUM(AC7/AD7)</f>
        <v>0.25460191082802547</v>
      </c>
      <c r="AD10" s="176"/>
      <c r="AE10" s="180"/>
      <c r="AF10" s="181">
        <f>SUM(AF7/AG7)</f>
        <v>0.60030667007411198</v>
      </c>
      <c r="AG10" s="176"/>
    </row>
    <row r="11" spans="2:35" ht="15" thickBot="1" x14ac:dyDescent="0.35">
      <c r="B11" s="12" t="s">
        <v>6</v>
      </c>
      <c r="C11" s="187">
        <v>2199</v>
      </c>
      <c r="D11" s="187">
        <v>2108</v>
      </c>
      <c r="E11" s="93">
        <f t="shared" si="0"/>
        <v>91</v>
      </c>
      <c r="F11" s="44">
        <f t="shared" si="1"/>
        <v>4.3168880455407968E-2</v>
      </c>
      <c r="H11" s="35">
        <f t="shared" si="2"/>
        <v>2153.5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14" t="s">
        <v>3</v>
      </c>
      <c r="C12" s="42">
        <v>13</v>
      </c>
      <c r="D12" s="42">
        <v>13</v>
      </c>
      <c r="E12" s="93">
        <f t="shared" si="0"/>
        <v>0</v>
      </c>
      <c r="F12" s="44">
        <f t="shared" si="1"/>
        <v>0</v>
      </c>
      <c r="H12" s="35">
        <f t="shared" si="2"/>
        <v>13</v>
      </c>
      <c r="J12" s="190"/>
      <c r="K12" s="146"/>
      <c r="L12" s="139"/>
      <c r="M12" s="139"/>
      <c r="N12" s="141"/>
      <c r="S12" s="16" t="s">
        <v>58</v>
      </c>
      <c r="T12" s="18">
        <f>SUM(C19/T7)</f>
        <v>0.6382051282051282</v>
      </c>
      <c r="U12" s="16"/>
      <c r="AB12" s="4" t="s">
        <v>80</v>
      </c>
      <c r="AC12" s="4"/>
      <c r="AD12" s="4"/>
      <c r="AE12" s="4"/>
      <c r="AF12" s="4"/>
      <c r="AG12" s="4"/>
    </row>
    <row r="13" spans="2:35" x14ac:dyDescent="0.3">
      <c r="B13" s="79" t="s">
        <v>7</v>
      </c>
      <c r="C13" s="56">
        <v>11</v>
      </c>
      <c r="D13" s="56">
        <v>11</v>
      </c>
      <c r="E13" s="93">
        <f t="shared" si="0"/>
        <v>0</v>
      </c>
      <c r="F13" s="58">
        <f t="shared" si="1"/>
        <v>0</v>
      </c>
      <c r="H13" s="35">
        <f t="shared" si="2"/>
        <v>11</v>
      </c>
      <c r="J13" s="190"/>
      <c r="K13" s="144"/>
      <c r="L13" s="139"/>
      <c r="M13" s="139"/>
      <c r="N13" s="141"/>
      <c r="S13" s="16" t="s">
        <v>11</v>
      </c>
      <c r="T13" s="18">
        <f>SUM(C59/T8)</f>
        <v>0.26139442231075699</v>
      </c>
      <c r="U13" s="16"/>
    </row>
    <row r="14" spans="2:35" x14ac:dyDescent="0.3">
      <c r="B14" s="130" t="s">
        <v>59</v>
      </c>
      <c r="C14" s="42">
        <v>83</v>
      </c>
      <c r="D14" s="42">
        <v>83</v>
      </c>
      <c r="E14" s="93">
        <f t="shared" si="0"/>
        <v>0</v>
      </c>
      <c r="F14" s="44">
        <f t="shared" si="1"/>
        <v>0</v>
      </c>
      <c r="H14" s="35">
        <f t="shared" si="2"/>
        <v>83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91">
        <v>12</v>
      </c>
      <c r="D15" s="91">
        <v>12</v>
      </c>
      <c r="E15" s="93">
        <f t="shared" si="0"/>
        <v>0</v>
      </c>
      <c r="F15" s="96">
        <f t="shared" si="1"/>
        <v>0</v>
      </c>
      <c r="H15" s="35">
        <f t="shared" si="2"/>
        <v>12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2">
        <v>12</v>
      </c>
      <c r="D16" s="42">
        <v>14</v>
      </c>
      <c r="E16" s="93">
        <f t="shared" si="0"/>
        <v>-2</v>
      </c>
      <c r="F16" s="44">
        <f t="shared" si="1"/>
        <v>-0.14285714285714285</v>
      </c>
      <c r="H16" s="35">
        <f t="shared" si="2"/>
        <v>13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14" t="s">
        <v>67</v>
      </c>
      <c r="C17" s="56">
        <v>1</v>
      </c>
      <c r="D17" s="56">
        <v>1</v>
      </c>
      <c r="E17" s="93">
        <f t="shared" si="0"/>
        <v>0</v>
      </c>
      <c r="F17" s="58">
        <f t="shared" si="1"/>
        <v>0</v>
      </c>
      <c r="H17" s="35"/>
      <c r="I17" s="5"/>
      <c r="J17" s="190"/>
      <c r="K17" s="144"/>
      <c r="L17" s="139"/>
      <c r="M17" s="139"/>
      <c r="N17" s="141"/>
    </row>
    <row r="18" spans="2:23" ht="15" thickBot="1" x14ac:dyDescent="0.35">
      <c r="B18" s="12" t="s">
        <v>19</v>
      </c>
      <c r="C18" s="24">
        <v>74</v>
      </c>
      <c r="D18" s="24">
        <v>74</v>
      </c>
      <c r="E18" s="93">
        <f t="shared" si="0"/>
        <v>0</v>
      </c>
      <c r="F18" s="37">
        <f t="shared" si="1"/>
        <v>0</v>
      </c>
      <c r="H18" s="35">
        <f t="shared" si="2"/>
        <v>74</v>
      </c>
      <c r="I18" s="5"/>
      <c r="J18" s="190"/>
      <c r="K18" s="144"/>
      <c r="L18" s="139"/>
      <c r="M18" s="139"/>
      <c r="N18" s="141"/>
    </row>
    <row r="19" spans="2:23" ht="15" thickBot="1" x14ac:dyDescent="0.35">
      <c r="B19" s="61" t="s">
        <v>50</v>
      </c>
      <c r="C19" s="77">
        <f>SUM(C8:C18)</f>
        <v>2489</v>
      </c>
      <c r="D19" s="7">
        <f>SUM(D8:D18)</f>
        <v>2406</v>
      </c>
      <c r="E19" s="77">
        <f t="shared" si="0"/>
        <v>83</v>
      </c>
      <c r="F19" s="60">
        <f t="shared" si="1"/>
        <v>3.4497090606816293E-2</v>
      </c>
      <c r="H19" s="35">
        <f>SUM(H8:H18)</f>
        <v>2446.5</v>
      </c>
      <c r="I19" s="6"/>
      <c r="J19" s="142"/>
      <c r="K19" s="146"/>
      <c r="L19" s="142"/>
      <c r="M19" s="142"/>
      <c r="N19" s="143"/>
    </row>
    <row r="20" spans="2:23" x14ac:dyDescent="0.3">
      <c r="E20" s="35"/>
      <c r="I20" s="6"/>
      <c r="V20" s="189"/>
      <c r="W20" s="189" t="s">
        <v>84</v>
      </c>
    </row>
    <row r="21" spans="2:23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 t="s">
        <v>85</v>
      </c>
    </row>
    <row r="22" spans="2:23" ht="15.6" x14ac:dyDescent="0.3">
      <c r="B22" s="70" t="s">
        <v>51</v>
      </c>
      <c r="C22" s="28"/>
      <c r="D22" s="28"/>
      <c r="I22" s="5"/>
      <c r="J22" s="518"/>
      <c r="K22" s="518"/>
      <c r="L22" s="518"/>
      <c r="M22" s="517"/>
      <c r="N22" s="517"/>
      <c r="V22" s="122">
        <v>44102</v>
      </c>
      <c r="W22">
        <v>33623</v>
      </c>
    </row>
    <row r="23" spans="2:23" x14ac:dyDescent="0.3">
      <c r="B23" s="6" t="s">
        <v>92</v>
      </c>
      <c r="C23" s="40"/>
      <c r="D23" s="40"/>
      <c r="I23" s="5"/>
      <c r="J23" s="519"/>
      <c r="K23" s="519"/>
      <c r="L23" s="519"/>
      <c r="V23" s="122">
        <v>44109</v>
      </c>
      <c r="W23">
        <v>34077</v>
      </c>
    </row>
    <row r="24" spans="2:23" ht="15" thickBot="1" x14ac:dyDescent="0.35">
      <c r="B24" s="40" t="s">
        <v>69</v>
      </c>
      <c r="I24" s="6"/>
      <c r="V24" s="122">
        <v>44116</v>
      </c>
      <c r="W24">
        <v>35937</v>
      </c>
    </row>
    <row r="25" spans="2:23" x14ac:dyDescent="0.3">
      <c r="B25" s="195"/>
      <c r="C25" s="120" t="s">
        <v>91</v>
      </c>
      <c r="D25" s="80" t="s">
        <v>22</v>
      </c>
      <c r="E25" s="45" t="s">
        <v>23</v>
      </c>
      <c r="F25" s="64" t="s">
        <v>23</v>
      </c>
      <c r="I25" s="5"/>
      <c r="J25" s="139"/>
      <c r="K25" s="140"/>
      <c r="L25" s="140"/>
      <c r="M25" s="140"/>
      <c r="N25" s="140"/>
      <c r="V25" s="122">
        <v>44123</v>
      </c>
      <c r="W25">
        <v>34921</v>
      </c>
    </row>
    <row r="26" spans="2:23" ht="15" thickBot="1" x14ac:dyDescent="0.35">
      <c r="B26" s="196"/>
      <c r="C26" s="121" t="s">
        <v>14</v>
      </c>
      <c r="D26" s="68" t="s">
        <v>14</v>
      </c>
      <c r="E26" s="52" t="s">
        <v>16</v>
      </c>
      <c r="F26" s="53" t="s">
        <v>21</v>
      </c>
      <c r="I26" s="5"/>
      <c r="J26" s="139"/>
      <c r="K26" s="140"/>
      <c r="L26" s="140"/>
      <c r="M26" s="140"/>
      <c r="N26" s="140"/>
      <c r="V26" s="122">
        <v>44130</v>
      </c>
      <c r="W26">
        <v>36160</v>
      </c>
    </row>
    <row r="27" spans="2:23" ht="16.2" thickBot="1" x14ac:dyDescent="0.35">
      <c r="B27" s="1" t="s">
        <v>52</v>
      </c>
      <c r="C27" s="136" t="s">
        <v>15</v>
      </c>
      <c r="D27" s="55" t="s">
        <v>15</v>
      </c>
      <c r="E27" s="49" t="s">
        <v>15</v>
      </c>
      <c r="F27" s="55" t="s">
        <v>15</v>
      </c>
      <c r="I27" s="5"/>
      <c r="J27" s="159"/>
      <c r="K27" s="140"/>
      <c r="L27" s="140"/>
      <c r="M27" s="140"/>
      <c r="N27" s="140"/>
      <c r="V27" s="122">
        <v>44137</v>
      </c>
      <c r="W27">
        <v>31242</v>
      </c>
    </row>
    <row r="28" spans="2:23" ht="15" thickBot="1" x14ac:dyDescent="0.35">
      <c r="B28" s="11" t="s">
        <v>0</v>
      </c>
      <c r="C28" s="78">
        <f t="shared" ref="C28:C38" si="3">SUM(C8)</f>
        <v>37</v>
      </c>
      <c r="D28" s="99">
        <v>113</v>
      </c>
      <c r="E28" s="41">
        <f>SUM(C28-D28)</f>
        <v>-76</v>
      </c>
      <c r="F28" s="67">
        <f>SUM(E28/D28)</f>
        <v>-0.67256637168141598</v>
      </c>
      <c r="G28" s="75">
        <f>SUM(C28/D28)</f>
        <v>0.32743362831858408</v>
      </c>
      <c r="J28" s="159"/>
      <c r="K28" s="139"/>
      <c r="L28" s="139"/>
      <c r="M28" s="139"/>
      <c r="N28" s="141"/>
      <c r="V28" s="122">
        <v>44144</v>
      </c>
      <c r="W28">
        <v>31305</v>
      </c>
    </row>
    <row r="29" spans="2:23" ht="15" thickBot="1" x14ac:dyDescent="0.35">
      <c r="B29" s="34" t="s">
        <v>2</v>
      </c>
      <c r="C29" s="78">
        <f t="shared" si="3"/>
        <v>33</v>
      </c>
      <c r="D29" s="99">
        <v>118</v>
      </c>
      <c r="E29" s="41">
        <f t="shared" ref="E29:E39" si="4">SUM(C29-D29)</f>
        <v>-85</v>
      </c>
      <c r="F29" s="67">
        <f t="shared" ref="F29:F37" si="5">SUM(E29/D29)</f>
        <v>-0.72033898305084743</v>
      </c>
      <c r="G29" s="75">
        <f t="shared" ref="G29:G37" si="6">SUM(C29/D29)</f>
        <v>0.27966101694915252</v>
      </c>
      <c r="J29" s="190"/>
      <c r="K29" s="139"/>
      <c r="L29" s="139"/>
      <c r="M29" s="139"/>
      <c r="N29" s="141"/>
      <c r="V29" s="188" t="s">
        <v>86</v>
      </c>
      <c r="W29">
        <v>32618</v>
      </c>
    </row>
    <row r="30" spans="2:23" ht="15" thickBot="1" x14ac:dyDescent="0.35">
      <c r="B30" s="33" t="s">
        <v>1</v>
      </c>
      <c r="C30" s="78">
        <f t="shared" si="3"/>
        <v>14</v>
      </c>
      <c r="D30" s="99">
        <v>47</v>
      </c>
      <c r="E30" s="41">
        <f t="shared" si="4"/>
        <v>-33</v>
      </c>
      <c r="F30" s="67">
        <f t="shared" si="5"/>
        <v>-0.7021276595744681</v>
      </c>
      <c r="G30" s="75">
        <f t="shared" si="6"/>
        <v>0.2978723404255319</v>
      </c>
      <c r="J30" s="190"/>
      <c r="K30" s="139"/>
      <c r="L30" s="139"/>
      <c r="M30" s="139"/>
      <c r="N30" s="141"/>
      <c r="V30" s="122" t="s">
        <v>89</v>
      </c>
      <c r="W30">
        <v>32355</v>
      </c>
    </row>
    <row r="31" spans="2:23" ht="15" thickBot="1" x14ac:dyDescent="0.35">
      <c r="B31" s="12" t="s">
        <v>6</v>
      </c>
      <c r="C31" s="78">
        <f t="shared" si="3"/>
        <v>2199</v>
      </c>
      <c r="D31" s="99">
        <v>2500</v>
      </c>
      <c r="E31" s="41">
        <f t="shared" si="4"/>
        <v>-301</v>
      </c>
      <c r="F31" s="67">
        <f t="shared" si="5"/>
        <v>-0.12039999999999999</v>
      </c>
      <c r="G31" s="75">
        <f t="shared" si="6"/>
        <v>0.87960000000000005</v>
      </c>
      <c r="J31" s="190"/>
      <c r="K31" s="139"/>
      <c r="L31" s="139"/>
      <c r="M31" s="139"/>
      <c r="N31" s="141"/>
    </row>
    <row r="32" spans="2:23" ht="15" thickBot="1" x14ac:dyDescent="0.35">
      <c r="B32" s="14" t="s">
        <v>3</v>
      </c>
      <c r="C32" s="78">
        <f t="shared" si="3"/>
        <v>13</v>
      </c>
      <c r="D32" s="99">
        <v>75</v>
      </c>
      <c r="E32" s="41">
        <f t="shared" si="4"/>
        <v>-62</v>
      </c>
      <c r="F32" s="67">
        <f t="shared" si="5"/>
        <v>-0.82666666666666666</v>
      </c>
      <c r="G32" s="75">
        <f t="shared" si="6"/>
        <v>0.17333333333333334</v>
      </c>
      <c r="J32" s="190"/>
      <c r="K32" s="139"/>
      <c r="L32" s="139"/>
      <c r="M32" s="139"/>
      <c r="N32" s="141"/>
    </row>
    <row r="33" spans="2:17" ht="15" thickBot="1" x14ac:dyDescent="0.35">
      <c r="B33" s="13" t="s">
        <v>7</v>
      </c>
      <c r="C33" s="78">
        <f t="shared" si="3"/>
        <v>11</v>
      </c>
      <c r="D33" s="99">
        <v>35</v>
      </c>
      <c r="E33" s="41">
        <f t="shared" si="4"/>
        <v>-24</v>
      </c>
      <c r="F33" s="67">
        <f t="shared" si="5"/>
        <v>-0.68571428571428572</v>
      </c>
      <c r="G33" s="75">
        <f t="shared" si="6"/>
        <v>0.31428571428571428</v>
      </c>
      <c r="J33" s="190"/>
      <c r="K33" s="139"/>
      <c r="L33" s="139"/>
      <c r="M33" s="139"/>
      <c r="N33" s="141"/>
    </row>
    <row r="34" spans="2:17" ht="15" thickBot="1" x14ac:dyDescent="0.35">
      <c r="B34" s="33" t="s">
        <v>59</v>
      </c>
      <c r="C34" s="78">
        <f t="shared" si="3"/>
        <v>83</v>
      </c>
      <c r="D34" s="99">
        <v>460</v>
      </c>
      <c r="E34" s="41">
        <f t="shared" si="4"/>
        <v>-377</v>
      </c>
      <c r="F34" s="67">
        <f t="shared" si="5"/>
        <v>-0.81956521739130439</v>
      </c>
      <c r="G34" s="75">
        <f t="shared" si="6"/>
        <v>0.18043478260869567</v>
      </c>
      <c r="J34" s="190"/>
      <c r="K34" s="139"/>
      <c r="L34" s="139"/>
      <c r="M34" s="139"/>
      <c r="N34" s="141"/>
    </row>
    <row r="35" spans="2:17" ht="15" thickBot="1" x14ac:dyDescent="0.35">
      <c r="B35" s="14" t="s">
        <v>13</v>
      </c>
      <c r="C35" s="78">
        <f t="shared" si="3"/>
        <v>12</v>
      </c>
      <c r="D35" s="99">
        <v>61</v>
      </c>
      <c r="E35" s="41">
        <f t="shared" si="4"/>
        <v>-49</v>
      </c>
      <c r="F35" s="67">
        <f t="shared" si="5"/>
        <v>-0.80327868852459017</v>
      </c>
      <c r="G35" s="75">
        <f t="shared" si="6"/>
        <v>0.19672131147540983</v>
      </c>
      <c r="J35" s="190"/>
      <c r="K35" s="139"/>
      <c r="L35" s="139"/>
      <c r="M35" s="139"/>
      <c r="N35" s="141"/>
    </row>
    <row r="36" spans="2:17" ht="15" thickBot="1" x14ac:dyDescent="0.35">
      <c r="B36" s="85" t="s">
        <v>65</v>
      </c>
      <c r="C36" s="183">
        <f t="shared" si="3"/>
        <v>12</v>
      </c>
      <c r="D36" s="182">
        <v>44</v>
      </c>
      <c r="E36" s="41">
        <f t="shared" si="4"/>
        <v>-32</v>
      </c>
      <c r="F36" s="150">
        <f t="shared" si="5"/>
        <v>-0.72727272727272729</v>
      </c>
      <c r="G36" s="75">
        <f t="shared" si="6"/>
        <v>0.27272727272727271</v>
      </c>
      <c r="J36" s="190"/>
      <c r="K36" s="139"/>
      <c r="L36" s="139"/>
      <c r="M36" s="139"/>
      <c r="N36" s="141"/>
    </row>
    <row r="37" spans="2:17" ht="15" thickBot="1" x14ac:dyDescent="0.35">
      <c r="B37" s="14" t="s">
        <v>67</v>
      </c>
      <c r="C37" s="183">
        <f t="shared" si="3"/>
        <v>1</v>
      </c>
      <c r="D37" s="128">
        <v>3</v>
      </c>
      <c r="E37" s="41">
        <f t="shared" si="4"/>
        <v>-2</v>
      </c>
      <c r="F37" s="150">
        <f t="shared" si="5"/>
        <v>-0.66666666666666663</v>
      </c>
      <c r="G37" s="75">
        <f t="shared" si="6"/>
        <v>0.33333333333333331</v>
      </c>
      <c r="J37" s="190"/>
      <c r="K37" s="139"/>
      <c r="L37" s="139"/>
      <c r="M37" s="139"/>
      <c r="N37" s="141"/>
    </row>
    <row r="38" spans="2:17" ht="15" thickBot="1" x14ac:dyDescent="0.35">
      <c r="B38" s="14" t="s">
        <v>19</v>
      </c>
      <c r="C38" s="183">
        <f t="shared" si="3"/>
        <v>74</v>
      </c>
      <c r="D38" s="119">
        <v>295</v>
      </c>
      <c r="E38" s="41">
        <f t="shared" si="4"/>
        <v>-221</v>
      </c>
      <c r="F38" s="94">
        <f>SUM(E38/D38)</f>
        <v>-0.74915254237288131</v>
      </c>
      <c r="G38" s="75">
        <f>SUM(C38/D38)</f>
        <v>0.25084745762711863</v>
      </c>
      <c r="J38" s="190"/>
      <c r="K38" s="139"/>
      <c r="L38" s="139"/>
      <c r="M38" s="139"/>
      <c r="N38" s="141"/>
    </row>
    <row r="39" spans="2:17" ht="15" thickBot="1" x14ac:dyDescent="0.35">
      <c r="B39" s="61" t="s">
        <v>50</v>
      </c>
      <c r="C39" s="77">
        <f>SUM(C28:C38)</f>
        <v>2489</v>
      </c>
      <c r="D39" s="7">
        <f>SUM(D28:D38)</f>
        <v>3751</v>
      </c>
      <c r="E39" s="77">
        <f t="shared" si="4"/>
        <v>-1262</v>
      </c>
      <c r="F39" s="149">
        <f>SUM(E39/D39)</f>
        <v>-0.33644361503599041</v>
      </c>
      <c r="G39" s="185">
        <f>SUM(C39/D39)</f>
        <v>0.66355638496400959</v>
      </c>
    </row>
    <row r="40" spans="2:17" ht="15" thickBot="1" x14ac:dyDescent="0.35">
      <c r="B40" s="10"/>
      <c r="C40" s="73"/>
      <c r="D40" s="73"/>
      <c r="E40" s="73"/>
      <c r="F40" s="74"/>
      <c r="G40" s="75"/>
      <c r="I40" t="s">
        <v>24</v>
      </c>
      <c r="J40" t="s">
        <v>25</v>
      </c>
    </row>
    <row r="41" spans="2:17" ht="15" thickBot="1" x14ac:dyDescent="0.35">
      <c r="C41" s="35">
        <f>SUM(C28:C30,C32:C38)</f>
        <v>290</v>
      </c>
      <c r="D41" s="35">
        <f>SUM(D28:D30,D32:D38)</f>
        <v>1251</v>
      </c>
      <c r="E41" s="77">
        <f>SUM(C41-D41)</f>
        <v>-961</v>
      </c>
      <c r="F41" s="149">
        <f>SUM(E41/D41)</f>
        <v>-0.76818545163868901</v>
      </c>
      <c r="G41" s="185">
        <f>SUM(C41/D41)</f>
        <v>0.23181454836131096</v>
      </c>
      <c r="I41" t="s">
        <v>26</v>
      </c>
      <c r="J41" t="s">
        <v>27</v>
      </c>
    </row>
    <row r="42" spans="2:17" x14ac:dyDescent="0.3">
      <c r="I42" t="s">
        <v>28</v>
      </c>
      <c r="J42" t="s">
        <v>25</v>
      </c>
    </row>
    <row r="43" spans="2:17" ht="18" x14ac:dyDescent="0.35">
      <c r="B43" s="191" t="s">
        <v>53</v>
      </c>
      <c r="C43" s="192"/>
      <c r="D43" s="192"/>
      <c r="I43" t="s">
        <v>29</v>
      </c>
      <c r="J43" t="s">
        <v>25</v>
      </c>
    </row>
    <row r="44" spans="2:17" ht="15" thickBot="1" x14ac:dyDescent="0.35">
      <c r="B44" s="6" t="s">
        <v>90</v>
      </c>
      <c r="C44" s="40"/>
      <c r="D44" s="40"/>
    </row>
    <row r="45" spans="2:17" x14ac:dyDescent="0.3">
      <c r="B45" s="200"/>
      <c r="C45" s="120" t="s">
        <v>91</v>
      </c>
      <c r="D45" s="120" t="s">
        <v>88</v>
      </c>
      <c r="E45" s="45" t="s">
        <v>20</v>
      </c>
      <c r="F45" s="64" t="s">
        <v>20</v>
      </c>
      <c r="J45" t="s">
        <v>30</v>
      </c>
    </row>
    <row r="46" spans="2:17" ht="15" thickBot="1" x14ac:dyDescent="0.35">
      <c r="B46" s="201"/>
      <c r="C46" s="121" t="s">
        <v>83</v>
      </c>
      <c r="D46" s="121" t="s">
        <v>83</v>
      </c>
      <c r="E46" s="48" t="s">
        <v>16</v>
      </c>
      <c r="F46" s="66" t="s">
        <v>21</v>
      </c>
      <c r="J46" t="s">
        <v>31</v>
      </c>
      <c r="L46" t="s">
        <v>32</v>
      </c>
      <c r="N46" t="s">
        <v>33</v>
      </c>
      <c r="O46" t="s">
        <v>63</v>
      </c>
      <c r="Q46" s="8" t="s">
        <v>64</v>
      </c>
    </row>
    <row r="47" spans="2:17" ht="16.2" thickBot="1" x14ac:dyDescent="0.35">
      <c r="B47" s="1" t="s">
        <v>52</v>
      </c>
      <c r="C47" s="136" t="s">
        <v>15</v>
      </c>
      <c r="D47" s="136" t="s">
        <v>15</v>
      </c>
      <c r="E47" s="62" t="s">
        <v>15</v>
      </c>
      <c r="F47" s="63" t="s">
        <v>15</v>
      </c>
      <c r="G47" s="49" t="s">
        <v>60</v>
      </c>
      <c r="I47" t="s">
        <v>34</v>
      </c>
      <c r="J47" t="s">
        <v>35</v>
      </c>
      <c r="K47" t="s">
        <v>36</v>
      </c>
      <c r="L47" t="s">
        <v>35</v>
      </c>
      <c r="M47" t="s">
        <v>36</v>
      </c>
    </row>
    <row r="48" spans="2:17" ht="15" thickBot="1" x14ac:dyDescent="0.35">
      <c r="B48" s="11" t="s">
        <v>0</v>
      </c>
      <c r="C48" s="126">
        <v>613</v>
      </c>
      <c r="D48" s="126">
        <v>615</v>
      </c>
      <c r="E48" s="107">
        <f t="shared" ref="E48:E59" si="7">SUM(C48-D48)</f>
        <v>-2</v>
      </c>
      <c r="F48" s="95">
        <f t="shared" ref="F48:F60" si="8">SUM(E48/D48)</f>
        <v>-3.2520325203252032E-3</v>
      </c>
      <c r="G48" s="133">
        <f t="shared" ref="G48:G59" si="9">SUM(C48/C28)</f>
        <v>16.567567567567568</v>
      </c>
      <c r="H48" s="35">
        <f>AVERAGE(C48:D48)</f>
        <v>614</v>
      </c>
      <c r="I48" s="116" t="s">
        <v>4</v>
      </c>
      <c r="J48">
        <v>71</v>
      </c>
      <c r="K48">
        <v>113</v>
      </c>
      <c r="L48">
        <v>2554</v>
      </c>
      <c r="M48">
        <v>4152</v>
      </c>
      <c r="N48">
        <v>184</v>
      </c>
      <c r="O48">
        <v>6706</v>
      </c>
      <c r="Q48" s="72">
        <f>SUM(M48/K48)</f>
        <v>36.743362831858406</v>
      </c>
    </row>
    <row r="49" spans="2:20" ht="15" thickBot="1" x14ac:dyDescent="0.35">
      <c r="B49" s="34" t="s">
        <v>2</v>
      </c>
      <c r="C49" s="42">
        <v>702</v>
      </c>
      <c r="D49" s="42">
        <v>750</v>
      </c>
      <c r="E49" s="107">
        <f t="shared" si="7"/>
        <v>-48</v>
      </c>
      <c r="F49" s="95">
        <f t="shared" si="8"/>
        <v>-6.4000000000000001E-2</v>
      </c>
      <c r="G49" s="133">
        <f t="shared" si="9"/>
        <v>21.272727272727273</v>
      </c>
      <c r="H49" s="35">
        <f t="shared" ref="H49:H58" si="10">AVERAGE(C49:D49)</f>
        <v>726</v>
      </c>
      <c r="I49" s="116" t="s">
        <v>37</v>
      </c>
      <c r="J49">
        <v>16</v>
      </c>
      <c r="K49">
        <v>13</v>
      </c>
      <c r="L49">
        <v>255</v>
      </c>
      <c r="M49">
        <v>194</v>
      </c>
      <c r="N49">
        <v>29</v>
      </c>
      <c r="O49">
        <v>449</v>
      </c>
      <c r="Q49" s="72">
        <f t="shared" ref="Q49:Q67" si="11">SUM(M49/K49)</f>
        <v>14.923076923076923</v>
      </c>
    </row>
    <row r="50" spans="2:20" ht="15" thickBot="1" x14ac:dyDescent="0.35">
      <c r="B50" s="33" t="s">
        <v>1</v>
      </c>
      <c r="C50" s="42">
        <v>475</v>
      </c>
      <c r="D50" s="42">
        <v>486</v>
      </c>
      <c r="E50" s="107">
        <f t="shared" si="7"/>
        <v>-11</v>
      </c>
      <c r="F50" s="95">
        <f t="shared" si="8"/>
        <v>-2.2633744855967079E-2</v>
      </c>
      <c r="G50" s="133">
        <f t="shared" si="9"/>
        <v>33.928571428571431</v>
      </c>
      <c r="H50" s="35">
        <f t="shared" si="10"/>
        <v>480.5</v>
      </c>
      <c r="I50" s="116" t="s">
        <v>38</v>
      </c>
      <c r="J50">
        <v>2</v>
      </c>
      <c r="K50">
        <v>3</v>
      </c>
      <c r="L50">
        <v>37</v>
      </c>
      <c r="M50">
        <v>55</v>
      </c>
      <c r="N50">
        <v>5</v>
      </c>
      <c r="O50">
        <v>92</v>
      </c>
      <c r="Q50" s="72">
        <f t="shared" si="11"/>
        <v>18.333333333333332</v>
      </c>
    </row>
    <row r="51" spans="2:20" ht="15" thickBot="1" x14ac:dyDescent="0.35">
      <c r="B51" s="12" t="s">
        <v>6</v>
      </c>
      <c r="C51" s="160">
        <v>27174</v>
      </c>
      <c r="D51" s="160">
        <v>26512</v>
      </c>
      <c r="E51" s="107">
        <f t="shared" si="7"/>
        <v>662</v>
      </c>
      <c r="F51" s="95">
        <f t="shared" si="8"/>
        <v>2.4969824984912493E-2</v>
      </c>
      <c r="G51" s="133">
        <f t="shared" si="9"/>
        <v>12.357435197817189</v>
      </c>
      <c r="H51" s="35">
        <f t="shared" si="10"/>
        <v>26843</v>
      </c>
      <c r="I51" t="s">
        <v>81</v>
      </c>
      <c r="J51">
        <v>2</v>
      </c>
      <c r="K51">
        <v>2</v>
      </c>
      <c r="L51">
        <v>47</v>
      </c>
      <c r="M51">
        <v>39</v>
      </c>
      <c r="N51">
        <v>4</v>
      </c>
      <c r="O51">
        <v>86</v>
      </c>
      <c r="Q51" s="72">
        <f t="shared" si="11"/>
        <v>19.5</v>
      </c>
    </row>
    <row r="52" spans="2:20" ht="15" thickBot="1" x14ac:dyDescent="0.35">
      <c r="B52" s="14" t="s">
        <v>3</v>
      </c>
      <c r="C52" s="42">
        <v>280</v>
      </c>
      <c r="D52" s="42">
        <v>274</v>
      </c>
      <c r="E52" s="107">
        <f t="shared" si="7"/>
        <v>6</v>
      </c>
      <c r="F52" s="95">
        <f t="shared" si="8"/>
        <v>2.1897810218978103E-2</v>
      </c>
      <c r="G52" s="133">
        <f t="shared" si="9"/>
        <v>21.53846153846154</v>
      </c>
      <c r="H52" s="35">
        <f t="shared" si="10"/>
        <v>277</v>
      </c>
      <c r="I52" s="116" t="s">
        <v>70</v>
      </c>
      <c r="J52">
        <v>274</v>
      </c>
      <c r="K52">
        <v>295</v>
      </c>
      <c r="L52">
        <v>4367</v>
      </c>
      <c r="M52">
        <v>5504</v>
      </c>
      <c r="N52">
        <v>569</v>
      </c>
      <c r="O52">
        <v>9871</v>
      </c>
      <c r="Q52" s="72">
        <f t="shared" si="11"/>
        <v>18.657627118644069</v>
      </c>
    </row>
    <row r="53" spans="2:20" ht="15" thickBot="1" x14ac:dyDescent="0.35">
      <c r="B53" s="13" t="s">
        <v>7</v>
      </c>
      <c r="C53" s="42">
        <v>188</v>
      </c>
      <c r="D53" s="42">
        <v>212</v>
      </c>
      <c r="E53" s="107">
        <f t="shared" si="7"/>
        <v>-24</v>
      </c>
      <c r="F53" s="95">
        <f t="shared" si="8"/>
        <v>-0.11320754716981132</v>
      </c>
      <c r="G53" s="133">
        <f t="shared" si="9"/>
        <v>17.09090909090909</v>
      </c>
      <c r="H53" s="35">
        <f t="shared" si="10"/>
        <v>200</v>
      </c>
      <c r="I53" t="s">
        <v>82</v>
      </c>
      <c r="J53">
        <v>110</v>
      </c>
      <c r="K53">
        <v>111</v>
      </c>
      <c r="L53">
        <v>3321</v>
      </c>
      <c r="M53">
        <v>3522</v>
      </c>
      <c r="N53">
        <v>221</v>
      </c>
      <c r="O53">
        <v>6843</v>
      </c>
      <c r="Q53" s="72">
        <f t="shared" si="11"/>
        <v>31.72972972972973</v>
      </c>
    </row>
    <row r="54" spans="2:20" ht="15" thickBot="1" x14ac:dyDescent="0.35">
      <c r="B54" s="14" t="s">
        <v>59</v>
      </c>
      <c r="C54" s="42">
        <v>1605</v>
      </c>
      <c r="D54" s="42">
        <v>1626</v>
      </c>
      <c r="E54" s="107">
        <f t="shared" si="7"/>
        <v>-21</v>
      </c>
      <c r="F54" s="95">
        <f t="shared" si="8"/>
        <v>-1.2915129151291513E-2</v>
      </c>
      <c r="G54" s="133">
        <f t="shared" si="9"/>
        <v>19.337349397590362</v>
      </c>
      <c r="H54" s="35">
        <f t="shared" si="10"/>
        <v>1615.5</v>
      </c>
      <c r="I54" s="116" t="s">
        <v>39</v>
      </c>
      <c r="J54">
        <v>21</v>
      </c>
      <c r="K54">
        <v>47</v>
      </c>
      <c r="L54">
        <v>690</v>
      </c>
      <c r="M54">
        <v>1771</v>
      </c>
      <c r="N54">
        <v>68</v>
      </c>
      <c r="O54">
        <v>2461</v>
      </c>
      <c r="Q54" s="72">
        <f t="shared" si="11"/>
        <v>37.680851063829785</v>
      </c>
    </row>
    <row r="55" spans="2:20" ht="15" thickBot="1" x14ac:dyDescent="0.35">
      <c r="B55" s="15" t="s">
        <v>13</v>
      </c>
      <c r="C55" s="42">
        <v>310</v>
      </c>
      <c r="D55" s="42">
        <v>319</v>
      </c>
      <c r="E55" s="107">
        <f t="shared" si="7"/>
        <v>-9</v>
      </c>
      <c r="F55" s="95">
        <f t="shared" si="8"/>
        <v>-2.8213166144200628E-2</v>
      </c>
      <c r="G55" s="133">
        <f t="shared" si="9"/>
        <v>25.833333333333332</v>
      </c>
      <c r="H55" s="35">
        <f t="shared" si="10"/>
        <v>314.5</v>
      </c>
      <c r="I55" t="s">
        <v>40</v>
      </c>
      <c r="J55">
        <v>2</v>
      </c>
      <c r="K55">
        <v>2</v>
      </c>
      <c r="L55">
        <v>11</v>
      </c>
      <c r="M55">
        <v>8</v>
      </c>
      <c r="N55">
        <v>4</v>
      </c>
      <c r="O55">
        <v>19</v>
      </c>
      <c r="Q55" s="72">
        <f t="shared" si="11"/>
        <v>4</v>
      </c>
    </row>
    <row r="56" spans="2:20" ht="15" thickBot="1" x14ac:dyDescent="0.35">
      <c r="B56" s="33" t="s">
        <v>65</v>
      </c>
      <c r="C56" s="42">
        <v>251</v>
      </c>
      <c r="D56" s="42">
        <v>301</v>
      </c>
      <c r="E56" s="107">
        <f t="shared" si="7"/>
        <v>-50</v>
      </c>
      <c r="F56" s="95">
        <f t="shared" si="8"/>
        <v>-0.16611295681063123</v>
      </c>
      <c r="G56" s="133">
        <f t="shared" si="9"/>
        <v>20.916666666666668</v>
      </c>
      <c r="H56" s="35">
        <f t="shared" si="10"/>
        <v>276</v>
      </c>
      <c r="I56" s="116" t="s">
        <v>12</v>
      </c>
      <c r="J56">
        <v>114</v>
      </c>
      <c r="K56">
        <v>118</v>
      </c>
      <c r="L56">
        <v>3115</v>
      </c>
      <c r="M56">
        <v>3262</v>
      </c>
      <c r="N56">
        <v>232</v>
      </c>
      <c r="O56">
        <v>6377</v>
      </c>
      <c r="Q56" s="72">
        <f t="shared" si="11"/>
        <v>27.64406779661017</v>
      </c>
    </row>
    <row r="57" spans="2:20" x14ac:dyDescent="0.3">
      <c r="B57" s="12" t="s">
        <v>67</v>
      </c>
      <c r="C57" s="56">
        <v>8</v>
      </c>
      <c r="D57" s="56">
        <v>7</v>
      </c>
      <c r="E57" s="197">
        <f t="shared" si="7"/>
        <v>1</v>
      </c>
      <c r="F57" s="152">
        <f t="shared" si="8"/>
        <v>0.14285714285714285</v>
      </c>
      <c r="G57" s="133">
        <f t="shared" si="9"/>
        <v>8</v>
      </c>
      <c r="H57" s="35"/>
      <c r="I57" s="116" t="s">
        <v>5</v>
      </c>
      <c r="J57">
        <v>60</v>
      </c>
      <c r="K57">
        <v>75</v>
      </c>
      <c r="L57">
        <v>1740</v>
      </c>
      <c r="M57">
        <v>2819</v>
      </c>
      <c r="N57">
        <v>135</v>
      </c>
      <c r="O57">
        <v>4559</v>
      </c>
      <c r="Q57" s="72">
        <f t="shared" si="11"/>
        <v>37.586666666666666</v>
      </c>
    </row>
    <row r="58" spans="2:20" x14ac:dyDescent="0.3">
      <c r="B58" s="130" t="s">
        <v>19</v>
      </c>
      <c r="C58" s="42">
        <v>1199</v>
      </c>
      <c r="D58" s="42">
        <v>1199</v>
      </c>
      <c r="E58" s="105">
        <f t="shared" si="7"/>
        <v>0</v>
      </c>
      <c r="F58" s="67">
        <f t="shared" si="8"/>
        <v>0</v>
      </c>
      <c r="G58" s="199">
        <f t="shared" si="9"/>
        <v>16.202702702702702</v>
      </c>
      <c r="H58" s="35">
        <f t="shared" si="10"/>
        <v>1199</v>
      </c>
      <c r="I58" s="116" t="s">
        <v>41</v>
      </c>
      <c r="J58">
        <v>33</v>
      </c>
      <c r="K58">
        <v>31</v>
      </c>
      <c r="L58">
        <v>799</v>
      </c>
      <c r="M58">
        <v>854</v>
      </c>
      <c r="N58">
        <v>64</v>
      </c>
      <c r="O58">
        <v>1653</v>
      </c>
      <c r="Q58" s="72">
        <f t="shared" si="11"/>
        <v>27.548387096774192</v>
      </c>
    </row>
    <row r="59" spans="2:20" ht="15" thickBot="1" x14ac:dyDescent="0.35">
      <c r="B59" s="101" t="s">
        <v>50</v>
      </c>
      <c r="C59" s="102">
        <f>SUM(C48:C58)</f>
        <v>32805</v>
      </c>
      <c r="D59" s="102">
        <f>SUM(D48:D58)</f>
        <v>32301</v>
      </c>
      <c r="E59" s="102">
        <f t="shared" si="7"/>
        <v>504</v>
      </c>
      <c r="F59" s="127">
        <f t="shared" si="8"/>
        <v>1.5603232098077459E-2</v>
      </c>
      <c r="G59" s="198">
        <f t="shared" si="9"/>
        <v>13.179991964644435</v>
      </c>
      <c r="H59" s="35">
        <f>SUM(H48:H58)</f>
        <v>32545.5</v>
      </c>
      <c r="I59" s="116" t="s">
        <v>42</v>
      </c>
      <c r="J59">
        <v>125</v>
      </c>
      <c r="K59">
        <v>127</v>
      </c>
      <c r="L59">
        <v>3598</v>
      </c>
      <c r="M59">
        <v>3784</v>
      </c>
      <c r="N59">
        <v>252</v>
      </c>
      <c r="O59">
        <v>7382</v>
      </c>
      <c r="Q59" s="72">
        <f t="shared" si="11"/>
        <v>29.795275590551181</v>
      </c>
    </row>
    <row r="60" spans="2:20" x14ac:dyDescent="0.3">
      <c r="C60" s="9">
        <f>SUM(C48:C50,C52:C58)</f>
        <v>5631</v>
      </c>
      <c r="D60" s="35">
        <f>AVERAGE(C59:D59)</f>
        <v>32553</v>
      </c>
      <c r="E60" s="35">
        <f>SUM(E48:E50,E52:E58)</f>
        <v>-158</v>
      </c>
      <c r="F60" s="214">
        <f t="shared" si="8"/>
        <v>-4.8536233219672537E-3</v>
      </c>
      <c r="G60" s="72"/>
      <c r="I60" s="116" t="s">
        <v>43</v>
      </c>
      <c r="J60">
        <v>145</v>
      </c>
      <c r="K60">
        <v>175</v>
      </c>
      <c r="L60">
        <v>4858</v>
      </c>
      <c r="M60">
        <v>5832</v>
      </c>
      <c r="N60">
        <v>320</v>
      </c>
      <c r="O60">
        <v>10690</v>
      </c>
      <c r="Q60" s="72">
        <f t="shared" si="11"/>
        <v>33.325714285714284</v>
      </c>
      <c r="T60">
        <f>SUM(M49,M58)</f>
        <v>1048</v>
      </c>
    </row>
    <row r="61" spans="2:20" ht="15" thickBot="1" x14ac:dyDescent="0.35">
      <c r="C61" t="s">
        <v>66</v>
      </c>
      <c r="I61" t="s">
        <v>44</v>
      </c>
      <c r="Q61" s="72"/>
    </row>
    <row r="62" spans="2:20" ht="15" thickBot="1" x14ac:dyDescent="0.35">
      <c r="C62">
        <v>323</v>
      </c>
      <c r="E62" s="83">
        <f>SUM(C48:C50,C52:C58)</f>
        <v>5631</v>
      </c>
      <c r="F62" s="30">
        <f>SUM(C28:C30,C32:C38)</f>
        <v>290</v>
      </c>
      <c r="G62" s="134">
        <f>SUM(E62/F62)</f>
        <v>19.417241379310344</v>
      </c>
      <c r="I62" s="116" t="s">
        <v>45</v>
      </c>
      <c r="J62">
        <v>121</v>
      </c>
      <c r="K62">
        <v>123</v>
      </c>
      <c r="L62">
        <v>3498</v>
      </c>
      <c r="M62">
        <v>3551</v>
      </c>
      <c r="N62">
        <v>244</v>
      </c>
      <c r="O62">
        <v>7049</v>
      </c>
      <c r="Q62" s="72">
        <f t="shared" si="11"/>
        <v>28.869918699186993</v>
      </c>
    </row>
    <row r="63" spans="2:20" ht="15" thickBot="1" x14ac:dyDescent="0.35">
      <c r="F63" s="132">
        <v>13.4</v>
      </c>
      <c r="G63" s="88"/>
      <c r="I63" s="116" t="s">
        <v>7</v>
      </c>
      <c r="J63">
        <v>40</v>
      </c>
      <c r="K63">
        <v>35</v>
      </c>
      <c r="L63">
        <v>912</v>
      </c>
      <c r="M63">
        <v>752</v>
      </c>
      <c r="N63">
        <v>75</v>
      </c>
      <c r="O63">
        <v>1664</v>
      </c>
      <c r="Q63" s="72">
        <f t="shared" si="11"/>
        <v>21.485714285714284</v>
      </c>
    </row>
    <row r="64" spans="2:20" ht="15.6" x14ac:dyDescent="0.3">
      <c r="B64" s="70" t="s">
        <v>53</v>
      </c>
      <c r="C64" s="28"/>
      <c r="D64" s="28"/>
      <c r="E64" s="35"/>
      <c r="I64" s="116" t="s">
        <v>46</v>
      </c>
      <c r="J64">
        <v>64</v>
      </c>
      <c r="K64">
        <v>61</v>
      </c>
      <c r="L64">
        <v>1916</v>
      </c>
      <c r="M64">
        <v>1843</v>
      </c>
      <c r="N64">
        <v>125</v>
      </c>
      <c r="O64">
        <v>3759</v>
      </c>
      <c r="Q64" s="72">
        <f t="shared" si="11"/>
        <v>30.21311475409836</v>
      </c>
    </row>
    <row r="65" spans="2:17" x14ac:dyDescent="0.3">
      <c r="B65" s="6" t="s">
        <v>92</v>
      </c>
      <c r="C65" s="40"/>
      <c r="D65" s="40"/>
      <c r="I65" s="116" t="s">
        <v>47</v>
      </c>
      <c r="J65">
        <v>35</v>
      </c>
      <c r="K65">
        <v>35</v>
      </c>
      <c r="L65">
        <v>874</v>
      </c>
      <c r="M65">
        <v>962</v>
      </c>
      <c r="N65">
        <v>70</v>
      </c>
      <c r="O65">
        <v>1836</v>
      </c>
      <c r="Q65" s="72">
        <f t="shared" si="11"/>
        <v>27.485714285714284</v>
      </c>
    </row>
    <row r="66" spans="2:17" ht="15" thickBot="1" x14ac:dyDescent="0.35">
      <c r="B66" s="40" t="s">
        <v>69</v>
      </c>
      <c r="I66" s="116" t="s">
        <v>6</v>
      </c>
      <c r="J66">
        <v>2788</v>
      </c>
      <c r="K66" s="40">
        <v>2500</v>
      </c>
      <c r="L66">
        <v>92951</v>
      </c>
      <c r="M66" s="40">
        <v>86541</v>
      </c>
      <c r="N66">
        <v>5285</v>
      </c>
      <c r="O66">
        <v>179492</v>
      </c>
      <c r="Q66" s="72">
        <f t="shared" si="11"/>
        <v>34.616399999999999</v>
      </c>
    </row>
    <row r="67" spans="2:17" ht="15" thickBot="1" x14ac:dyDescent="0.35">
      <c r="B67" s="195"/>
      <c r="C67" s="120" t="s">
        <v>91</v>
      </c>
      <c r="D67" s="69" t="s">
        <v>22</v>
      </c>
      <c r="E67" s="64" t="s">
        <v>23</v>
      </c>
      <c r="F67" s="45" t="s">
        <v>23</v>
      </c>
      <c r="I67" t="s">
        <v>48</v>
      </c>
      <c r="J67">
        <v>4160</v>
      </c>
      <c r="K67" s="3">
        <f>SUM(K48:K66)</f>
        <v>3866</v>
      </c>
      <c r="L67" s="3"/>
      <c r="M67" s="14">
        <f>SUM(M48:M66)</f>
        <v>125445</v>
      </c>
      <c r="N67">
        <v>8070</v>
      </c>
      <c r="O67">
        <v>252197</v>
      </c>
      <c r="Q67" s="88">
        <f t="shared" si="11"/>
        <v>32.448266942576304</v>
      </c>
    </row>
    <row r="68" spans="2:17" ht="15" thickBot="1" x14ac:dyDescent="0.35">
      <c r="B68" s="196"/>
      <c r="C68" s="121" t="s">
        <v>83</v>
      </c>
      <c r="D68" s="47" t="s">
        <v>49</v>
      </c>
      <c r="E68" s="53" t="s">
        <v>16</v>
      </c>
      <c r="F68" s="53" t="s">
        <v>21</v>
      </c>
      <c r="K68" s="3">
        <f>SUM(K48:K50,K52,K54,K56:K60,K62:K66)</f>
        <v>3751</v>
      </c>
      <c r="L68" s="3"/>
      <c r="M68" s="3">
        <f>SUM(M48:M50,M52,M54,M56:M60,M62:M66)</f>
        <v>121876</v>
      </c>
      <c r="Q68" s="88">
        <f>SUM(M68/K68)</f>
        <v>32.491602239402823</v>
      </c>
    </row>
    <row r="69" spans="2:17" ht="16.2" thickBot="1" x14ac:dyDescent="0.35">
      <c r="B69" s="1" t="s">
        <v>52</v>
      </c>
      <c r="C69" s="136" t="s">
        <v>15</v>
      </c>
      <c r="D69" s="49" t="s">
        <v>15</v>
      </c>
      <c r="E69" s="63" t="s">
        <v>15</v>
      </c>
      <c r="F69" s="63" t="s">
        <v>15</v>
      </c>
      <c r="I69" t="s">
        <v>59</v>
      </c>
      <c r="J69">
        <f>SUM(J59,J60,J62,J65)</f>
        <v>426</v>
      </c>
      <c r="K69">
        <f>SUM(K59,K60,K62,K65)</f>
        <v>460</v>
      </c>
      <c r="L69">
        <f>SUM(L59,L60,L62,L65)</f>
        <v>12828</v>
      </c>
      <c r="M69">
        <f>SUM(M59,M60,M62,M65)</f>
        <v>14129</v>
      </c>
    </row>
    <row r="70" spans="2:17" ht="15" thickBot="1" x14ac:dyDescent="0.35">
      <c r="B70" s="11" t="s">
        <v>0</v>
      </c>
      <c r="C70" s="104">
        <f t="shared" ref="C70:C80" si="12">SUM(C48)</f>
        <v>613</v>
      </c>
      <c r="D70" s="42">
        <v>4152</v>
      </c>
      <c r="E70" s="105">
        <f>SUM(C70-D70)</f>
        <v>-3539</v>
      </c>
      <c r="F70" s="44">
        <f>SUM(E70/D70)</f>
        <v>-0.85236030828516374</v>
      </c>
      <c r="I70" t="s">
        <v>62</v>
      </c>
      <c r="J70">
        <f>SUM(J58,J49)</f>
        <v>49</v>
      </c>
      <c r="K70" s="40">
        <f>SUM(K58,K49)</f>
        <v>44</v>
      </c>
      <c r="L70">
        <f>SUM(L58,L49)</f>
        <v>1054</v>
      </c>
      <c r="M70" s="40">
        <f>SUM(M58,M49)</f>
        <v>1048</v>
      </c>
    </row>
    <row r="71" spans="2:17" ht="15" thickBot="1" x14ac:dyDescent="0.35">
      <c r="B71" s="34" t="s">
        <v>2</v>
      </c>
      <c r="C71" s="104">
        <f t="shared" si="12"/>
        <v>702</v>
      </c>
      <c r="D71" s="42">
        <v>3262</v>
      </c>
      <c r="E71" s="105">
        <f t="shared" ref="E71:E81" si="13">SUM(C71-D71)</f>
        <v>-2560</v>
      </c>
      <c r="F71" s="44">
        <f t="shared" ref="F71:F81" si="14">SUM(E71/D71)</f>
        <v>-0.78479460453709382</v>
      </c>
    </row>
    <row r="72" spans="2:17" ht="15" thickBot="1" x14ac:dyDescent="0.35">
      <c r="B72" s="33" t="s">
        <v>1</v>
      </c>
      <c r="C72" s="104">
        <f t="shared" si="12"/>
        <v>475</v>
      </c>
      <c r="D72" s="42">
        <v>1771</v>
      </c>
      <c r="E72" s="105">
        <f t="shared" si="13"/>
        <v>-1296</v>
      </c>
      <c r="F72" s="44">
        <f t="shared" si="14"/>
        <v>-0.73178994918125351</v>
      </c>
    </row>
    <row r="73" spans="2:17" ht="15" thickBot="1" x14ac:dyDescent="0.35">
      <c r="B73" s="12" t="s">
        <v>6</v>
      </c>
      <c r="C73" s="104">
        <f t="shared" si="12"/>
        <v>27174</v>
      </c>
      <c r="D73" s="42">
        <v>86541</v>
      </c>
      <c r="E73" s="105">
        <f t="shared" si="13"/>
        <v>-59367</v>
      </c>
      <c r="F73" s="44">
        <f t="shared" si="14"/>
        <v>-0.6859985440427081</v>
      </c>
    </row>
    <row r="74" spans="2:17" ht="15" thickBot="1" x14ac:dyDescent="0.35">
      <c r="B74" s="14" t="s">
        <v>3</v>
      </c>
      <c r="C74" s="104">
        <f t="shared" si="12"/>
        <v>280</v>
      </c>
      <c r="D74" s="42">
        <v>2819</v>
      </c>
      <c r="E74" s="105">
        <f t="shared" si="13"/>
        <v>-2539</v>
      </c>
      <c r="F74" s="44">
        <f t="shared" si="14"/>
        <v>-0.90067399787158564</v>
      </c>
    </row>
    <row r="75" spans="2:17" ht="15" thickBot="1" x14ac:dyDescent="0.35">
      <c r="B75" s="79" t="s">
        <v>7</v>
      </c>
      <c r="C75" s="104">
        <f t="shared" si="12"/>
        <v>188</v>
      </c>
      <c r="D75" s="56">
        <v>752</v>
      </c>
      <c r="E75" s="105">
        <f t="shared" si="13"/>
        <v>-564</v>
      </c>
      <c r="F75" s="58">
        <f t="shared" si="14"/>
        <v>-0.75</v>
      </c>
    </row>
    <row r="76" spans="2:17" ht="15" thickBot="1" x14ac:dyDescent="0.35">
      <c r="B76" s="14" t="s">
        <v>59</v>
      </c>
      <c r="C76" s="104">
        <f t="shared" si="12"/>
        <v>1605</v>
      </c>
      <c r="D76" s="24">
        <v>14129</v>
      </c>
      <c r="E76" s="105">
        <f t="shared" si="13"/>
        <v>-12524</v>
      </c>
      <c r="F76" s="37">
        <f t="shared" si="14"/>
        <v>-0.886403850237101</v>
      </c>
    </row>
    <row r="77" spans="2:17" ht="15" thickBot="1" x14ac:dyDescent="0.35">
      <c r="B77" s="15" t="s">
        <v>13</v>
      </c>
      <c r="C77" s="104">
        <f t="shared" si="12"/>
        <v>310</v>
      </c>
      <c r="D77" s="91">
        <v>1843</v>
      </c>
      <c r="E77" s="105">
        <f t="shared" si="13"/>
        <v>-1533</v>
      </c>
      <c r="F77" s="96">
        <f t="shared" si="14"/>
        <v>-0.83179598480737926</v>
      </c>
    </row>
    <row r="78" spans="2:17" ht="15" thickBot="1" x14ac:dyDescent="0.35">
      <c r="B78" s="87" t="s">
        <v>65</v>
      </c>
      <c r="C78" s="104">
        <f t="shared" si="12"/>
        <v>251</v>
      </c>
      <c r="D78" s="109">
        <v>1048</v>
      </c>
      <c r="E78" s="105">
        <f t="shared" si="13"/>
        <v>-797</v>
      </c>
      <c r="F78" s="97">
        <f t="shared" si="14"/>
        <v>-0.7604961832061069</v>
      </c>
    </row>
    <row r="79" spans="2:17" ht="15" thickBot="1" x14ac:dyDescent="0.35">
      <c r="B79" s="14" t="s">
        <v>67</v>
      </c>
      <c r="C79" s="104">
        <f t="shared" si="12"/>
        <v>8</v>
      </c>
      <c r="D79" s="86">
        <v>55</v>
      </c>
      <c r="E79" s="105">
        <f t="shared" si="13"/>
        <v>-47</v>
      </c>
      <c r="F79" s="153">
        <f t="shared" si="14"/>
        <v>-0.8545454545454545</v>
      </c>
    </row>
    <row r="80" spans="2:17" ht="15" thickBot="1" x14ac:dyDescent="0.35">
      <c r="B80" s="14" t="s">
        <v>19</v>
      </c>
      <c r="C80" s="104">
        <f t="shared" si="12"/>
        <v>1199</v>
      </c>
      <c r="D80" s="24">
        <v>5504</v>
      </c>
      <c r="E80" s="105">
        <f t="shared" si="13"/>
        <v>-4305</v>
      </c>
      <c r="F80" s="184">
        <f t="shared" si="14"/>
        <v>-0.78215843023255816</v>
      </c>
      <c r="N80" s="72"/>
    </row>
    <row r="81" spans="2:14" ht="15" thickBot="1" x14ac:dyDescent="0.35">
      <c r="B81" s="101" t="s">
        <v>50</v>
      </c>
      <c r="C81" s="100">
        <f>SUM(C70:C80)</f>
        <v>32805</v>
      </c>
      <c r="D81" s="102">
        <f>SUM(D70:D80)</f>
        <v>121876</v>
      </c>
      <c r="E81" s="77">
        <f t="shared" si="13"/>
        <v>-89071</v>
      </c>
      <c r="F81" s="103">
        <f t="shared" si="14"/>
        <v>-0.73083297778069511</v>
      </c>
      <c r="G81" s="185">
        <f>SUM(C81/D81)</f>
        <v>0.26916702221930489</v>
      </c>
      <c r="N81" s="72"/>
    </row>
    <row r="82" spans="2:14" ht="18.600000000000001" thickBot="1" x14ac:dyDescent="0.4">
      <c r="E82" s="77">
        <f>SUM(E70:E80)</f>
        <v>-89071</v>
      </c>
      <c r="I82" s="191" t="s">
        <v>56</v>
      </c>
      <c r="J82" s="192"/>
      <c r="K82" s="192"/>
      <c r="N82" s="72"/>
    </row>
    <row r="83" spans="2:14" ht="15" thickBot="1" x14ac:dyDescent="0.35">
      <c r="C83" s="72">
        <f>SUM(C81/C39)</f>
        <v>13.179991964644435</v>
      </c>
      <c r="D83" s="72">
        <f>SUM(D81/D39)</f>
        <v>32.491602239402823</v>
      </c>
      <c r="I83" s="6" t="s">
        <v>92</v>
      </c>
      <c r="J83" s="40"/>
      <c r="K83" s="40"/>
      <c r="N83" s="72"/>
    </row>
    <row r="84" spans="2:14" x14ac:dyDescent="0.3">
      <c r="I84" s="193"/>
      <c r="J84" s="69" t="s">
        <v>88</v>
      </c>
      <c r="K84" s="80" t="s">
        <v>22</v>
      </c>
      <c r="L84" s="45" t="s">
        <v>23</v>
      </c>
      <c r="M84" s="45" t="s">
        <v>23</v>
      </c>
      <c r="N84" s="72"/>
    </row>
    <row r="85" spans="2:14" ht="15" thickBot="1" x14ac:dyDescent="0.35">
      <c r="C85" s="40"/>
      <c r="D85" s="40"/>
      <c r="E85" s="40"/>
      <c r="I85" s="194"/>
      <c r="J85" s="51" t="s">
        <v>54</v>
      </c>
      <c r="K85" s="71" t="s">
        <v>54</v>
      </c>
      <c r="L85" s="52" t="s">
        <v>16</v>
      </c>
      <c r="M85" s="53" t="s">
        <v>21</v>
      </c>
      <c r="N85" s="72"/>
    </row>
    <row r="86" spans="2:14" ht="16.2" thickBot="1" x14ac:dyDescent="0.35">
      <c r="C86" s="40"/>
      <c r="D86" s="40"/>
      <c r="E86" s="40" t="s">
        <v>87</v>
      </c>
      <c r="I86" s="1" t="s">
        <v>55</v>
      </c>
      <c r="J86" s="63" t="s">
        <v>15</v>
      </c>
      <c r="K86" s="54" t="s">
        <v>15</v>
      </c>
      <c r="L86" s="62" t="s">
        <v>15</v>
      </c>
      <c r="M86" s="63" t="s">
        <v>15</v>
      </c>
      <c r="N86" s="72"/>
    </row>
    <row r="87" spans="2:14" ht="15" thickBot="1" x14ac:dyDescent="0.35">
      <c r="I87" s="11" t="s">
        <v>0</v>
      </c>
      <c r="J87" s="148">
        <f t="shared" ref="J87:J97" si="15">SUM(C70/C28)</f>
        <v>16.567567567567568</v>
      </c>
      <c r="K87" s="110">
        <v>36.743362831858406</v>
      </c>
      <c r="L87" s="41">
        <f>SUM(J87-K87)</f>
        <v>-20.175795264290837</v>
      </c>
      <c r="M87" s="44">
        <f>SUM(L87/K87)</f>
        <v>-0.54910040097901369</v>
      </c>
      <c r="N87" s="72"/>
    </row>
    <row r="88" spans="2:14" ht="15" thickBot="1" x14ac:dyDescent="0.35">
      <c r="D88" s="40"/>
      <c r="E88" s="40"/>
      <c r="I88" s="34" t="s">
        <v>2</v>
      </c>
      <c r="J88" s="148">
        <f t="shared" si="15"/>
        <v>21.272727272727273</v>
      </c>
      <c r="K88" s="110">
        <v>27.64406779661017</v>
      </c>
      <c r="L88" s="41">
        <f t="shared" ref="L88:L97" si="16">SUM(J88-K88)</f>
        <v>-6.3713405238828962</v>
      </c>
      <c r="M88" s="44">
        <f t="shared" ref="M88:M97" si="17">SUM(L88/K88)</f>
        <v>-0.23047767682960812</v>
      </c>
      <c r="N88" s="72"/>
    </row>
    <row r="89" spans="2:14" ht="15" thickBot="1" x14ac:dyDescent="0.35">
      <c r="C89" s="40"/>
      <c r="D89" s="73"/>
      <c r="E89" s="73"/>
      <c r="I89" s="33" t="s">
        <v>1</v>
      </c>
      <c r="J89" s="148">
        <f t="shared" si="15"/>
        <v>33.928571428571431</v>
      </c>
      <c r="K89" s="110">
        <v>37.680851063829785</v>
      </c>
      <c r="L89" s="41">
        <f t="shared" si="16"/>
        <v>-3.7522796352583541</v>
      </c>
      <c r="M89" s="44">
        <f t="shared" si="17"/>
        <v>-9.9580543679922445E-2</v>
      </c>
      <c r="N89" s="72"/>
    </row>
    <row r="90" spans="2:14" ht="15" thickBot="1" x14ac:dyDescent="0.35">
      <c r="C90" s="40"/>
      <c r="D90" s="10"/>
      <c r="E90" s="73"/>
      <c r="I90" s="12" t="s">
        <v>6</v>
      </c>
      <c r="J90" s="148">
        <f>SUM(C73/C31)</f>
        <v>12.357435197817189</v>
      </c>
      <c r="K90" s="110">
        <v>34.6</v>
      </c>
      <c r="L90" s="41">
        <f t="shared" si="16"/>
        <v>-22.242564802182812</v>
      </c>
      <c r="M90" s="44">
        <f t="shared" si="17"/>
        <v>-0.64284869370470554</v>
      </c>
    </row>
    <row r="91" spans="2:14" ht="15" thickBot="1" x14ac:dyDescent="0.35">
      <c r="C91" s="40"/>
      <c r="I91" s="14" t="s">
        <v>3</v>
      </c>
      <c r="J91" s="148">
        <f t="shared" si="15"/>
        <v>21.53846153846154</v>
      </c>
      <c r="K91" s="110">
        <v>37.586666666666666</v>
      </c>
      <c r="L91" s="41">
        <f t="shared" si="16"/>
        <v>-16.048205128205126</v>
      </c>
      <c r="M91" s="44">
        <f t="shared" si="17"/>
        <v>-0.42696537233607113</v>
      </c>
    </row>
    <row r="92" spans="2:14" ht="15" thickBot="1" x14ac:dyDescent="0.35">
      <c r="C92" s="40"/>
      <c r="D92" s="73"/>
      <c r="E92" s="73"/>
      <c r="I92" s="79" t="s">
        <v>7</v>
      </c>
      <c r="J92" s="148">
        <f t="shared" si="15"/>
        <v>17.09090909090909</v>
      </c>
      <c r="K92" s="112">
        <v>21.485714285714284</v>
      </c>
      <c r="L92" s="57">
        <f t="shared" si="16"/>
        <v>-4.394805194805194</v>
      </c>
      <c r="M92" s="58">
        <f t="shared" si="17"/>
        <v>-0.20454545454545453</v>
      </c>
    </row>
    <row r="93" spans="2:14" ht="15" thickBot="1" x14ac:dyDescent="0.35">
      <c r="C93" s="40"/>
      <c r="D93" s="74"/>
      <c r="E93" s="74"/>
      <c r="I93" s="14" t="s">
        <v>59</v>
      </c>
      <c r="J93" s="148">
        <f t="shared" si="15"/>
        <v>19.337349397590362</v>
      </c>
      <c r="K93" s="113">
        <f>SUM(D76/D34)</f>
        <v>30.715217391304346</v>
      </c>
      <c r="L93" s="41">
        <f t="shared" si="16"/>
        <v>-11.377867993713984</v>
      </c>
      <c r="M93" s="44">
        <f t="shared" si="17"/>
        <v>-0.37043097721766816</v>
      </c>
    </row>
    <row r="94" spans="2:14" ht="15" thickBot="1" x14ac:dyDescent="0.35">
      <c r="I94" s="14" t="s">
        <v>13</v>
      </c>
      <c r="J94" s="148">
        <f t="shared" si="15"/>
        <v>25.833333333333332</v>
      </c>
      <c r="K94" s="110">
        <v>30.21311475409836</v>
      </c>
      <c r="L94" s="41">
        <f t="shared" si="16"/>
        <v>-4.3797814207650276</v>
      </c>
      <c r="M94" s="44">
        <f t="shared" si="17"/>
        <v>-0.14496292277084466</v>
      </c>
    </row>
    <row r="95" spans="2:14" ht="15" thickBot="1" x14ac:dyDescent="0.35">
      <c r="C95" s="4"/>
      <c r="D95" s="25"/>
      <c r="E95" s="25"/>
      <c r="F95" s="25"/>
      <c r="I95" s="33" t="s">
        <v>61</v>
      </c>
      <c r="J95" s="147">
        <f t="shared" si="15"/>
        <v>20.916666666666668</v>
      </c>
      <c r="K95" s="112">
        <f>SUM(M70/K70)</f>
        <v>23.818181818181817</v>
      </c>
      <c r="L95" s="57">
        <f t="shared" si="16"/>
        <v>-2.9015151515151487</v>
      </c>
      <c r="M95" s="58">
        <f t="shared" si="17"/>
        <v>-0.12181933842239175</v>
      </c>
    </row>
    <row r="96" spans="2:14" ht="15" thickBot="1" x14ac:dyDescent="0.35">
      <c r="I96" s="14" t="s">
        <v>67</v>
      </c>
      <c r="J96" s="158">
        <f t="shared" si="15"/>
        <v>8</v>
      </c>
      <c r="K96" s="157">
        <v>18.3</v>
      </c>
      <c r="L96" s="27">
        <f t="shared" si="16"/>
        <v>-10.3</v>
      </c>
      <c r="M96" s="37">
        <f t="shared" si="17"/>
        <v>-0.56284153005464488</v>
      </c>
    </row>
    <row r="97" spans="9:13" ht="15" thickBot="1" x14ac:dyDescent="0.35">
      <c r="I97" s="15" t="s">
        <v>19</v>
      </c>
      <c r="J97" s="154">
        <f t="shared" si="15"/>
        <v>16.202702702702702</v>
      </c>
      <c r="K97" s="155">
        <v>18.657627118644069</v>
      </c>
      <c r="L97" s="36">
        <f t="shared" si="16"/>
        <v>-2.4549244159413668</v>
      </c>
      <c r="M97" s="156">
        <f t="shared" si="17"/>
        <v>-0.13157752592708996</v>
      </c>
    </row>
  </sheetData>
  <mergeCells count="7">
    <mergeCell ref="N21:N22"/>
    <mergeCell ref="J22:L22"/>
    <mergeCell ref="J23:L23"/>
    <mergeCell ref="J2:L2"/>
    <mergeCell ref="J3:L3"/>
    <mergeCell ref="J21:L21"/>
    <mergeCell ref="M21:M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"/>
  <dimension ref="B1:AI97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33203125" customWidth="1"/>
    <col min="9" max="9" width="22.664062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12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93</v>
      </c>
      <c r="C1" s="89"/>
      <c r="D1" s="89"/>
      <c r="E1" s="89"/>
      <c r="F1" s="89"/>
      <c r="G1" s="89"/>
    </row>
    <row r="2" spans="2:35" ht="15.6" x14ac:dyDescent="0.3">
      <c r="B2" t="s">
        <v>99</v>
      </c>
      <c r="J2" s="518"/>
      <c r="K2" s="518"/>
      <c r="L2" s="518"/>
      <c r="S2" s="40" t="s">
        <v>68</v>
      </c>
      <c r="AB2" s="28" t="s">
        <v>77</v>
      </c>
      <c r="AC2" s="28"/>
      <c r="AD2" s="28"/>
    </row>
    <row r="3" spans="2:35" ht="18.600000000000001" thickBot="1" x14ac:dyDescent="0.4">
      <c r="B3" s="191" t="s">
        <v>51</v>
      </c>
      <c r="C3" s="192"/>
      <c r="D3" s="192"/>
      <c r="J3" s="519"/>
      <c r="K3" s="519"/>
      <c r="L3" s="519"/>
      <c r="AB3" s="40" t="s">
        <v>78</v>
      </c>
      <c r="AC3" s="40"/>
      <c r="AD3" s="40"/>
    </row>
    <row r="4" spans="2:35" ht="15" thickBot="1" x14ac:dyDescent="0.35">
      <c r="B4" s="6" t="s">
        <v>94</v>
      </c>
      <c r="C4" s="40"/>
      <c r="D4" s="40"/>
      <c r="J4" s="186"/>
      <c r="S4" s="40" t="s">
        <v>18</v>
      </c>
      <c r="T4" s="84"/>
      <c r="AB4" s="162"/>
      <c r="AC4" s="2" t="s">
        <v>79</v>
      </c>
      <c r="AD4" s="172"/>
      <c r="AE4" s="31"/>
      <c r="AF4" s="2" t="s">
        <v>79</v>
      </c>
      <c r="AG4" s="163"/>
    </row>
    <row r="5" spans="2:35" x14ac:dyDescent="0.3">
      <c r="B5" s="195"/>
      <c r="C5" s="120" t="s">
        <v>97</v>
      </c>
      <c r="D5" s="120" t="s">
        <v>98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B5" s="164"/>
      <c r="AC5" s="38" t="s">
        <v>71</v>
      </c>
      <c r="AD5" s="165"/>
      <c r="AE5" s="40"/>
      <c r="AF5" s="178" t="s">
        <v>72</v>
      </c>
      <c r="AG5" s="165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159"/>
      <c r="K6" s="140"/>
      <c r="L6" s="140"/>
      <c r="M6" s="140"/>
      <c r="N6" s="140"/>
      <c r="S6" s="19" t="s">
        <v>8</v>
      </c>
      <c r="T6" s="20"/>
      <c r="U6" s="21"/>
      <c r="AB6" s="164"/>
      <c r="AC6" s="175" t="s">
        <v>73</v>
      </c>
      <c r="AD6" s="176" t="s">
        <v>74</v>
      </c>
      <c r="AE6" s="171"/>
      <c r="AF6" s="177" t="s">
        <v>73</v>
      </c>
      <c r="AG6" s="176" t="s">
        <v>74</v>
      </c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159">
        <v>2039</v>
      </c>
      <c r="K7" s="140">
        <v>26444</v>
      </c>
      <c r="L7" s="140"/>
      <c r="M7" s="140"/>
      <c r="N7" s="140"/>
      <c r="S7" s="21" t="s">
        <v>57</v>
      </c>
      <c r="T7" s="22">
        <v>3913</v>
      </c>
      <c r="U7" s="21"/>
      <c r="AB7" s="164"/>
      <c r="AC7" s="173">
        <v>31978</v>
      </c>
      <c r="AD7" s="167">
        <v>125600</v>
      </c>
      <c r="AE7" s="8"/>
      <c r="AF7" s="166">
        <v>2349</v>
      </c>
      <c r="AG7" s="167">
        <v>3913</v>
      </c>
    </row>
    <row r="8" spans="2:35" ht="15" thickBot="1" x14ac:dyDescent="0.35">
      <c r="B8" s="11" t="s">
        <v>0</v>
      </c>
      <c r="C8" s="91">
        <v>37</v>
      </c>
      <c r="D8" s="91">
        <v>37</v>
      </c>
      <c r="E8" s="93">
        <f>SUM(C8-D8)</f>
        <v>0</v>
      </c>
      <c r="F8" s="96">
        <f>SUM(E8/D8)</f>
        <v>0</v>
      </c>
      <c r="J8" s="190"/>
      <c r="K8" s="144"/>
      <c r="L8" s="139"/>
      <c r="M8" s="139"/>
      <c r="N8" s="141"/>
      <c r="S8" s="21" t="s">
        <v>9</v>
      </c>
      <c r="T8" s="23">
        <v>125600</v>
      </c>
      <c r="U8" s="21"/>
      <c r="AB8" s="164"/>
      <c r="AC8" s="164"/>
      <c r="AD8" s="168"/>
      <c r="AG8" s="168"/>
    </row>
    <row r="9" spans="2:35" ht="15" thickBot="1" x14ac:dyDescent="0.35">
      <c r="B9" s="34" t="s">
        <v>2</v>
      </c>
      <c r="C9" s="76">
        <v>34</v>
      </c>
      <c r="D9" s="76">
        <v>34</v>
      </c>
      <c r="E9" s="93">
        <f t="shared" ref="E9:E19" si="0">SUM(C9-D9)</f>
        <v>0</v>
      </c>
      <c r="F9" s="44">
        <f t="shared" ref="F9:F19" si="1">SUM(E9/D9)</f>
        <v>0</v>
      </c>
      <c r="J9" s="190"/>
      <c r="K9" s="144"/>
      <c r="L9" s="139"/>
      <c r="M9" s="139"/>
      <c r="N9" s="141"/>
      <c r="AB9" s="38" t="s">
        <v>75</v>
      </c>
      <c r="AC9" s="174">
        <f>SUM(AD7-AC7)</f>
        <v>93622</v>
      </c>
      <c r="AD9" s="168"/>
      <c r="AF9" s="169">
        <f>SUM(AG7-AF7)</f>
        <v>1564</v>
      </c>
      <c r="AG9" s="168"/>
    </row>
    <row r="10" spans="2:35" ht="15" thickBot="1" x14ac:dyDescent="0.35">
      <c r="B10" s="33" t="s">
        <v>1</v>
      </c>
      <c r="C10" s="42">
        <v>13</v>
      </c>
      <c r="D10" s="42">
        <v>14</v>
      </c>
      <c r="E10" s="93">
        <f t="shared" si="0"/>
        <v>-1</v>
      </c>
      <c r="F10" s="44">
        <f t="shared" si="1"/>
        <v>-7.1428571428571425E-2</v>
      </c>
      <c r="J10" s="190"/>
      <c r="K10" s="144"/>
      <c r="L10" s="139"/>
      <c r="M10" s="139"/>
      <c r="N10" s="141"/>
      <c r="AB10" s="170" t="s">
        <v>76</v>
      </c>
      <c r="AC10" s="179">
        <f>SUM(AC7/AD7)</f>
        <v>0.25460191082802547</v>
      </c>
      <c r="AD10" s="176"/>
      <c r="AE10" s="180"/>
      <c r="AF10" s="181">
        <f>SUM(AF7/AG7)</f>
        <v>0.60030667007411198</v>
      </c>
      <c r="AG10" s="176"/>
    </row>
    <row r="11" spans="2:35" ht="15" thickBot="1" x14ac:dyDescent="0.35">
      <c r="B11" s="12" t="s">
        <v>6</v>
      </c>
      <c r="C11" s="187">
        <v>2039</v>
      </c>
      <c r="D11" s="187">
        <v>2199</v>
      </c>
      <c r="E11" s="93">
        <f t="shared" si="0"/>
        <v>-160</v>
      </c>
      <c r="F11" s="44">
        <f t="shared" si="1"/>
        <v>-7.2760345611641658E-2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14" t="s">
        <v>3</v>
      </c>
      <c r="C12" s="42">
        <v>12</v>
      </c>
      <c r="D12" s="42">
        <v>12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0.59442882698696653</v>
      </c>
      <c r="U12" s="16"/>
      <c r="AB12" s="4" t="s">
        <v>80</v>
      </c>
      <c r="AC12" s="4"/>
      <c r="AD12" s="4"/>
      <c r="AE12" s="4"/>
      <c r="AF12" s="4"/>
      <c r="AG12" s="4"/>
    </row>
    <row r="13" spans="2:35" x14ac:dyDescent="0.3">
      <c r="B13" s="79" t="s">
        <v>7</v>
      </c>
      <c r="C13" s="56">
        <v>11</v>
      </c>
      <c r="D13" s="56">
        <v>11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SUM(C59/T8)</f>
        <v>0.25514331210191082</v>
      </c>
      <c r="U13" s="16"/>
    </row>
    <row r="14" spans="2:35" x14ac:dyDescent="0.3">
      <c r="B14" s="130" t="s">
        <v>59</v>
      </c>
      <c r="C14" s="42">
        <v>83</v>
      </c>
      <c r="D14" s="42">
        <v>83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91">
        <v>12</v>
      </c>
      <c r="D15" s="91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2">
        <v>9</v>
      </c>
      <c r="D16" s="42">
        <v>10</v>
      </c>
      <c r="E16" s="93">
        <f t="shared" si="0"/>
        <v>-1</v>
      </c>
      <c r="F16" s="44">
        <f t="shared" si="1"/>
        <v>-0.1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14" t="s">
        <v>67</v>
      </c>
      <c r="C17" s="56">
        <v>1</v>
      </c>
      <c r="D17" s="56">
        <v>1</v>
      </c>
      <c r="E17" s="93">
        <f t="shared" si="0"/>
        <v>0</v>
      </c>
      <c r="F17" s="58">
        <f t="shared" si="1"/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12" t="s">
        <v>19</v>
      </c>
      <c r="C18" s="24">
        <v>75</v>
      </c>
      <c r="D18" s="24">
        <v>75</v>
      </c>
      <c r="E18" s="93">
        <f t="shared" si="0"/>
        <v>0</v>
      </c>
      <c r="F18" s="37">
        <f t="shared" si="1"/>
        <v>0</v>
      </c>
      <c r="I18" s="5"/>
      <c r="J18" s="190"/>
      <c r="K18" s="144"/>
      <c r="L18" s="139"/>
      <c r="M18" s="139"/>
      <c r="N18" s="141"/>
    </row>
    <row r="19" spans="2:23" ht="15" thickBot="1" x14ac:dyDescent="0.35">
      <c r="B19" s="61" t="s">
        <v>50</v>
      </c>
      <c r="C19" s="77">
        <f>SUM(C8:C18)</f>
        <v>2326</v>
      </c>
      <c r="D19" s="7">
        <f>SUM(D8:D18)</f>
        <v>2488</v>
      </c>
      <c r="E19" s="77">
        <f t="shared" si="0"/>
        <v>-162</v>
      </c>
      <c r="F19" s="60">
        <f t="shared" si="1"/>
        <v>-6.5112540192926047E-2</v>
      </c>
      <c r="I19" s="6"/>
      <c r="J19" s="142"/>
      <c r="K19" s="146"/>
      <c r="L19" s="142"/>
      <c r="M19" s="142"/>
      <c r="N19" s="143"/>
    </row>
    <row r="20" spans="2:23" x14ac:dyDescent="0.3">
      <c r="E20" s="35"/>
      <c r="I20" s="6"/>
      <c r="V20" s="189"/>
      <c r="W20" s="189" t="s">
        <v>84</v>
      </c>
    </row>
    <row r="21" spans="2:23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 t="s">
        <v>85</v>
      </c>
    </row>
    <row r="22" spans="2:23" ht="15.6" x14ac:dyDescent="0.3">
      <c r="B22" s="70" t="s">
        <v>51</v>
      </c>
      <c r="C22" s="28"/>
      <c r="D22" s="28"/>
      <c r="I22" s="5"/>
      <c r="J22" s="518"/>
      <c r="K22" s="518"/>
      <c r="L22" s="518"/>
      <c r="M22" s="517"/>
      <c r="N22" s="517"/>
      <c r="V22" s="122">
        <v>44102</v>
      </c>
      <c r="W22">
        <v>33623</v>
      </c>
    </row>
    <row r="23" spans="2:23" x14ac:dyDescent="0.3">
      <c r="B23" s="6" t="s">
        <v>95</v>
      </c>
      <c r="C23" s="40"/>
      <c r="D23" s="40"/>
      <c r="I23" s="5"/>
      <c r="J23" s="519"/>
      <c r="K23" s="519"/>
      <c r="L23" s="519"/>
      <c r="V23" s="122">
        <v>44109</v>
      </c>
      <c r="W23">
        <v>34077</v>
      </c>
    </row>
    <row r="24" spans="2:23" ht="15" thickBot="1" x14ac:dyDescent="0.35">
      <c r="B24" s="40" t="s">
        <v>69</v>
      </c>
      <c r="I24" s="6"/>
      <c r="V24" s="122">
        <v>44116</v>
      </c>
      <c r="W24">
        <v>35937</v>
      </c>
    </row>
    <row r="25" spans="2:23" x14ac:dyDescent="0.3">
      <c r="B25" s="195"/>
      <c r="C25" s="120" t="s">
        <v>97</v>
      </c>
      <c r="D25" s="80" t="s">
        <v>22</v>
      </c>
      <c r="E25" s="45" t="s">
        <v>23</v>
      </c>
      <c r="F25" s="64" t="s">
        <v>23</v>
      </c>
      <c r="I25" s="5"/>
      <c r="J25" s="139"/>
      <c r="K25" s="140"/>
      <c r="L25" s="140"/>
      <c r="M25" s="140"/>
      <c r="N25" s="140"/>
      <c r="V25" s="122">
        <v>44123</v>
      </c>
      <c r="W25">
        <v>34921</v>
      </c>
    </row>
    <row r="26" spans="2:23" ht="15" thickBot="1" x14ac:dyDescent="0.35">
      <c r="B26" s="196"/>
      <c r="C26" s="121" t="s">
        <v>14</v>
      </c>
      <c r="D26" s="68" t="s">
        <v>14</v>
      </c>
      <c r="E26" s="52" t="s">
        <v>16</v>
      </c>
      <c r="F26" s="53" t="s">
        <v>21</v>
      </c>
      <c r="I26" s="5"/>
      <c r="J26" s="139"/>
      <c r="K26" s="140"/>
      <c r="L26" s="140"/>
      <c r="M26" s="140"/>
      <c r="N26" s="140"/>
      <c r="V26" s="122">
        <v>44130</v>
      </c>
      <c r="W26">
        <v>36160</v>
      </c>
    </row>
    <row r="27" spans="2:23" ht="16.2" thickBot="1" x14ac:dyDescent="0.35">
      <c r="B27" s="1" t="s">
        <v>52</v>
      </c>
      <c r="C27" s="136" t="s">
        <v>15</v>
      </c>
      <c r="D27" s="55" t="s">
        <v>15</v>
      </c>
      <c r="E27" s="49" t="s">
        <v>15</v>
      </c>
      <c r="F27" s="55" t="s">
        <v>15</v>
      </c>
      <c r="I27" s="5"/>
      <c r="J27" s="159"/>
      <c r="K27" s="140"/>
      <c r="L27" s="140"/>
      <c r="M27" s="140"/>
      <c r="N27" s="140"/>
      <c r="V27" s="122">
        <v>44137</v>
      </c>
      <c r="W27">
        <v>31242</v>
      </c>
    </row>
    <row r="28" spans="2:23" ht="15" thickBot="1" x14ac:dyDescent="0.35">
      <c r="B28" s="11" t="s">
        <v>0</v>
      </c>
      <c r="C28" s="78">
        <f t="shared" ref="C28:C38" si="2">SUM(C8)</f>
        <v>37</v>
      </c>
      <c r="D28" s="99">
        <v>113</v>
      </c>
      <c r="E28" s="41">
        <f>SUM(C28-D28)</f>
        <v>-76</v>
      </c>
      <c r="F28" s="67">
        <f>SUM(E28/D28)</f>
        <v>-0.67256637168141598</v>
      </c>
      <c r="G28" s="75">
        <f>SUM(C28/D28)</f>
        <v>0.32743362831858408</v>
      </c>
      <c r="J28" s="159"/>
      <c r="K28" s="139"/>
      <c r="L28" s="139"/>
      <c r="M28" s="139"/>
      <c r="N28" s="141"/>
      <c r="V28" s="122">
        <v>44144</v>
      </c>
      <c r="W28">
        <v>31305</v>
      </c>
    </row>
    <row r="29" spans="2:23" ht="15" thickBot="1" x14ac:dyDescent="0.35">
      <c r="B29" s="34" t="s">
        <v>2</v>
      </c>
      <c r="C29" s="78">
        <f t="shared" si="2"/>
        <v>34</v>
      </c>
      <c r="D29" s="99">
        <v>118</v>
      </c>
      <c r="E29" s="41">
        <f t="shared" ref="E29:E39" si="3">SUM(C29-D29)</f>
        <v>-84</v>
      </c>
      <c r="F29" s="67">
        <f t="shared" ref="F29:F37" si="4">SUM(E29/D29)</f>
        <v>-0.71186440677966101</v>
      </c>
      <c r="G29" s="75">
        <f t="shared" ref="G29:G37" si="5">SUM(C29/D29)</f>
        <v>0.28813559322033899</v>
      </c>
      <c r="J29" s="190"/>
      <c r="K29" s="139"/>
      <c r="L29" s="139"/>
      <c r="M29" s="139"/>
      <c r="N29" s="141"/>
      <c r="V29" s="188" t="s">
        <v>86</v>
      </c>
      <c r="W29">
        <v>32618</v>
      </c>
    </row>
    <row r="30" spans="2:23" ht="15" thickBot="1" x14ac:dyDescent="0.35">
      <c r="B30" s="33" t="s">
        <v>1</v>
      </c>
      <c r="C30" s="78">
        <f t="shared" si="2"/>
        <v>13</v>
      </c>
      <c r="D30" s="99">
        <v>47</v>
      </c>
      <c r="E30" s="41">
        <f t="shared" si="3"/>
        <v>-34</v>
      </c>
      <c r="F30" s="67">
        <f t="shared" si="4"/>
        <v>-0.72340425531914898</v>
      </c>
      <c r="G30" s="75">
        <f t="shared" si="5"/>
        <v>0.27659574468085107</v>
      </c>
      <c r="J30" s="190"/>
      <c r="K30" s="139"/>
      <c r="L30" s="139"/>
      <c r="M30" s="139"/>
      <c r="N30" s="141"/>
      <c r="V30" s="122" t="s">
        <v>89</v>
      </c>
      <c r="W30">
        <v>32355</v>
      </c>
    </row>
    <row r="31" spans="2:23" ht="15" thickBot="1" x14ac:dyDescent="0.35">
      <c r="B31" s="12" t="s">
        <v>6</v>
      </c>
      <c r="C31" s="78">
        <f t="shared" si="2"/>
        <v>2039</v>
      </c>
      <c r="D31" s="99">
        <v>2500</v>
      </c>
      <c r="E31" s="41">
        <f t="shared" si="3"/>
        <v>-461</v>
      </c>
      <c r="F31" s="67">
        <f t="shared" si="4"/>
        <v>-0.18440000000000001</v>
      </c>
      <c r="G31" s="75">
        <f t="shared" si="5"/>
        <v>0.81559999999999999</v>
      </c>
      <c r="J31" s="190"/>
      <c r="K31" s="139"/>
      <c r="L31" s="139"/>
      <c r="M31" s="139"/>
      <c r="N31" s="141"/>
    </row>
    <row r="32" spans="2:23" ht="15" thickBot="1" x14ac:dyDescent="0.35">
      <c r="B32" s="14" t="s">
        <v>3</v>
      </c>
      <c r="C32" s="78">
        <f t="shared" si="2"/>
        <v>12</v>
      </c>
      <c r="D32" s="99">
        <v>75</v>
      </c>
      <c r="E32" s="41">
        <f t="shared" si="3"/>
        <v>-63</v>
      </c>
      <c r="F32" s="67">
        <f t="shared" si="4"/>
        <v>-0.84</v>
      </c>
      <c r="G32" s="75">
        <f t="shared" si="5"/>
        <v>0.16</v>
      </c>
      <c r="J32" s="190"/>
      <c r="K32" s="139"/>
      <c r="L32" s="139"/>
      <c r="M32" s="139"/>
      <c r="N32" s="141"/>
    </row>
    <row r="33" spans="2:17" ht="15" thickBot="1" x14ac:dyDescent="0.35">
      <c r="B33" s="13" t="s">
        <v>7</v>
      </c>
      <c r="C33" s="78">
        <f t="shared" si="2"/>
        <v>11</v>
      </c>
      <c r="D33" s="99">
        <v>35</v>
      </c>
      <c r="E33" s="41">
        <f t="shared" si="3"/>
        <v>-24</v>
      </c>
      <c r="F33" s="67">
        <f t="shared" si="4"/>
        <v>-0.68571428571428572</v>
      </c>
      <c r="G33" s="75">
        <f t="shared" si="5"/>
        <v>0.31428571428571428</v>
      </c>
      <c r="J33" s="190"/>
      <c r="K33" s="139"/>
      <c r="L33" s="139"/>
      <c r="M33" s="139"/>
      <c r="N33" s="141"/>
    </row>
    <row r="34" spans="2:17" ht="15" thickBot="1" x14ac:dyDescent="0.35">
      <c r="B34" s="33" t="s">
        <v>59</v>
      </c>
      <c r="C34" s="78">
        <f t="shared" si="2"/>
        <v>83</v>
      </c>
      <c r="D34" s="99">
        <v>460</v>
      </c>
      <c r="E34" s="41">
        <f t="shared" si="3"/>
        <v>-377</v>
      </c>
      <c r="F34" s="67">
        <f t="shared" si="4"/>
        <v>-0.81956521739130439</v>
      </c>
      <c r="G34" s="75">
        <f t="shared" si="5"/>
        <v>0.18043478260869567</v>
      </c>
      <c r="J34" s="190"/>
      <c r="K34" s="139"/>
      <c r="L34" s="139"/>
      <c r="M34" s="139"/>
      <c r="N34" s="141"/>
    </row>
    <row r="35" spans="2:17" ht="15" thickBot="1" x14ac:dyDescent="0.35">
      <c r="B35" s="14" t="s">
        <v>13</v>
      </c>
      <c r="C35" s="78">
        <f t="shared" si="2"/>
        <v>12</v>
      </c>
      <c r="D35" s="99">
        <v>61</v>
      </c>
      <c r="E35" s="41">
        <f t="shared" si="3"/>
        <v>-49</v>
      </c>
      <c r="F35" s="67">
        <f t="shared" si="4"/>
        <v>-0.80327868852459017</v>
      </c>
      <c r="G35" s="75">
        <f t="shared" si="5"/>
        <v>0.19672131147540983</v>
      </c>
      <c r="J35" s="190"/>
      <c r="K35" s="139"/>
      <c r="L35" s="139"/>
      <c r="M35" s="139"/>
      <c r="N35" s="141"/>
    </row>
    <row r="36" spans="2:17" ht="15" thickBot="1" x14ac:dyDescent="0.35">
      <c r="B36" s="85" t="s">
        <v>65</v>
      </c>
      <c r="C36" s="183">
        <f t="shared" si="2"/>
        <v>9</v>
      </c>
      <c r="D36" s="182">
        <v>44</v>
      </c>
      <c r="E36" s="41">
        <f t="shared" si="3"/>
        <v>-35</v>
      </c>
      <c r="F36" s="150">
        <f t="shared" si="4"/>
        <v>-0.79545454545454541</v>
      </c>
      <c r="G36" s="75">
        <f t="shared" si="5"/>
        <v>0.20454545454545456</v>
      </c>
      <c r="J36" s="190"/>
      <c r="K36" s="139"/>
      <c r="L36" s="139"/>
      <c r="M36" s="139"/>
      <c r="N36" s="141"/>
    </row>
    <row r="37" spans="2:17" ht="15" thickBot="1" x14ac:dyDescent="0.35">
      <c r="B37" s="14" t="s">
        <v>67</v>
      </c>
      <c r="C37" s="183">
        <f t="shared" si="2"/>
        <v>1</v>
      </c>
      <c r="D37" s="128">
        <v>3</v>
      </c>
      <c r="E37" s="41">
        <f t="shared" si="3"/>
        <v>-2</v>
      </c>
      <c r="F37" s="150">
        <f t="shared" si="4"/>
        <v>-0.66666666666666663</v>
      </c>
      <c r="G37" s="75">
        <f t="shared" si="5"/>
        <v>0.33333333333333331</v>
      </c>
      <c r="J37" s="190"/>
      <c r="K37" s="139"/>
      <c r="L37" s="139"/>
      <c r="M37" s="139"/>
      <c r="N37" s="141"/>
    </row>
    <row r="38" spans="2:17" ht="15" thickBot="1" x14ac:dyDescent="0.35">
      <c r="B38" s="14" t="s">
        <v>19</v>
      </c>
      <c r="C38" s="183">
        <f t="shared" si="2"/>
        <v>75</v>
      </c>
      <c r="D38" s="119">
        <v>295</v>
      </c>
      <c r="E38" s="41">
        <f t="shared" si="3"/>
        <v>-220</v>
      </c>
      <c r="F38" s="94">
        <f>SUM(E38/D38)</f>
        <v>-0.74576271186440679</v>
      </c>
      <c r="G38" s="75">
        <f>SUM(C38/D38)</f>
        <v>0.25423728813559321</v>
      </c>
      <c r="J38" s="190"/>
      <c r="K38" s="139"/>
      <c r="L38" s="139"/>
      <c r="M38" s="139"/>
      <c r="N38" s="141"/>
    </row>
    <row r="39" spans="2:17" ht="15" thickBot="1" x14ac:dyDescent="0.35">
      <c r="B39" s="61" t="s">
        <v>50</v>
      </c>
      <c r="C39" s="77">
        <f>SUM(C28:C38)</f>
        <v>2326</v>
      </c>
      <c r="D39" s="7">
        <f>SUM(D28:D38)</f>
        <v>3751</v>
      </c>
      <c r="E39" s="77">
        <f t="shared" si="3"/>
        <v>-1425</v>
      </c>
      <c r="F39" s="149">
        <f>SUM(E39/D39)</f>
        <v>-0.37989869368168488</v>
      </c>
      <c r="G39" s="185">
        <f>SUM(C39/D39)</f>
        <v>0.62010130631831517</v>
      </c>
    </row>
    <row r="40" spans="2:17" ht="15" thickBot="1" x14ac:dyDescent="0.35">
      <c r="B40" s="10"/>
      <c r="C40" s="73"/>
      <c r="D40" s="73"/>
      <c r="E40" s="73"/>
      <c r="F40" s="74"/>
      <c r="G40" s="75"/>
      <c r="I40" t="s">
        <v>24</v>
      </c>
      <c r="J40" t="s">
        <v>25</v>
      </c>
    </row>
    <row r="41" spans="2:17" ht="15" thickBot="1" x14ac:dyDescent="0.35">
      <c r="C41" s="35">
        <f>SUM(C28:C30,C32:C38)</f>
        <v>287</v>
      </c>
      <c r="D41" s="35">
        <f>SUM(D28:D30,D32:D38)</f>
        <v>1251</v>
      </c>
      <c r="E41" s="77">
        <f>SUM(C41-D41)</f>
        <v>-964</v>
      </c>
      <c r="F41" s="149">
        <f>SUM(E41/D41)</f>
        <v>-0.77058353317346118</v>
      </c>
      <c r="G41" s="185">
        <f>SUM(C41/D41)</f>
        <v>0.22941646682653877</v>
      </c>
      <c r="I41" t="s">
        <v>26</v>
      </c>
      <c r="J41" t="s">
        <v>27</v>
      </c>
    </row>
    <row r="42" spans="2:17" x14ac:dyDescent="0.3">
      <c r="I42" t="s">
        <v>28</v>
      </c>
      <c r="J42" t="s">
        <v>25</v>
      </c>
    </row>
    <row r="43" spans="2:17" ht="18" x14ac:dyDescent="0.35">
      <c r="B43" s="191" t="s">
        <v>53</v>
      </c>
      <c r="C43" s="192"/>
      <c r="D43" s="192"/>
      <c r="I43" t="s">
        <v>29</v>
      </c>
      <c r="J43" t="s">
        <v>25</v>
      </c>
    </row>
    <row r="44" spans="2:17" ht="15" thickBot="1" x14ac:dyDescent="0.35">
      <c r="B44" s="6" t="s">
        <v>94</v>
      </c>
      <c r="C44" s="40"/>
      <c r="D44" s="40"/>
    </row>
    <row r="45" spans="2:17" x14ac:dyDescent="0.3">
      <c r="B45" s="200"/>
      <c r="C45" s="120" t="s">
        <v>97</v>
      </c>
      <c r="D45" s="120" t="s">
        <v>96</v>
      </c>
      <c r="E45" s="45" t="s">
        <v>20</v>
      </c>
      <c r="F45" s="64" t="s">
        <v>20</v>
      </c>
      <c r="J45" t="s">
        <v>30</v>
      </c>
    </row>
    <row r="46" spans="2:17" ht="15" thickBot="1" x14ac:dyDescent="0.35">
      <c r="B46" s="201"/>
      <c r="C46" s="121" t="s">
        <v>83</v>
      </c>
      <c r="D46" s="121" t="s">
        <v>83</v>
      </c>
      <c r="E46" s="48" t="s">
        <v>16</v>
      </c>
      <c r="F46" s="66" t="s">
        <v>21</v>
      </c>
      <c r="J46" t="s">
        <v>31</v>
      </c>
      <c r="L46" t="s">
        <v>32</v>
      </c>
      <c r="N46" t="s">
        <v>33</v>
      </c>
      <c r="O46" t="s">
        <v>63</v>
      </c>
      <c r="Q46" s="8" t="s">
        <v>64</v>
      </c>
    </row>
    <row r="47" spans="2:17" ht="16.2" thickBot="1" x14ac:dyDescent="0.35">
      <c r="B47" s="1" t="s">
        <v>52</v>
      </c>
      <c r="C47" s="136" t="s">
        <v>15</v>
      </c>
      <c r="D47" s="136" t="s">
        <v>15</v>
      </c>
      <c r="E47" s="62" t="s">
        <v>15</v>
      </c>
      <c r="F47" s="63" t="s">
        <v>15</v>
      </c>
      <c r="G47" s="49" t="s">
        <v>60</v>
      </c>
      <c r="I47" t="s">
        <v>34</v>
      </c>
      <c r="J47" t="s">
        <v>35</v>
      </c>
      <c r="K47" t="s">
        <v>36</v>
      </c>
      <c r="L47" t="s">
        <v>35</v>
      </c>
      <c r="M47" t="s">
        <v>36</v>
      </c>
    </row>
    <row r="48" spans="2:17" ht="15" thickBot="1" x14ac:dyDescent="0.35">
      <c r="B48" s="11" t="s">
        <v>0</v>
      </c>
      <c r="C48" s="126">
        <v>581</v>
      </c>
      <c r="D48" s="126">
        <v>604</v>
      </c>
      <c r="E48" s="107">
        <f t="shared" ref="E48:E58" si="6">SUM(C48-D48)</f>
        <v>-23</v>
      </c>
      <c r="F48" s="95">
        <f t="shared" ref="F48:F58" si="7">SUM(E48/D48)</f>
        <v>-3.8079470198675497E-2</v>
      </c>
      <c r="G48" s="133">
        <f t="shared" ref="G48:G58" si="8">SUM(C48/C28)</f>
        <v>15.702702702702704</v>
      </c>
      <c r="I48" s="116" t="s">
        <v>4</v>
      </c>
      <c r="J48">
        <v>71</v>
      </c>
      <c r="K48">
        <v>113</v>
      </c>
      <c r="L48">
        <v>2554</v>
      </c>
      <c r="M48">
        <v>4152</v>
      </c>
      <c r="N48">
        <v>184</v>
      </c>
      <c r="O48">
        <v>6706</v>
      </c>
      <c r="Q48" s="72">
        <f>SUM(M48/K48)</f>
        <v>36.743362831858406</v>
      </c>
    </row>
    <row r="49" spans="2:20" ht="15" thickBot="1" x14ac:dyDescent="0.35">
      <c r="B49" s="34" t="s">
        <v>2</v>
      </c>
      <c r="C49" s="42">
        <v>771</v>
      </c>
      <c r="D49" s="42">
        <v>725</v>
      </c>
      <c r="E49" s="107">
        <f t="shared" si="6"/>
        <v>46</v>
      </c>
      <c r="F49" s="95">
        <f t="shared" si="7"/>
        <v>6.344827586206897E-2</v>
      </c>
      <c r="G49" s="133">
        <f t="shared" si="8"/>
        <v>22.676470588235293</v>
      </c>
      <c r="I49" s="116" t="s">
        <v>37</v>
      </c>
      <c r="J49">
        <v>16</v>
      </c>
      <c r="K49">
        <v>13</v>
      </c>
      <c r="L49">
        <v>255</v>
      </c>
      <c r="M49">
        <v>194</v>
      </c>
      <c r="N49">
        <v>29</v>
      </c>
      <c r="O49">
        <v>449</v>
      </c>
      <c r="Q49" s="72">
        <f t="shared" ref="Q49:Q67" si="9">SUM(M49/K49)</f>
        <v>14.923076923076923</v>
      </c>
    </row>
    <row r="50" spans="2:20" ht="15" thickBot="1" x14ac:dyDescent="0.35">
      <c r="B50" s="33" t="s">
        <v>1</v>
      </c>
      <c r="C50" s="42">
        <v>466</v>
      </c>
      <c r="D50" s="42">
        <v>475</v>
      </c>
      <c r="E50" s="107">
        <f t="shared" si="6"/>
        <v>-9</v>
      </c>
      <c r="F50" s="95">
        <f t="shared" si="7"/>
        <v>-1.8947368421052633E-2</v>
      </c>
      <c r="G50" s="133">
        <f t="shared" si="8"/>
        <v>35.846153846153847</v>
      </c>
      <c r="I50" s="116" t="s">
        <v>38</v>
      </c>
      <c r="J50">
        <v>2</v>
      </c>
      <c r="K50">
        <v>3</v>
      </c>
      <c r="L50">
        <v>37</v>
      </c>
      <c r="M50">
        <v>55</v>
      </c>
      <c r="N50">
        <v>5</v>
      </c>
      <c r="O50">
        <v>92</v>
      </c>
      <c r="Q50" s="72">
        <f t="shared" si="9"/>
        <v>18.333333333333332</v>
      </c>
    </row>
    <row r="51" spans="2:20" ht="15" thickBot="1" x14ac:dyDescent="0.35">
      <c r="B51" s="12" t="s">
        <v>6</v>
      </c>
      <c r="C51" s="160">
        <v>26444</v>
      </c>
      <c r="D51" s="160">
        <v>27174</v>
      </c>
      <c r="E51" s="107">
        <f t="shared" si="6"/>
        <v>-730</v>
      </c>
      <c r="F51" s="95">
        <f t="shared" si="7"/>
        <v>-2.6863914035475087E-2</v>
      </c>
      <c r="G51" s="133">
        <f t="shared" si="8"/>
        <v>12.969102501226091</v>
      </c>
      <c r="I51" t="s">
        <v>81</v>
      </c>
      <c r="J51">
        <v>2</v>
      </c>
      <c r="K51">
        <v>2</v>
      </c>
      <c r="L51">
        <v>47</v>
      </c>
      <c r="M51">
        <v>39</v>
      </c>
      <c r="N51">
        <v>4</v>
      </c>
      <c r="O51">
        <v>86</v>
      </c>
      <c r="Q51" s="72">
        <f t="shared" si="9"/>
        <v>19.5</v>
      </c>
    </row>
    <row r="52" spans="2:20" ht="15" thickBot="1" x14ac:dyDescent="0.35">
      <c r="B52" s="14" t="s">
        <v>3</v>
      </c>
      <c r="C52" s="42">
        <v>271</v>
      </c>
      <c r="D52" s="42">
        <v>271</v>
      </c>
      <c r="E52" s="107">
        <f t="shared" si="6"/>
        <v>0</v>
      </c>
      <c r="F52" s="95">
        <f t="shared" si="7"/>
        <v>0</v>
      </c>
      <c r="G52" s="133">
        <f t="shared" si="8"/>
        <v>22.583333333333332</v>
      </c>
      <c r="I52" s="116" t="s">
        <v>70</v>
      </c>
      <c r="J52">
        <v>274</v>
      </c>
      <c r="K52">
        <v>295</v>
      </c>
      <c r="L52">
        <v>4367</v>
      </c>
      <c r="M52">
        <v>5504</v>
      </c>
      <c r="N52">
        <v>569</v>
      </c>
      <c r="O52">
        <v>9871</v>
      </c>
      <c r="Q52" s="72">
        <f t="shared" si="9"/>
        <v>18.657627118644069</v>
      </c>
    </row>
    <row r="53" spans="2:20" ht="15" thickBot="1" x14ac:dyDescent="0.35">
      <c r="B53" s="13" t="s">
        <v>7</v>
      </c>
      <c r="C53" s="42">
        <v>197</v>
      </c>
      <c r="D53" s="42">
        <v>210</v>
      </c>
      <c r="E53" s="107">
        <f t="shared" si="6"/>
        <v>-13</v>
      </c>
      <c r="F53" s="95">
        <f t="shared" si="7"/>
        <v>-6.1904761904761907E-2</v>
      </c>
      <c r="G53" s="133">
        <f t="shared" si="8"/>
        <v>17.90909090909091</v>
      </c>
      <c r="I53" t="s">
        <v>82</v>
      </c>
      <c r="J53">
        <v>110</v>
      </c>
      <c r="K53">
        <v>111</v>
      </c>
      <c r="L53">
        <v>3321</v>
      </c>
      <c r="M53">
        <v>3522</v>
      </c>
      <c r="N53">
        <v>221</v>
      </c>
      <c r="O53">
        <v>6843</v>
      </c>
      <c r="Q53" s="72">
        <f t="shared" si="9"/>
        <v>31.72972972972973</v>
      </c>
    </row>
    <row r="54" spans="2:20" ht="15" thickBot="1" x14ac:dyDescent="0.35">
      <c r="B54" s="14" t="s">
        <v>59</v>
      </c>
      <c r="C54" s="42">
        <v>1604</v>
      </c>
      <c r="D54" s="42">
        <v>1598</v>
      </c>
      <c r="E54" s="107">
        <f t="shared" si="6"/>
        <v>6</v>
      </c>
      <c r="F54" s="95">
        <f t="shared" si="7"/>
        <v>3.7546933667083854E-3</v>
      </c>
      <c r="G54" s="133">
        <f t="shared" si="8"/>
        <v>19.325301204819276</v>
      </c>
      <c r="I54" s="116" t="s">
        <v>39</v>
      </c>
      <c r="J54">
        <v>21</v>
      </c>
      <c r="K54">
        <v>47</v>
      </c>
      <c r="L54">
        <v>690</v>
      </c>
      <c r="M54">
        <v>1771</v>
      </c>
      <c r="N54">
        <v>68</v>
      </c>
      <c r="O54">
        <v>2461</v>
      </c>
      <c r="Q54" s="72">
        <f t="shared" si="9"/>
        <v>37.680851063829785</v>
      </c>
    </row>
    <row r="55" spans="2:20" ht="15" thickBot="1" x14ac:dyDescent="0.35">
      <c r="B55" s="15" t="s">
        <v>13</v>
      </c>
      <c r="C55" s="42">
        <v>307</v>
      </c>
      <c r="D55" s="42">
        <v>311</v>
      </c>
      <c r="E55" s="107">
        <f t="shared" si="6"/>
        <v>-4</v>
      </c>
      <c r="F55" s="95">
        <f t="shared" si="7"/>
        <v>-1.2861736334405145E-2</v>
      </c>
      <c r="G55" s="133">
        <f t="shared" si="8"/>
        <v>25.583333333333332</v>
      </c>
      <c r="I55" t="s">
        <v>40</v>
      </c>
      <c r="J55">
        <v>2</v>
      </c>
      <c r="K55">
        <v>2</v>
      </c>
      <c r="L55">
        <v>11</v>
      </c>
      <c r="M55">
        <v>8</v>
      </c>
      <c r="N55">
        <v>4</v>
      </c>
      <c r="O55">
        <v>19</v>
      </c>
      <c r="Q55" s="72">
        <f t="shared" si="9"/>
        <v>4</v>
      </c>
    </row>
    <row r="56" spans="2:20" ht="15" thickBot="1" x14ac:dyDescent="0.35">
      <c r="B56" s="33" t="s">
        <v>65</v>
      </c>
      <c r="C56" s="42">
        <v>244</v>
      </c>
      <c r="D56" s="42">
        <v>250</v>
      </c>
      <c r="E56" s="107">
        <f t="shared" si="6"/>
        <v>-6</v>
      </c>
      <c r="F56" s="95">
        <f t="shared" si="7"/>
        <v>-2.4E-2</v>
      </c>
      <c r="G56" s="133">
        <f t="shared" si="8"/>
        <v>27.111111111111111</v>
      </c>
      <c r="I56" s="116" t="s">
        <v>12</v>
      </c>
      <c r="J56">
        <v>114</v>
      </c>
      <c r="K56">
        <v>118</v>
      </c>
      <c r="L56">
        <v>3115</v>
      </c>
      <c r="M56">
        <v>3262</v>
      </c>
      <c r="N56">
        <v>232</v>
      </c>
      <c r="O56">
        <v>6377</v>
      </c>
      <c r="Q56" s="72">
        <f t="shared" si="9"/>
        <v>27.64406779661017</v>
      </c>
    </row>
    <row r="57" spans="2:20" x14ac:dyDescent="0.3">
      <c r="B57" s="12" t="s">
        <v>67</v>
      </c>
      <c r="C57" s="56">
        <v>8</v>
      </c>
      <c r="D57" s="56">
        <v>8</v>
      </c>
      <c r="E57" s="197">
        <f t="shared" si="6"/>
        <v>0</v>
      </c>
      <c r="F57" s="152">
        <f t="shared" si="7"/>
        <v>0</v>
      </c>
      <c r="G57" s="133">
        <f t="shared" si="8"/>
        <v>8</v>
      </c>
      <c r="I57" s="116" t="s">
        <v>5</v>
      </c>
      <c r="J57">
        <v>60</v>
      </c>
      <c r="K57">
        <v>75</v>
      </c>
      <c r="L57">
        <v>1740</v>
      </c>
      <c r="M57">
        <v>2819</v>
      </c>
      <c r="N57">
        <v>135</v>
      </c>
      <c r="O57">
        <v>4559</v>
      </c>
      <c r="Q57" s="72">
        <f t="shared" si="9"/>
        <v>37.586666666666666</v>
      </c>
    </row>
    <row r="58" spans="2:20" x14ac:dyDescent="0.3">
      <c r="B58" s="130" t="s">
        <v>19</v>
      </c>
      <c r="C58" s="42">
        <v>1153</v>
      </c>
      <c r="D58" s="42">
        <v>1153</v>
      </c>
      <c r="E58" s="105">
        <f t="shared" si="6"/>
        <v>0</v>
      </c>
      <c r="F58" s="67">
        <f t="shared" si="7"/>
        <v>0</v>
      </c>
      <c r="G58" s="199">
        <f t="shared" si="8"/>
        <v>15.373333333333333</v>
      </c>
      <c r="I58" s="116" t="s">
        <v>41</v>
      </c>
      <c r="J58">
        <v>33</v>
      </c>
      <c r="K58">
        <v>31</v>
      </c>
      <c r="L58">
        <v>799</v>
      </c>
      <c r="M58">
        <v>854</v>
      </c>
      <c r="N58">
        <v>64</v>
      </c>
      <c r="O58">
        <v>1653</v>
      </c>
      <c r="Q58" s="72">
        <f t="shared" si="9"/>
        <v>27.548387096774192</v>
      </c>
    </row>
    <row r="59" spans="2:20" ht="15" thickBot="1" x14ac:dyDescent="0.35">
      <c r="B59" s="101" t="s">
        <v>50</v>
      </c>
      <c r="C59" s="102">
        <f>SUM(C48:C58)</f>
        <v>32046</v>
      </c>
      <c r="D59" s="102">
        <f>SUM(D48:D58)</f>
        <v>32779</v>
      </c>
      <c r="E59" s="102">
        <f>SUM(C59-D59)</f>
        <v>-733</v>
      </c>
      <c r="F59" s="127">
        <f>SUM(E59/D59)</f>
        <v>-2.2361878031666615E-2</v>
      </c>
      <c r="G59" s="198">
        <f>SUM(C59/C39)</f>
        <v>13.777300085984523</v>
      </c>
      <c r="I59" s="116" t="s">
        <v>42</v>
      </c>
      <c r="J59">
        <v>125</v>
      </c>
      <c r="K59">
        <v>127</v>
      </c>
      <c r="L59">
        <v>3598</v>
      </c>
      <c r="M59">
        <v>3784</v>
      </c>
      <c r="N59">
        <v>252</v>
      </c>
      <c r="O59">
        <v>7382</v>
      </c>
      <c r="Q59" s="72">
        <f t="shared" si="9"/>
        <v>29.795275590551181</v>
      </c>
    </row>
    <row r="60" spans="2:20" x14ac:dyDescent="0.3">
      <c r="C60" s="9">
        <f>SUM(C48:C50,C52:C58)</f>
        <v>5602</v>
      </c>
      <c r="E60" s="35">
        <f>SUM(E48:E50,E52:E58)</f>
        <v>-3</v>
      </c>
      <c r="G60" s="72"/>
      <c r="I60" s="116" t="s">
        <v>43</v>
      </c>
      <c r="J60">
        <v>145</v>
      </c>
      <c r="K60">
        <v>175</v>
      </c>
      <c r="L60">
        <v>4858</v>
      </c>
      <c r="M60">
        <v>5832</v>
      </c>
      <c r="N60">
        <v>320</v>
      </c>
      <c r="O60">
        <v>10690</v>
      </c>
      <c r="Q60" s="72">
        <f t="shared" si="9"/>
        <v>33.325714285714284</v>
      </c>
      <c r="T60">
        <f>SUM(M49,M58)</f>
        <v>1048</v>
      </c>
    </row>
    <row r="61" spans="2:20" ht="15" thickBot="1" x14ac:dyDescent="0.35">
      <c r="C61" t="s">
        <v>66</v>
      </c>
      <c r="I61" t="s">
        <v>44</v>
      </c>
      <c r="J61">
        <v>137</v>
      </c>
      <c r="K61">
        <v>47</v>
      </c>
      <c r="L61">
        <v>1037</v>
      </c>
      <c r="M61">
        <v>172</v>
      </c>
      <c r="N61">
        <v>184</v>
      </c>
      <c r="O61">
        <v>1209</v>
      </c>
      <c r="Q61" s="72">
        <f t="shared" si="9"/>
        <v>3.6595744680851063</v>
      </c>
    </row>
    <row r="62" spans="2:20" ht="15" thickBot="1" x14ac:dyDescent="0.35">
      <c r="C62">
        <v>323</v>
      </c>
      <c r="E62" s="83">
        <f>SUM(C48:C50,C52:C58)</f>
        <v>5602</v>
      </c>
      <c r="F62" s="30">
        <f>SUM(C28:C30,C32:C38)</f>
        <v>287</v>
      </c>
      <c r="G62" s="134">
        <f>SUM(E62/F62)</f>
        <v>19.519163763066203</v>
      </c>
      <c r="I62" s="116" t="s">
        <v>45</v>
      </c>
      <c r="J62">
        <v>121</v>
      </c>
      <c r="K62">
        <v>123</v>
      </c>
      <c r="L62">
        <v>3498</v>
      </c>
      <c r="M62">
        <v>3551</v>
      </c>
      <c r="N62">
        <v>244</v>
      </c>
      <c r="O62">
        <v>7049</v>
      </c>
      <c r="Q62" s="72">
        <f t="shared" si="9"/>
        <v>28.869918699186993</v>
      </c>
    </row>
    <row r="63" spans="2:20" ht="15" thickBot="1" x14ac:dyDescent="0.35">
      <c r="F63" s="132">
        <v>13.2</v>
      </c>
      <c r="G63" s="88"/>
      <c r="I63" s="116" t="s">
        <v>7</v>
      </c>
      <c r="J63">
        <v>40</v>
      </c>
      <c r="K63">
        <v>35</v>
      </c>
      <c r="L63">
        <v>912</v>
      </c>
      <c r="M63">
        <v>752</v>
      </c>
      <c r="N63">
        <v>75</v>
      </c>
      <c r="O63">
        <v>1664</v>
      </c>
      <c r="Q63" s="72">
        <f t="shared" si="9"/>
        <v>21.485714285714284</v>
      </c>
    </row>
    <row r="64" spans="2:20" ht="15.6" x14ac:dyDescent="0.3">
      <c r="B64" s="70" t="s">
        <v>53</v>
      </c>
      <c r="C64" s="28"/>
      <c r="D64" s="28"/>
      <c r="E64" s="35"/>
      <c r="I64" s="116" t="s">
        <v>46</v>
      </c>
      <c r="J64">
        <v>64</v>
      </c>
      <c r="K64">
        <v>61</v>
      </c>
      <c r="L64">
        <v>1916</v>
      </c>
      <c r="M64">
        <v>1843</v>
      </c>
      <c r="N64">
        <v>125</v>
      </c>
      <c r="O64">
        <v>3759</v>
      </c>
      <c r="Q64" s="72">
        <f t="shared" si="9"/>
        <v>30.21311475409836</v>
      </c>
    </row>
    <row r="65" spans="2:17" x14ac:dyDescent="0.3">
      <c r="B65" s="6" t="s">
        <v>95</v>
      </c>
      <c r="C65" s="40"/>
      <c r="D65" s="40"/>
      <c r="I65" s="116" t="s">
        <v>47</v>
      </c>
      <c r="J65">
        <v>35</v>
      </c>
      <c r="K65">
        <v>35</v>
      </c>
      <c r="L65">
        <v>874</v>
      </c>
      <c r="M65">
        <v>962</v>
      </c>
      <c r="N65">
        <v>70</v>
      </c>
      <c r="O65">
        <v>1836</v>
      </c>
      <c r="Q65" s="72">
        <f t="shared" si="9"/>
        <v>27.485714285714284</v>
      </c>
    </row>
    <row r="66" spans="2:17" ht="15" thickBot="1" x14ac:dyDescent="0.35">
      <c r="B66" s="40" t="s">
        <v>69</v>
      </c>
      <c r="I66" s="116" t="s">
        <v>6</v>
      </c>
      <c r="J66">
        <v>2788</v>
      </c>
      <c r="K66" s="40">
        <v>2500</v>
      </c>
      <c r="L66">
        <v>92951</v>
      </c>
      <c r="M66" s="40">
        <v>86541</v>
      </c>
      <c r="N66">
        <v>5285</v>
      </c>
      <c r="O66">
        <v>179492</v>
      </c>
      <c r="Q66" s="72">
        <f t="shared" si="9"/>
        <v>34.616399999999999</v>
      </c>
    </row>
    <row r="67" spans="2:17" ht="15" thickBot="1" x14ac:dyDescent="0.35">
      <c r="B67" s="195"/>
      <c r="C67" s="120" t="s">
        <v>97</v>
      </c>
      <c r="D67" s="69" t="s">
        <v>22</v>
      </c>
      <c r="E67" s="64" t="s">
        <v>23</v>
      </c>
      <c r="F67" s="45" t="s">
        <v>23</v>
      </c>
      <c r="I67" t="s">
        <v>48</v>
      </c>
      <c r="J67">
        <v>4160</v>
      </c>
      <c r="K67" s="3">
        <f>SUM(K48:K66)</f>
        <v>3913</v>
      </c>
      <c r="L67" s="3"/>
      <c r="M67" s="14">
        <f>SUM(M48:M66)</f>
        <v>125617</v>
      </c>
      <c r="N67">
        <v>8070</v>
      </c>
      <c r="O67">
        <v>252197</v>
      </c>
      <c r="Q67" s="88">
        <f t="shared" si="9"/>
        <v>32.102478916432403</v>
      </c>
    </row>
    <row r="68" spans="2:17" ht="15" thickBot="1" x14ac:dyDescent="0.35">
      <c r="B68" s="196"/>
      <c r="C68" s="121" t="s">
        <v>83</v>
      </c>
      <c r="D68" s="47" t="s">
        <v>49</v>
      </c>
      <c r="E68" s="53" t="s">
        <v>16</v>
      </c>
      <c r="F68" s="53" t="s">
        <v>21</v>
      </c>
      <c r="K68" s="3">
        <f>SUM(K48:K50,K52,K54,K56:K60,K62:K66)</f>
        <v>3751</v>
      </c>
      <c r="L68" s="3"/>
      <c r="M68" s="3">
        <f>SUM(M48:M50,M52,M54,M56:M60,M62:M66)</f>
        <v>121876</v>
      </c>
      <c r="Q68" s="88">
        <f>SUM(M68/K68)</f>
        <v>32.491602239402823</v>
      </c>
    </row>
    <row r="69" spans="2:17" ht="16.2" thickBot="1" x14ac:dyDescent="0.35">
      <c r="B69" s="1" t="s">
        <v>52</v>
      </c>
      <c r="C69" s="136" t="s">
        <v>15</v>
      </c>
      <c r="D69" s="49" t="s">
        <v>15</v>
      </c>
      <c r="E69" s="63" t="s">
        <v>15</v>
      </c>
      <c r="F69" s="63" t="s">
        <v>15</v>
      </c>
      <c r="I69" t="s">
        <v>59</v>
      </c>
      <c r="J69">
        <f>SUM(J59,J60,J62,J65)</f>
        <v>426</v>
      </c>
      <c r="K69">
        <f>SUM(K59,K60,K62,K65)</f>
        <v>460</v>
      </c>
      <c r="L69">
        <f>SUM(L59,L60,L62,L65)</f>
        <v>12828</v>
      </c>
      <c r="M69">
        <f>SUM(M59,M60,M62,M65)</f>
        <v>14129</v>
      </c>
    </row>
    <row r="70" spans="2:17" ht="15" thickBot="1" x14ac:dyDescent="0.35">
      <c r="B70" s="11" t="s">
        <v>0</v>
      </c>
      <c r="C70" s="104">
        <f t="shared" ref="C70:C80" si="10">SUM(C48)</f>
        <v>581</v>
      </c>
      <c r="D70" s="42">
        <v>4152</v>
      </c>
      <c r="E70" s="105">
        <f>SUM(C70-D70)</f>
        <v>-3571</v>
      </c>
      <c r="F70" s="44">
        <f>SUM(E70/D70)</f>
        <v>-0.86006743737957614</v>
      </c>
      <c r="I70" t="s">
        <v>62</v>
      </c>
      <c r="J70">
        <f>SUM(J58,J49)</f>
        <v>49</v>
      </c>
      <c r="K70" s="40">
        <f>SUM(K58,K49)</f>
        <v>44</v>
      </c>
      <c r="L70">
        <f>SUM(L58,L49)</f>
        <v>1054</v>
      </c>
      <c r="M70" s="40">
        <f>SUM(M58,M49)</f>
        <v>1048</v>
      </c>
    </row>
    <row r="71" spans="2:17" ht="15" thickBot="1" x14ac:dyDescent="0.35">
      <c r="B71" s="34" t="s">
        <v>2</v>
      </c>
      <c r="C71" s="104">
        <f t="shared" si="10"/>
        <v>771</v>
      </c>
      <c r="D71" s="42">
        <v>3262</v>
      </c>
      <c r="E71" s="105">
        <f t="shared" ref="E71:E81" si="11">SUM(C71-D71)</f>
        <v>-2491</v>
      </c>
      <c r="F71" s="44">
        <f t="shared" ref="F71:F81" si="12">SUM(E71/D71)</f>
        <v>-0.76364193746167996</v>
      </c>
    </row>
    <row r="72" spans="2:17" ht="15" thickBot="1" x14ac:dyDescent="0.35">
      <c r="B72" s="33" t="s">
        <v>1</v>
      </c>
      <c r="C72" s="104">
        <f t="shared" si="10"/>
        <v>466</v>
      </c>
      <c r="D72" s="42">
        <v>1771</v>
      </c>
      <c r="E72" s="105">
        <f t="shared" si="11"/>
        <v>-1305</v>
      </c>
      <c r="F72" s="44">
        <f t="shared" si="12"/>
        <v>-0.7368718238283456</v>
      </c>
    </row>
    <row r="73" spans="2:17" ht="15" thickBot="1" x14ac:dyDescent="0.35">
      <c r="B73" s="12" t="s">
        <v>6</v>
      </c>
      <c r="C73" s="104">
        <f t="shared" si="10"/>
        <v>26444</v>
      </c>
      <c r="D73" s="42">
        <v>86541</v>
      </c>
      <c r="E73" s="105">
        <f t="shared" si="11"/>
        <v>-60097</v>
      </c>
      <c r="F73" s="44">
        <f t="shared" si="12"/>
        <v>-0.69443385216255882</v>
      </c>
    </row>
    <row r="74" spans="2:17" ht="15" thickBot="1" x14ac:dyDescent="0.35">
      <c r="B74" s="14" t="s">
        <v>3</v>
      </c>
      <c r="C74" s="104">
        <f t="shared" si="10"/>
        <v>271</v>
      </c>
      <c r="D74" s="42">
        <v>2819</v>
      </c>
      <c r="E74" s="105">
        <f t="shared" si="11"/>
        <v>-2548</v>
      </c>
      <c r="F74" s="44">
        <f t="shared" si="12"/>
        <v>-0.90386661936857038</v>
      </c>
    </row>
    <row r="75" spans="2:17" ht="15" thickBot="1" x14ac:dyDescent="0.35">
      <c r="B75" s="79" t="s">
        <v>7</v>
      </c>
      <c r="C75" s="104">
        <f t="shared" si="10"/>
        <v>197</v>
      </c>
      <c r="D75" s="56">
        <v>752</v>
      </c>
      <c r="E75" s="105">
        <f t="shared" si="11"/>
        <v>-555</v>
      </c>
      <c r="F75" s="58">
        <f t="shared" si="12"/>
        <v>-0.73803191489361697</v>
      </c>
    </row>
    <row r="76" spans="2:17" ht="15" thickBot="1" x14ac:dyDescent="0.35">
      <c r="B76" s="14" t="s">
        <v>59</v>
      </c>
      <c r="C76" s="104">
        <f t="shared" si="10"/>
        <v>1604</v>
      </c>
      <c r="D76" s="24">
        <v>14129</v>
      </c>
      <c r="E76" s="105">
        <f t="shared" si="11"/>
        <v>-12525</v>
      </c>
      <c r="F76" s="37">
        <f t="shared" si="12"/>
        <v>-0.8864746266543988</v>
      </c>
    </row>
    <row r="77" spans="2:17" ht="15" thickBot="1" x14ac:dyDescent="0.35">
      <c r="B77" s="15" t="s">
        <v>13</v>
      </c>
      <c r="C77" s="104">
        <f t="shared" si="10"/>
        <v>307</v>
      </c>
      <c r="D77" s="91">
        <v>1843</v>
      </c>
      <c r="E77" s="105">
        <f t="shared" si="11"/>
        <v>-1536</v>
      </c>
      <c r="F77" s="96">
        <f t="shared" si="12"/>
        <v>-0.83342376559956588</v>
      </c>
    </row>
    <row r="78" spans="2:17" ht="15" thickBot="1" x14ac:dyDescent="0.35">
      <c r="B78" s="87" t="s">
        <v>65</v>
      </c>
      <c r="C78" s="104">
        <f t="shared" si="10"/>
        <v>244</v>
      </c>
      <c r="D78" s="109">
        <v>1048</v>
      </c>
      <c r="E78" s="105">
        <f t="shared" si="11"/>
        <v>-804</v>
      </c>
      <c r="F78" s="97">
        <f t="shared" si="12"/>
        <v>-0.76717557251908397</v>
      </c>
    </row>
    <row r="79" spans="2:17" ht="15" thickBot="1" x14ac:dyDescent="0.35">
      <c r="B79" s="14" t="s">
        <v>67</v>
      </c>
      <c r="C79" s="104">
        <f t="shared" si="10"/>
        <v>8</v>
      </c>
      <c r="D79" s="86">
        <v>55</v>
      </c>
      <c r="E79" s="105">
        <f t="shared" si="11"/>
        <v>-47</v>
      </c>
      <c r="F79" s="153">
        <f t="shared" si="12"/>
        <v>-0.8545454545454545</v>
      </c>
    </row>
    <row r="80" spans="2:17" ht="15" thickBot="1" x14ac:dyDescent="0.35">
      <c r="B80" s="14" t="s">
        <v>19</v>
      </c>
      <c r="C80" s="104">
        <f t="shared" si="10"/>
        <v>1153</v>
      </c>
      <c r="D80" s="24">
        <v>5504</v>
      </c>
      <c r="E80" s="105">
        <f t="shared" si="11"/>
        <v>-4351</v>
      </c>
      <c r="F80" s="184">
        <f t="shared" si="12"/>
        <v>-0.79051598837209303</v>
      </c>
      <c r="N80" s="72"/>
    </row>
    <row r="81" spans="2:14" ht="15" thickBot="1" x14ac:dyDescent="0.35">
      <c r="B81" s="101" t="s">
        <v>50</v>
      </c>
      <c r="C81" s="100">
        <f>SUM(C70:C80)</f>
        <v>32046</v>
      </c>
      <c r="D81" s="102">
        <f>SUM(D70:D80)</f>
        <v>121876</v>
      </c>
      <c r="E81" s="77">
        <f t="shared" si="11"/>
        <v>-89830</v>
      </c>
      <c r="F81" s="103">
        <f t="shared" si="12"/>
        <v>-0.73706061898979292</v>
      </c>
      <c r="G81" s="185">
        <f>SUM(C81/D81)</f>
        <v>0.26293938101020708</v>
      </c>
      <c r="N81" s="72"/>
    </row>
    <row r="82" spans="2:14" ht="18.600000000000001" thickBot="1" x14ac:dyDescent="0.4">
      <c r="E82" s="77">
        <f>SUM(E70:E80)</f>
        <v>-89830</v>
      </c>
      <c r="I82" s="191" t="s">
        <v>56</v>
      </c>
      <c r="J82" s="192"/>
      <c r="K82" s="192"/>
      <c r="N82" s="72"/>
    </row>
    <row r="83" spans="2:14" ht="15" thickBot="1" x14ac:dyDescent="0.35">
      <c r="C83" s="72">
        <f>SUM(C81/C39)</f>
        <v>13.777300085984523</v>
      </c>
      <c r="D83" s="72">
        <f>SUM(D81/D39)</f>
        <v>32.491602239402823</v>
      </c>
      <c r="I83" s="6" t="s">
        <v>95</v>
      </c>
      <c r="J83" s="40"/>
      <c r="K83" s="40"/>
      <c r="N83" s="72"/>
    </row>
    <row r="84" spans="2:14" x14ac:dyDescent="0.3">
      <c r="I84" s="193"/>
      <c r="J84" s="120" t="s">
        <v>97</v>
      </c>
      <c r="K84" s="80" t="s">
        <v>22</v>
      </c>
      <c r="L84" s="45" t="s">
        <v>23</v>
      </c>
      <c r="M84" s="45" t="s">
        <v>23</v>
      </c>
      <c r="N84" s="72"/>
    </row>
    <row r="85" spans="2:14" ht="15" thickBot="1" x14ac:dyDescent="0.35">
      <c r="C85" s="40"/>
      <c r="D85" s="40"/>
      <c r="E85" s="40"/>
      <c r="I85" s="194"/>
      <c r="J85" s="51" t="s">
        <v>54</v>
      </c>
      <c r="K85" s="71" t="s">
        <v>54</v>
      </c>
      <c r="L85" s="52" t="s">
        <v>16</v>
      </c>
      <c r="M85" s="53" t="s">
        <v>21</v>
      </c>
      <c r="N85" s="72"/>
    </row>
    <row r="86" spans="2:14" ht="16.2" thickBot="1" x14ac:dyDescent="0.35">
      <c r="C86" s="40"/>
      <c r="D86" s="40"/>
      <c r="E86" s="40" t="s">
        <v>87</v>
      </c>
      <c r="I86" s="1" t="s">
        <v>55</v>
      </c>
      <c r="J86" s="63" t="s">
        <v>15</v>
      </c>
      <c r="K86" s="54" t="s">
        <v>15</v>
      </c>
      <c r="L86" s="62" t="s">
        <v>15</v>
      </c>
      <c r="M86" s="63" t="s">
        <v>15</v>
      </c>
      <c r="N86" s="72"/>
    </row>
    <row r="87" spans="2:14" ht="15" thickBot="1" x14ac:dyDescent="0.35">
      <c r="I87" s="11" t="s">
        <v>0</v>
      </c>
      <c r="J87" s="148">
        <f t="shared" ref="J87:J97" si="13">SUM(C70/C28)</f>
        <v>15.702702702702704</v>
      </c>
      <c r="K87" s="110">
        <v>36.743362831858406</v>
      </c>
      <c r="L87" s="41">
        <f>SUM(J87-K87)</f>
        <v>-21.040660129155704</v>
      </c>
      <c r="M87" s="44">
        <f>SUM(L87/K87)</f>
        <v>-0.57263838983492166</v>
      </c>
      <c r="N87" s="72"/>
    </row>
    <row r="88" spans="2:14" ht="15" thickBot="1" x14ac:dyDescent="0.35">
      <c r="D88" s="40"/>
      <c r="E88" s="40"/>
      <c r="I88" s="34" t="s">
        <v>2</v>
      </c>
      <c r="J88" s="148">
        <f t="shared" si="13"/>
        <v>22.676470588235293</v>
      </c>
      <c r="K88" s="110">
        <v>27.64406779661017</v>
      </c>
      <c r="L88" s="41">
        <f t="shared" ref="L88:L97" si="14">SUM(J88-K88)</f>
        <v>-4.9675972083748761</v>
      </c>
      <c r="M88" s="44">
        <f t="shared" ref="M88:M97" si="15">SUM(L88/K88)</f>
        <v>-0.17969848883759515</v>
      </c>
      <c r="N88" s="72"/>
    </row>
    <row r="89" spans="2:14" ht="15" thickBot="1" x14ac:dyDescent="0.35">
      <c r="C89" s="40"/>
      <c r="D89" s="73"/>
      <c r="E89" s="73"/>
      <c r="I89" s="33" t="s">
        <v>1</v>
      </c>
      <c r="J89" s="148">
        <f t="shared" si="13"/>
        <v>35.846153846153847</v>
      </c>
      <c r="K89" s="110">
        <v>37.680851063829785</v>
      </c>
      <c r="L89" s="41">
        <f t="shared" si="14"/>
        <v>-1.834697217675938</v>
      </c>
      <c r="M89" s="44">
        <f t="shared" si="15"/>
        <v>-4.869043999478774E-2</v>
      </c>
      <c r="N89" s="72"/>
    </row>
    <row r="90" spans="2:14" ht="15" thickBot="1" x14ac:dyDescent="0.35">
      <c r="C90" s="40"/>
      <c r="D90" s="10"/>
      <c r="E90" s="73"/>
      <c r="I90" s="12" t="s">
        <v>6</v>
      </c>
      <c r="J90" s="148">
        <f>SUM(C73/C31)</f>
        <v>12.969102501226091</v>
      </c>
      <c r="K90" s="110">
        <v>34.6</v>
      </c>
      <c r="L90" s="41">
        <f t="shared" si="14"/>
        <v>-21.630897498773912</v>
      </c>
      <c r="M90" s="44">
        <f t="shared" si="15"/>
        <v>-0.6251704479414425</v>
      </c>
    </row>
    <row r="91" spans="2:14" ht="15" thickBot="1" x14ac:dyDescent="0.35">
      <c r="C91" s="40"/>
      <c r="I91" s="14" t="s">
        <v>3</v>
      </c>
      <c r="J91" s="148">
        <f t="shared" si="13"/>
        <v>22.583333333333332</v>
      </c>
      <c r="K91" s="110">
        <v>37.586666666666666</v>
      </c>
      <c r="L91" s="41">
        <f t="shared" si="14"/>
        <v>-15.003333333333334</v>
      </c>
      <c r="M91" s="44">
        <f t="shared" si="15"/>
        <v>-0.39916637105356512</v>
      </c>
    </row>
    <row r="92" spans="2:14" ht="15" thickBot="1" x14ac:dyDescent="0.35">
      <c r="C92" s="40"/>
      <c r="D92" s="73"/>
      <c r="E92" s="73"/>
      <c r="I92" s="79" t="s">
        <v>7</v>
      </c>
      <c r="J92" s="148">
        <f t="shared" si="13"/>
        <v>17.90909090909091</v>
      </c>
      <c r="K92" s="112">
        <v>21.485714285714284</v>
      </c>
      <c r="L92" s="57">
        <f t="shared" si="14"/>
        <v>-3.5766233766233739</v>
      </c>
      <c r="M92" s="58">
        <f t="shared" si="15"/>
        <v>-0.16646518375241767</v>
      </c>
    </row>
    <row r="93" spans="2:14" ht="15" thickBot="1" x14ac:dyDescent="0.35">
      <c r="C93" s="40"/>
      <c r="D93" s="74"/>
      <c r="E93" s="74"/>
      <c r="I93" s="14" t="s">
        <v>59</v>
      </c>
      <c r="J93" s="148">
        <f t="shared" si="13"/>
        <v>19.325301204819276</v>
      </c>
      <c r="K93" s="113">
        <f>SUM(D76/D34)</f>
        <v>30.715217391304346</v>
      </c>
      <c r="L93" s="41">
        <f t="shared" si="14"/>
        <v>-11.38991618648507</v>
      </c>
      <c r="M93" s="44">
        <f t="shared" si="15"/>
        <v>-0.3708232320605232</v>
      </c>
    </row>
    <row r="94" spans="2:14" ht="15" thickBot="1" x14ac:dyDescent="0.35">
      <c r="I94" s="14" t="s">
        <v>13</v>
      </c>
      <c r="J94" s="148">
        <f t="shared" si="13"/>
        <v>25.583333333333332</v>
      </c>
      <c r="K94" s="110">
        <v>30.21311475409836</v>
      </c>
      <c r="L94" s="41">
        <f t="shared" si="14"/>
        <v>-4.6297814207650276</v>
      </c>
      <c r="M94" s="44">
        <f t="shared" si="15"/>
        <v>-0.15323747513112679</v>
      </c>
    </row>
    <row r="95" spans="2:14" ht="15" thickBot="1" x14ac:dyDescent="0.35">
      <c r="C95" s="4"/>
      <c r="D95" s="25"/>
      <c r="E95" s="25"/>
      <c r="F95" s="25"/>
      <c r="I95" s="33" t="s">
        <v>61</v>
      </c>
      <c r="J95" s="147">
        <f t="shared" si="13"/>
        <v>27.111111111111111</v>
      </c>
      <c r="K95" s="112">
        <f>SUM(M70/K70)</f>
        <v>23.818181818181817</v>
      </c>
      <c r="L95" s="57">
        <f t="shared" si="14"/>
        <v>3.2929292929292941</v>
      </c>
      <c r="M95" s="58">
        <f t="shared" si="15"/>
        <v>0.13825275657336733</v>
      </c>
    </row>
    <row r="96" spans="2:14" ht="15" thickBot="1" x14ac:dyDescent="0.35">
      <c r="I96" s="14" t="s">
        <v>67</v>
      </c>
      <c r="J96" s="158">
        <f t="shared" si="13"/>
        <v>8</v>
      </c>
      <c r="K96" s="157">
        <v>18.3</v>
      </c>
      <c r="L96" s="27">
        <f t="shared" si="14"/>
        <v>-10.3</v>
      </c>
      <c r="M96" s="37">
        <f t="shared" si="15"/>
        <v>-0.56284153005464488</v>
      </c>
    </row>
    <row r="97" spans="9:13" ht="15" thickBot="1" x14ac:dyDescent="0.35">
      <c r="I97" s="15" t="s">
        <v>19</v>
      </c>
      <c r="J97" s="154">
        <f t="shared" si="13"/>
        <v>15.373333333333333</v>
      </c>
      <c r="K97" s="155">
        <v>18.657627118644069</v>
      </c>
      <c r="L97" s="36">
        <f t="shared" si="14"/>
        <v>-3.2842937853107355</v>
      </c>
      <c r="M97" s="156">
        <f t="shared" si="15"/>
        <v>-0.17602955426356595</v>
      </c>
    </row>
  </sheetData>
  <mergeCells count="7">
    <mergeCell ref="N21:N22"/>
    <mergeCell ref="J22:L22"/>
    <mergeCell ref="J23:L23"/>
    <mergeCell ref="J2:L2"/>
    <mergeCell ref="J3:L3"/>
    <mergeCell ref="J21:L21"/>
    <mergeCell ref="M21:M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"/>
  <dimension ref="B1:AI96"/>
  <sheetViews>
    <sheetView workbookViewId="0">
      <selection activeCell="G40" sqref="G4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33203125" customWidth="1"/>
    <col min="9" max="9" width="22.664062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93</v>
      </c>
      <c r="C1" s="89"/>
      <c r="D1" s="89"/>
      <c r="E1" s="89"/>
      <c r="F1" s="89"/>
      <c r="G1" s="89"/>
    </row>
    <row r="2" spans="2:35" ht="15.6" x14ac:dyDescent="0.3">
      <c r="B2" t="s">
        <v>99</v>
      </c>
      <c r="J2" s="518"/>
      <c r="K2" s="518"/>
      <c r="L2" s="518"/>
      <c r="S2" s="40" t="s">
        <v>68</v>
      </c>
      <c r="AB2" s="28" t="s">
        <v>77</v>
      </c>
      <c r="AC2" s="28"/>
      <c r="AD2" s="28"/>
    </row>
    <row r="3" spans="2:35" ht="18.600000000000001" thickBot="1" x14ac:dyDescent="0.4">
      <c r="B3" s="191" t="s">
        <v>51</v>
      </c>
      <c r="C3" s="192"/>
      <c r="D3" s="192"/>
      <c r="J3" s="519"/>
      <c r="K3" s="519"/>
      <c r="L3" s="519"/>
      <c r="AB3" s="40" t="s">
        <v>78</v>
      </c>
      <c r="AC3" s="40"/>
      <c r="AD3" s="40"/>
    </row>
    <row r="4" spans="2:35" ht="15" thickBot="1" x14ac:dyDescent="0.35">
      <c r="B4" s="6" t="s">
        <v>101</v>
      </c>
      <c r="C4" s="40"/>
      <c r="D4" s="40"/>
      <c r="J4" s="186"/>
      <c r="S4" s="40" t="s">
        <v>18</v>
      </c>
      <c r="T4" s="84"/>
      <c r="AB4" s="162"/>
      <c r="AC4" s="2" t="s">
        <v>79</v>
      </c>
      <c r="AD4" s="172"/>
      <c r="AE4" s="31"/>
      <c r="AF4" s="2" t="s">
        <v>79</v>
      </c>
      <c r="AG4" s="163"/>
    </row>
    <row r="5" spans="2:35" x14ac:dyDescent="0.3">
      <c r="B5" s="195"/>
      <c r="C5" s="120" t="s">
        <v>100</v>
      </c>
      <c r="D5" s="120" t="s">
        <v>102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B5" s="164"/>
      <c r="AC5" s="38" t="s">
        <v>71</v>
      </c>
      <c r="AD5" s="165"/>
      <c r="AE5" s="40"/>
      <c r="AF5" s="178" t="s">
        <v>72</v>
      </c>
      <c r="AG5" s="165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159"/>
      <c r="K6" s="140"/>
      <c r="L6" s="140"/>
      <c r="M6" s="140"/>
      <c r="N6" s="140"/>
      <c r="S6" s="19" t="s">
        <v>8</v>
      </c>
      <c r="T6" s="20"/>
      <c r="U6" s="21"/>
      <c r="AB6" s="164"/>
      <c r="AC6" s="175" t="s">
        <v>73</v>
      </c>
      <c r="AD6" s="176" t="s">
        <v>74</v>
      </c>
      <c r="AE6" s="171"/>
      <c r="AF6" s="177" t="s">
        <v>73</v>
      </c>
      <c r="AG6" s="176" t="s">
        <v>74</v>
      </c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159">
        <v>2039</v>
      </c>
      <c r="K7" s="140">
        <v>26444</v>
      </c>
      <c r="L7" s="140"/>
      <c r="M7" s="140"/>
      <c r="N7" s="140"/>
      <c r="S7" s="21" t="s">
        <v>57</v>
      </c>
      <c r="T7" s="22">
        <v>3913</v>
      </c>
      <c r="U7" s="21"/>
      <c r="AB7" s="164"/>
      <c r="AC7" s="173">
        <v>31978</v>
      </c>
      <c r="AD7" s="167">
        <v>125600</v>
      </c>
      <c r="AE7" s="8"/>
      <c r="AF7" s="166">
        <v>2349</v>
      </c>
      <c r="AG7" s="167">
        <v>3913</v>
      </c>
    </row>
    <row r="8" spans="2:35" ht="15" thickBot="1" x14ac:dyDescent="0.35">
      <c r="B8" s="11" t="s">
        <v>0</v>
      </c>
      <c r="C8" s="91">
        <v>31</v>
      </c>
      <c r="D8" s="91">
        <v>37</v>
      </c>
      <c r="E8" s="93">
        <f t="shared" ref="E8:E18" si="0">SUM(C8-D8)</f>
        <v>-6</v>
      </c>
      <c r="F8" s="96">
        <f t="shared" ref="F8:F18" si="1">SUM(E8/D8)</f>
        <v>-0.16216216216216217</v>
      </c>
      <c r="J8" s="190"/>
      <c r="K8" s="144"/>
      <c r="L8" s="139"/>
      <c r="M8" s="139"/>
      <c r="N8" s="141"/>
      <c r="S8" s="21" t="s">
        <v>9</v>
      </c>
      <c r="T8" s="23">
        <v>125600</v>
      </c>
      <c r="U8" s="21"/>
      <c r="AB8" s="164"/>
      <c r="AC8" s="164"/>
      <c r="AD8" s="168"/>
      <c r="AG8" s="168"/>
    </row>
    <row r="9" spans="2:35" ht="15" thickBot="1" x14ac:dyDescent="0.35">
      <c r="B9" s="34" t="s">
        <v>2</v>
      </c>
      <c r="C9" s="76">
        <v>40</v>
      </c>
      <c r="D9" s="76">
        <v>34</v>
      </c>
      <c r="E9" s="93">
        <f t="shared" si="0"/>
        <v>6</v>
      </c>
      <c r="F9" s="44">
        <f t="shared" si="1"/>
        <v>0.17647058823529413</v>
      </c>
      <c r="J9" s="190"/>
      <c r="K9" s="144"/>
      <c r="L9" s="139"/>
      <c r="M9" s="139"/>
      <c r="N9" s="141"/>
      <c r="AB9" s="38" t="s">
        <v>75</v>
      </c>
      <c r="AC9" s="174">
        <f>SUM(AD7-AC7)</f>
        <v>93622</v>
      </c>
      <c r="AD9" s="168"/>
      <c r="AF9" s="169">
        <f>SUM(AG7-AF7)</f>
        <v>1564</v>
      </c>
      <c r="AG9" s="168"/>
    </row>
    <row r="10" spans="2:35" ht="15" thickBot="1" x14ac:dyDescent="0.35">
      <c r="B10" s="33" t="s">
        <v>1</v>
      </c>
      <c r="C10" s="42">
        <v>13</v>
      </c>
      <c r="D10" s="42">
        <v>13</v>
      </c>
      <c r="E10" s="93">
        <f t="shared" si="0"/>
        <v>0</v>
      </c>
      <c r="F10" s="44">
        <f t="shared" si="1"/>
        <v>0</v>
      </c>
      <c r="J10" s="190"/>
      <c r="K10" s="144"/>
      <c r="L10" s="139"/>
      <c r="M10" s="139"/>
      <c r="N10" s="141"/>
      <c r="AB10" s="170" t="s">
        <v>76</v>
      </c>
      <c r="AC10" s="179">
        <f>SUM(AC7/AD7)</f>
        <v>0.25460191082802547</v>
      </c>
      <c r="AD10" s="176"/>
      <c r="AE10" s="180"/>
      <c r="AF10" s="181">
        <f>SUM(AF7/AG7)</f>
        <v>0.60030667007411198</v>
      </c>
      <c r="AG10" s="176"/>
    </row>
    <row r="11" spans="2:35" ht="15" thickBot="1" x14ac:dyDescent="0.35">
      <c r="B11" s="12" t="s">
        <v>6</v>
      </c>
      <c r="C11" s="187">
        <v>2125</v>
      </c>
      <c r="D11" s="187">
        <v>2039</v>
      </c>
      <c r="E11" s="93">
        <f t="shared" si="0"/>
        <v>86</v>
      </c>
      <c r="F11" s="44">
        <f t="shared" si="1"/>
        <v>4.2177538008827856E-2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14" t="s">
        <v>3</v>
      </c>
      <c r="C12" s="42">
        <v>13</v>
      </c>
      <c r="D12" s="42">
        <v>12</v>
      </c>
      <c r="E12" s="93">
        <f t="shared" si="0"/>
        <v>1</v>
      </c>
      <c r="F12" s="44">
        <f t="shared" si="1"/>
        <v>8.3333333333333329E-2</v>
      </c>
      <c r="J12" s="190"/>
      <c r="K12" s="146">
        <v>2125</v>
      </c>
      <c r="L12" s="139">
        <v>25008</v>
      </c>
      <c r="M12" s="139"/>
      <c r="N12" s="141"/>
      <c r="S12" s="16" t="s">
        <v>58</v>
      </c>
      <c r="T12" s="18">
        <f>SUM(C19/T7)</f>
        <v>0.61512905698952214</v>
      </c>
      <c r="U12" s="16"/>
      <c r="AB12" s="4" t="s">
        <v>80</v>
      </c>
      <c r="AC12" s="4"/>
      <c r="AD12" s="4"/>
      <c r="AE12" s="4"/>
      <c r="AF12" s="4"/>
      <c r="AG12" s="4"/>
    </row>
    <row r="13" spans="2:35" x14ac:dyDescent="0.3">
      <c r="B13" s="79" t="s">
        <v>7</v>
      </c>
      <c r="C13" s="56">
        <v>11</v>
      </c>
      <c r="D13" s="56">
        <v>11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0.24589171974522292</v>
      </c>
      <c r="U13" s="16"/>
    </row>
    <row r="14" spans="2:35" x14ac:dyDescent="0.3">
      <c r="B14" s="130" t="s">
        <v>59</v>
      </c>
      <c r="C14" s="42">
        <v>83</v>
      </c>
      <c r="D14" s="42">
        <v>83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91">
        <v>12</v>
      </c>
      <c r="D15" s="91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2">
        <v>9</v>
      </c>
      <c r="D16" s="42">
        <v>9</v>
      </c>
      <c r="E16" s="93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14" t="s">
        <v>67</v>
      </c>
      <c r="C17" s="56">
        <v>1</v>
      </c>
      <c r="D17" s="56">
        <v>1</v>
      </c>
      <c r="E17" s="93">
        <f t="shared" si="0"/>
        <v>0</v>
      </c>
      <c r="F17" s="58">
        <f t="shared" si="1"/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12" t="s">
        <v>19</v>
      </c>
      <c r="C18" s="24">
        <v>69</v>
      </c>
      <c r="D18" s="24">
        <v>75</v>
      </c>
      <c r="E18" s="93">
        <f t="shared" si="0"/>
        <v>-6</v>
      </c>
      <c r="F18" s="37">
        <f t="shared" si="1"/>
        <v>-0.08</v>
      </c>
      <c r="I18" s="5"/>
      <c r="J18" s="190"/>
      <c r="K18" s="144"/>
      <c r="L18" s="139"/>
      <c r="M18" s="139"/>
      <c r="N18" s="141"/>
    </row>
    <row r="19" spans="2:23" ht="15" thickBot="1" x14ac:dyDescent="0.35">
      <c r="B19" s="61" t="s">
        <v>50</v>
      </c>
      <c r="C19" s="77">
        <f>SUM(C8:C18)</f>
        <v>2407</v>
      </c>
      <c r="D19" s="7">
        <f>SUM(D8:D18)</f>
        <v>2326</v>
      </c>
      <c r="E19" s="77">
        <f>SUM(C19-D19)</f>
        <v>81</v>
      </c>
      <c r="F19" s="60">
        <f>SUM(E19/D19)</f>
        <v>3.4823731728288905E-2</v>
      </c>
      <c r="I19" s="6"/>
      <c r="J19" s="142"/>
      <c r="K19" s="146"/>
      <c r="L19" s="142"/>
      <c r="M19" s="142"/>
      <c r="N19" s="143"/>
    </row>
    <row r="20" spans="2:23" x14ac:dyDescent="0.3">
      <c r="E20" s="35"/>
      <c r="I20" s="6"/>
      <c r="V20" s="189"/>
      <c r="W20" s="189" t="s">
        <v>84</v>
      </c>
    </row>
    <row r="21" spans="2:23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 t="s">
        <v>85</v>
      </c>
    </row>
    <row r="22" spans="2:23" ht="15.6" x14ac:dyDescent="0.3">
      <c r="B22" s="70" t="s">
        <v>51</v>
      </c>
      <c r="C22" s="28"/>
      <c r="D22" s="28"/>
      <c r="I22" s="5"/>
      <c r="J22" s="518"/>
      <c r="K22" s="518"/>
      <c r="L22" s="518"/>
      <c r="M22" s="517"/>
      <c r="N22" s="517"/>
      <c r="V22" s="122">
        <v>44102</v>
      </c>
      <c r="W22">
        <v>33623</v>
      </c>
    </row>
    <row r="23" spans="2:23" ht="15" thickBot="1" x14ac:dyDescent="0.35">
      <c r="B23" s="6" t="s">
        <v>103</v>
      </c>
      <c r="C23" s="40"/>
      <c r="D23" s="40"/>
      <c r="I23" s="5"/>
      <c r="J23" s="519"/>
      <c r="K23" s="519"/>
      <c r="L23" s="519"/>
      <c r="V23" s="122">
        <v>44109</v>
      </c>
      <c r="W23">
        <v>34077</v>
      </c>
    </row>
    <row r="24" spans="2:23" x14ac:dyDescent="0.3">
      <c r="B24" s="195"/>
      <c r="C24" s="120" t="s">
        <v>100</v>
      </c>
      <c r="D24" s="80" t="s">
        <v>22</v>
      </c>
      <c r="E24" s="45" t="s">
        <v>23</v>
      </c>
      <c r="F24" s="64" t="s">
        <v>23</v>
      </c>
      <c r="I24" s="5"/>
      <c r="J24" s="139"/>
      <c r="K24" s="140"/>
      <c r="L24" s="140"/>
      <c r="M24" s="140"/>
      <c r="N24" s="140"/>
      <c r="V24" s="122">
        <v>44123</v>
      </c>
      <c r="W24">
        <v>34921</v>
      </c>
    </row>
    <row r="25" spans="2:23" ht="15" thickBot="1" x14ac:dyDescent="0.35">
      <c r="B25" s="196"/>
      <c r="C25" s="121" t="s">
        <v>14</v>
      </c>
      <c r="D25" s="68" t="s">
        <v>14</v>
      </c>
      <c r="E25" s="52" t="s">
        <v>16</v>
      </c>
      <c r="F25" s="53" t="s">
        <v>21</v>
      </c>
      <c r="I25" s="5"/>
      <c r="J25" s="139"/>
      <c r="K25" s="140"/>
      <c r="L25" s="140"/>
      <c r="M25" s="140"/>
      <c r="N25" s="140"/>
      <c r="V25" s="122">
        <v>44130</v>
      </c>
      <c r="W25">
        <v>36160</v>
      </c>
    </row>
    <row r="26" spans="2:23" ht="16.2" thickBot="1" x14ac:dyDescent="0.35">
      <c r="B26" s="1" t="s">
        <v>52</v>
      </c>
      <c r="C26" s="136" t="s">
        <v>15</v>
      </c>
      <c r="D26" s="55" t="s">
        <v>15</v>
      </c>
      <c r="E26" s="49" t="s">
        <v>15</v>
      </c>
      <c r="F26" s="55" t="s">
        <v>15</v>
      </c>
      <c r="I26" s="5"/>
      <c r="J26" s="159"/>
      <c r="K26" s="140"/>
      <c r="L26" s="140"/>
      <c r="M26" s="140"/>
      <c r="N26" s="140"/>
      <c r="V26" s="122">
        <v>44137</v>
      </c>
      <c r="W26">
        <v>31242</v>
      </c>
    </row>
    <row r="27" spans="2:23" ht="15" thickBot="1" x14ac:dyDescent="0.35">
      <c r="B27" s="11" t="s">
        <v>0</v>
      </c>
      <c r="C27" s="78">
        <f t="shared" ref="C27:C37" si="2">SUM(C8)</f>
        <v>31</v>
      </c>
      <c r="D27" s="99">
        <v>113</v>
      </c>
      <c r="E27" s="41">
        <f>SUM(C27-D27)</f>
        <v>-82</v>
      </c>
      <c r="F27" s="67">
        <f>SUM(E27/D27)</f>
        <v>-0.72566371681415931</v>
      </c>
      <c r="G27" s="75">
        <f>SUM(C27/D27)</f>
        <v>0.27433628318584069</v>
      </c>
      <c r="J27" s="159"/>
      <c r="K27" s="139"/>
      <c r="L27" s="139"/>
      <c r="M27" s="139"/>
      <c r="N27" s="141"/>
      <c r="V27" s="122">
        <v>44144</v>
      </c>
      <c r="W27">
        <v>31305</v>
      </c>
    </row>
    <row r="28" spans="2:23" ht="15" thickBot="1" x14ac:dyDescent="0.35">
      <c r="B28" s="34" t="s">
        <v>2</v>
      </c>
      <c r="C28" s="78">
        <f t="shared" si="2"/>
        <v>40</v>
      </c>
      <c r="D28" s="99">
        <v>118</v>
      </c>
      <c r="E28" s="41">
        <f t="shared" ref="E28:E38" si="3">SUM(C28-D28)</f>
        <v>-78</v>
      </c>
      <c r="F28" s="67">
        <f t="shared" ref="F28:F36" si="4">SUM(E28/D28)</f>
        <v>-0.66101694915254239</v>
      </c>
      <c r="G28" s="75">
        <f t="shared" ref="G28:G36" si="5">SUM(C28/D28)</f>
        <v>0.33898305084745761</v>
      </c>
      <c r="J28" s="190"/>
      <c r="K28" s="139"/>
      <c r="L28" s="139"/>
      <c r="M28" s="139"/>
      <c r="N28" s="141"/>
      <c r="V28" s="188" t="s">
        <v>86</v>
      </c>
      <c r="W28">
        <v>32618</v>
      </c>
    </row>
    <row r="29" spans="2:23" ht="15" thickBot="1" x14ac:dyDescent="0.35">
      <c r="B29" s="33" t="s">
        <v>1</v>
      </c>
      <c r="C29" s="78">
        <f t="shared" si="2"/>
        <v>13</v>
      </c>
      <c r="D29" s="99">
        <v>47</v>
      </c>
      <c r="E29" s="41">
        <f t="shared" si="3"/>
        <v>-34</v>
      </c>
      <c r="F29" s="67">
        <f t="shared" si="4"/>
        <v>-0.72340425531914898</v>
      </c>
      <c r="G29" s="75">
        <f t="shared" si="5"/>
        <v>0.27659574468085107</v>
      </c>
      <c r="J29" s="190"/>
      <c r="K29" s="139"/>
      <c r="L29" s="139"/>
      <c r="M29" s="139"/>
      <c r="N29" s="141"/>
      <c r="V29" s="122" t="s">
        <v>89</v>
      </c>
      <c r="W29">
        <v>32355</v>
      </c>
    </row>
    <row r="30" spans="2:23" ht="15" thickBot="1" x14ac:dyDescent="0.35">
      <c r="B30" s="12" t="s">
        <v>6</v>
      </c>
      <c r="C30" s="78">
        <f t="shared" si="2"/>
        <v>2125</v>
      </c>
      <c r="D30" s="99">
        <v>2500</v>
      </c>
      <c r="E30" s="41">
        <f t="shared" si="3"/>
        <v>-375</v>
      </c>
      <c r="F30" s="67">
        <f t="shared" si="4"/>
        <v>-0.15</v>
      </c>
      <c r="G30" s="75">
        <f t="shared" si="5"/>
        <v>0.85</v>
      </c>
      <c r="J30" s="190"/>
      <c r="K30" s="139"/>
      <c r="L30" s="139"/>
      <c r="M30" s="139"/>
      <c r="N30" s="141"/>
    </row>
    <row r="31" spans="2:23" ht="15" thickBot="1" x14ac:dyDescent="0.35">
      <c r="B31" s="14" t="s">
        <v>3</v>
      </c>
      <c r="C31" s="78">
        <f t="shared" si="2"/>
        <v>13</v>
      </c>
      <c r="D31" s="99">
        <v>75</v>
      </c>
      <c r="E31" s="41">
        <f t="shared" si="3"/>
        <v>-62</v>
      </c>
      <c r="F31" s="67">
        <f t="shared" si="4"/>
        <v>-0.82666666666666666</v>
      </c>
      <c r="G31" s="75">
        <f t="shared" si="5"/>
        <v>0.17333333333333334</v>
      </c>
      <c r="J31" s="190"/>
      <c r="K31" s="139"/>
      <c r="L31" s="139"/>
      <c r="M31" s="139"/>
      <c r="N31" s="141"/>
    </row>
    <row r="32" spans="2:23" ht="15" thickBot="1" x14ac:dyDescent="0.35">
      <c r="B32" s="13" t="s">
        <v>7</v>
      </c>
      <c r="C32" s="78">
        <f t="shared" si="2"/>
        <v>11</v>
      </c>
      <c r="D32" s="99">
        <v>35</v>
      </c>
      <c r="E32" s="41">
        <f t="shared" si="3"/>
        <v>-24</v>
      </c>
      <c r="F32" s="67">
        <f t="shared" si="4"/>
        <v>-0.68571428571428572</v>
      </c>
      <c r="G32" s="75">
        <f t="shared" si="5"/>
        <v>0.31428571428571428</v>
      </c>
      <c r="J32" s="190"/>
      <c r="K32" s="139"/>
      <c r="L32" s="139"/>
      <c r="M32" s="139"/>
      <c r="N32" s="141"/>
    </row>
    <row r="33" spans="2:17" ht="15" thickBot="1" x14ac:dyDescent="0.35">
      <c r="B33" s="33" t="s">
        <v>59</v>
      </c>
      <c r="C33" s="78">
        <f t="shared" si="2"/>
        <v>83</v>
      </c>
      <c r="D33" s="99">
        <v>460</v>
      </c>
      <c r="E33" s="41">
        <f t="shared" si="3"/>
        <v>-377</v>
      </c>
      <c r="F33" s="67">
        <f t="shared" si="4"/>
        <v>-0.81956521739130439</v>
      </c>
      <c r="G33" s="75">
        <f t="shared" si="5"/>
        <v>0.18043478260869567</v>
      </c>
      <c r="J33" s="190"/>
      <c r="K33" s="139"/>
      <c r="L33" s="139"/>
      <c r="M33" s="139"/>
      <c r="N33" s="141"/>
    </row>
    <row r="34" spans="2:17" ht="15" thickBot="1" x14ac:dyDescent="0.35">
      <c r="B34" s="14" t="s">
        <v>13</v>
      </c>
      <c r="C34" s="78">
        <f t="shared" si="2"/>
        <v>12</v>
      </c>
      <c r="D34" s="99">
        <v>61</v>
      </c>
      <c r="E34" s="41">
        <f t="shared" si="3"/>
        <v>-49</v>
      </c>
      <c r="F34" s="67">
        <f t="shared" si="4"/>
        <v>-0.80327868852459017</v>
      </c>
      <c r="G34" s="75">
        <f t="shared" si="5"/>
        <v>0.19672131147540983</v>
      </c>
      <c r="J34" s="190"/>
      <c r="K34" s="139"/>
      <c r="L34" s="139"/>
      <c r="M34" s="139"/>
      <c r="N34" s="141"/>
    </row>
    <row r="35" spans="2:17" ht="15" thickBot="1" x14ac:dyDescent="0.35">
      <c r="B35" s="85" t="s">
        <v>65</v>
      </c>
      <c r="C35" s="183">
        <f t="shared" si="2"/>
        <v>9</v>
      </c>
      <c r="D35" s="182">
        <v>44</v>
      </c>
      <c r="E35" s="41">
        <f t="shared" si="3"/>
        <v>-35</v>
      </c>
      <c r="F35" s="150">
        <f t="shared" si="4"/>
        <v>-0.79545454545454541</v>
      </c>
      <c r="G35" s="75">
        <f t="shared" si="5"/>
        <v>0.20454545454545456</v>
      </c>
      <c r="J35" s="190"/>
      <c r="K35" s="139"/>
      <c r="L35" s="139"/>
      <c r="M35" s="139"/>
      <c r="N35" s="141"/>
    </row>
    <row r="36" spans="2:17" ht="15" thickBot="1" x14ac:dyDescent="0.35">
      <c r="B36" s="14" t="s">
        <v>67</v>
      </c>
      <c r="C36" s="183">
        <f t="shared" si="2"/>
        <v>1</v>
      </c>
      <c r="D36" s="128">
        <v>3</v>
      </c>
      <c r="E36" s="41">
        <f t="shared" si="3"/>
        <v>-2</v>
      </c>
      <c r="F36" s="150">
        <f t="shared" si="4"/>
        <v>-0.66666666666666663</v>
      </c>
      <c r="G36" s="75">
        <f t="shared" si="5"/>
        <v>0.33333333333333331</v>
      </c>
      <c r="J36" s="190"/>
      <c r="K36" s="139"/>
      <c r="L36" s="139"/>
      <c r="M36" s="139"/>
      <c r="N36" s="141"/>
    </row>
    <row r="37" spans="2:17" ht="15" thickBot="1" x14ac:dyDescent="0.35">
      <c r="B37" s="14" t="s">
        <v>19</v>
      </c>
      <c r="C37" s="183">
        <f t="shared" si="2"/>
        <v>69</v>
      </c>
      <c r="D37" s="119">
        <v>295</v>
      </c>
      <c r="E37" s="41">
        <f t="shared" si="3"/>
        <v>-226</v>
      </c>
      <c r="F37" s="94">
        <f>SUM(E37/D37)</f>
        <v>-0.76610169491525426</v>
      </c>
      <c r="G37" s="75">
        <f>SUM(C37/D37)</f>
        <v>0.23389830508474577</v>
      </c>
      <c r="J37" s="190"/>
      <c r="K37" s="139"/>
      <c r="L37" s="139"/>
      <c r="M37" s="139"/>
      <c r="N37" s="141"/>
    </row>
    <row r="38" spans="2:17" ht="15" thickBot="1" x14ac:dyDescent="0.35">
      <c r="B38" s="61" t="s">
        <v>50</v>
      </c>
      <c r="C38" s="77">
        <f>SUM(C27:C37)</f>
        <v>2407</v>
      </c>
      <c r="D38" s="7">
        <f>SUM(D27:D37)</f>
        <v>3751</v>
      </c>
      <c r="E38" s="77">
        <f t="shared" si="3"/>
        <v>-1344</v>
      </c>
      <c r="F38" s="149">
        <f>SUM(E38/D38)</f>
        <v>-0.35830445214609435</v>
      </c>
      <c r="G38" s="185">
        <f>SUM(C38/D38)</f>
        <v>0.64169554785390559</v>
      </c>
    </row>
    <row r="39" spans="2:17" ht="15" thickBot="1" x14ac:dyDescent="0.35">
      <c r="B39" s="10"/>
      <c r="C39" s="73"/>
      <c r="D39" s="73"/>
      <c r="E39" s="73"/>
      <c r="F39" s="74"/>
      <c r="G39" s="75"/>
      <c r="I39" t="s">
        <v>24</v>
      </c>
      <c r="J39" t="s">
        <v>25</v>
      </c>
    </row>
    <row r="40" spans="2:17" ht="15" thickBot="1" x14ac:dyDescent="0.35">
      <c r="C40" s="35">
        <f>SUM(C27:C29,C31:C37)</f>
        <v>282</v>
      </c>
      <c r="D40" s="35">
        <f>SUM(D27:D29,D31:D37)</f>
        <v>1251</v>
      </c>
      <c r="E40" s="77">
        <f>SUM(C40-D40)</f>
        <v>-969</v>
      </c>
      <c r="F40" s="149">
        <f>SUM(E40/D40)</f>
        <v>-0.77458033573141483</v>
      </c>
      <c r="G40" s="185">
        <f>SUM(C40/D40)</f>
        <v>0.22541966426858512</v>
      </c>
      <c r="I40" t="s">
        <v>26</v>
      </c>
      <c r="J40" t="s">
        <v>27</v>
      </c>
    </row>
    <row r="41" spans="2:17" x14ac:dyDescent="0.3">
      <c r="I41" t="s">
        <v>28</v>
      </c>
      <c r="J41" t="s">
        <v>25</v>
      </c>
    </row>
    <row r="42" spans="2:17" ht="18" x14ac:dyDescent="0.35">
      <c r="B42" s="191" t="s">
        <v>53</v>
      </c>
      <c r="C42" s="192"/>
      <c r="D42" s="192"/>
      <c r="I42" t="s">
        <v>29</v>
      </c>
      <c r="J42" t="s">
        <v>25</v>
      </c>
    </row>
    <row r="43" spans="2:17" ht="15" thickBot="1" x14ac:dyDescent="0.35">
      <c r="B43" s="6" t="s">
        <v>101</v>
      </c>
      <c r="C43" s="40"/>
      <c r="D43" s="40"/>
    </row>
    <row r="44" spans="2:17" x14ac:dyDescent="0.3">
      <c r="B44" s="200"/>
      <c r="C44" s="120" t="s">
        <v>100</v>
      </c>
      <c r="D44" s="120" t="s">
        <v>102</v>
      </c>
      <c r="E44" s="45" t="s">
        <v>20</v>
      </c>
      <c r="F44" s="64" t="s">
        <v>20</v>
      </c>
      <c r="J44" t="s">
        <v>30</v>
      </c>
    </row>
    <row r="45" spans="2:17" ht="15" thickBot="1" x14ac:dyDescent="0.35">
      <c r="B45" s="201"/>
      <c r="C45" s="121" t="s">
        <v>83</v>
      </c>
      <c r="D45" s="121" t="s">
        <v>83</v>
      </c>
      <c r="E45" s="48" t="s">
        <v>16</v>
      </c>
      <c r="F45" s="66" t="s">
        <v>21</v>
      </c>
      <c r="J45" t="s">
        <v>31</v>
      </c>
      <c r="L45" t="s">
        <v>32</v>
      </c>
      <c r="N45" t="s">
        <v>33</v>
      </c>
      <c r="O45" t="s">
        <v>63</v>
      </c>
      <c r="Q45" s="8" t="s">
        <v>64</v>
      </c>
    </row>
    <row r="46" spans="2:17" ht="16.2" thickBot="1" x14ac:dyDescent="0.35">
      <c r="B46" s="1" t="s">
        <v>52</v>
      </c>
      <c r="C46" s="136" t="s">
        <v>15</v>
      </c>
      <c r="D46" s="136" t="s">
        <v>15</v>
      </c>
      <c r="E46" s="62" t="s">
        <v>15</v>
      </c>
      <c r="F46" s="63" t="s">
        <v>15</v>
      </c>
      <c r="G46" s="49" t="s">
        <v>60</v>
      </c>
      <c r="I46" t="s">
        <v>34</v>
      </c>
      <c r="J46" t="s">
        <v>35</v>
      </c>
      <c r="K46" t="s">
        <v>36</v>
      </c>
      <c r="L46" t="s">
        <v>35</v>
      </c>
      <c r="M46" t="s">
        <v>36</v>
      </c>
    </row>
    <row r="47" spans="2:17" ht="15" thickBot="1" x14ac:dyDescent="0.35">
      <c r="B47" s="11" t="s">
        <v>0</v>
      </c>
      <c r="C47" s="126">
        <v>568</v>
      </c>
      <c r="D47" s="126">
        <v>581</v>
      </c>
      <c r="E47" s="107">
        <f t="shared" ref="E47:E58" si="6">SUM(C47-D47)</f>
        <v>-13</v>
      </c>
      <c r="F47" s="95">
        <f t="shared" ref="F47:F58" si="7">SUM(E47/D47)</f>
        <v>-2.2375215146299483E-2</v>
      </c>
      <c r="G47" s="133">
        <f t="shared" ref="G47:G58" si="8">SUM(C47/C27)</f>
        <v>18.322580645161292</v>
      </c>
      <c r="I47" s="116" t="s">
        <v>4</v>
      </c>
      <c r="J47">
        <v>71</v>
      </c>
      <c r="K47">
        <v>113</v>
      </c>
      <c r="L47">
        <v>2554</v>
      </c>
      <c r="M47">
        <v>4152</v>
      </c>
      <c r="N47">
        <v>184</v>
      </c>
      <c r="O47">
        <v>6706</v>
      </c>
      <c r="Q47" s="72">
        <f>SUM(M47/K47)</f>
        <v>36.743362831858406</v>
      </c>
    </row>
    <row r="48" spans="2:17" ht="15" thickBot="1" x14ac:dyDescent="0.35">
      <c r="B48" s="34" t="s">
        <v>2</v>
      </c>
      <c r="C48" s="42">
        <v>1072</v>
      </c>
      <c r="D48" s="42">
        <v>771</v>
      </c>
      <c r="E48" s="107">
        <f t="shared" si="6"/>
        <v>301</v>
      </c>
      <c r="F48" s="95">
        <f t="shared" si="7"/>
        <v>0.39040207522697795</v>
      </c>
      <c r="G48" s="133">
        <f t="shared" si="8"/>
        <v>26.8</v>
      </c>
      <c r="I48" s="116" t="s">
        <v>37</v>
      </c>
      <c r="J48">
        <v>16</v>
      </c>
      <c r="K48">
        <v>13</v>
      </c>
      <c r="L48">
        <v>255</v>
      </c>
      <c r="M48">
        <v>194</v>
      </c>
      <c r="N48">
        <v>29</v>
      </c>
      <c r="O48">
        <v>449</v>
      </c>
      <c r="Q48" s="72">
        <f t="shared" ref="Q48:Q66" si="9">SUM(M48/K48)</f>
        <v>14.923076923076923</v>
      </c>
    </row>
    <row r="49" spans="2:20" ht="15" thickBot="1" x14ac:dyDescent="0.35">
      <c r="B49" s="33" t="s">
        <v>1</v>
      </c>
      <c r="C49" s="42">
        <v>487</v>
      </c>
      <c r="D49" s="42">
        <v>466</v>
      </c>
      <c r="E49" s="107">
        <f t="shared" si="6"/>
        <v>21</v>
      </c>
      <c r="F49" s="95">
        <f t="shared" si="7"/>
        <v>4.5064377682403435E-2</v>
      </c>
      <c r="G49" s="133">
        <f t="shared" si="8"/>
        <v>37.46153846153846</v>
      </c>
      <c r="I49" s="116" t="s">
        <v>38</v>
      </c>
      <c r="J49">
        <v>2</v>
      </c>
      <c r="K49">
        <v>3</v>
      </c>
      <c r="L49">
        <v>37</v>
      </c>
      <c r="M49">
        <v>55</v>
      </c>
      <c r="N49">
        <v>5</v>
      </c>
      <c r="O49">
        <v>92</v>
      </c>
      <c r="Q49" s="72">
        <f t="shared" si="9"/>
        <v>18.333333333333332</v>
      </c>
    </row>
    <row r="50" spans="2:20" ht="15" thickBot="1" x14ac:dyDescent="0.35">
      <c r="B50" s="12" t="s">
        <v>6</v>
      </c>
      <c r="C50" s="160">
        <v>25008</v>
      </c>
      <c r="D50" s="160">
        <v>26444</v>
      </c>
      <c r="E50" s="107">
        <f t="shared" si="6"/>
        <v>-1436</v>
      </c>
      <c r="F50" s="95">
        <f t="shared" si="7"/>
        <v>-5.4303433671154137E-2</v>
      </c>
      <c r="G50" s="133">
        <f t="shared" si="8"/>
        <v>11.768470588235294</v>
      </c>
      <c r="I50" t="s">
        <v>81</v>
      </c>
      <c r="J50">
        <v>2</v>
      </c>
      <c r="K50">
        <v>2</v>
      </c>
      <c r="L50">
        <v>47</v>
      </c>
      <c r="M50">
        <v>39</v>
      </c>
      <c r="N50">
        <v>4</v>
      </c>
      <c r="O50">
        <v>86</v>
      </c>
      <c r="Q50" s="72">
        <f t="shared" si="9"/>
        <v>19.5</v>
      </c>
    </row>
    <row r="51" spans="2:20" ht="15" thickBot="1" x14ac:dyDescent="0.35">
      <c r="B51" s="14" t="s">
        <v>3</v>
      </c>
      <c r="C51" s="42">
        <v>263</v>
      </c>
      <c r="D51" s="42">
        <v>271</v>
      </c>
      <c r="E51" s="107">
        <f t="shared" si="6"/>
        <v>-8</v>
      </c>
      <c r="F51" s="95">
        <f t="shared" si="7"/>
        <v>-2.9520295202952029E-2</v>
      </c>
      <c r="G51" s="133">
        <f t="shared" si="8"/>
        <v>20.23076923076923</v>
      </c>
      <c r="I51" s="116" t="s">
        <v>70</v>
      </c>
      <c r="J51">
        <v>274</v>
      </c>
      <c r="K51">
        <v>295</v>
      </c>
      <c r="L51">
        <v>4367</v>
      </c>
      <c r="M51">
        <v>5504</v>
      </c>
      <c r="N51">
        <v>569</v>
      </c>
      <c r="O51">
        <v>9871</v>
      </c>
      <c r="Q51" s="72">
        <f t="shared" si="9"/>
        <v>18.657627118644069</v>
      </c>
    </row>
    <row r="52" spans="2:20" ht="15" thickBot="1" x14ac:dyDescent="0.35">
      <c r="B52" s="13" t="s">
        <v>7</v>
      </c>
      <c r="C52" s="42">
        <v>249</v>
      </c>
      <c r="D52" s="42">
        <v>197</v>
      </c>
      <c r="E52" s="107">
        <f t="shared" si="6"/>
        <v>52</v>
      </c>
      <c r="F52" s="95">
        <f t="shared" si="7"/>
        <v>0.26395939086294418</v>
      </c>
      <c r="G52" s="133">
        <f t="shared" si="8"/>
        <v>22.636363636363637</v>
      </c>
      <c r="I52" t="s">
        <v>82</v>
      </c>
      <c r="J52">
        <v>110</v>
      </c>
      <c r="K52">
        <v>111</v>
      </c>
      <c r="L52">
        <v>3321</v>
      </c>
      <c r="M52">
        <v>3522</v>
      </c>
      <c r="N52">
        <v>221</v>
      </c>
      <c r="O52">
        <v>6843</v>
      </c>
      <c r="Q52" s="72">
        <f t="shared" si="9"/>
        <v>31.72972972972973</v>
      </c>
    </row>
    <row r="53" spans="2:20" ht="15" thickBot="1" x14ac:dyDescent="0.35">
      <c r="B53" s="14" t="s">
        <v>59</v>
      </c>
      <c r="C53" s="42">
        <v>1475</v>
      </c>
      <c r="D53" s="42">
        <v>1604</v>
      </c>
      <c r="E53" s="107">
        <f t="shared" si="6"/>
        <v>-129</v>
      </c>
      <c r="F53" s="95">
        <f t="shared" si="7"/>
        <v>-8.0423940149625936E-2</v>
      </c>
      <c r="G53" s="133">
        <f t="shared" si="8"/>
        <v>17.771084337349397</v>
      </c>
      <c r="I53" s="116" t="s">
        <v>39</v>
      </c>
      <c r="J53">
        <v>21</v>
      </c>
      <c r="K53">
        <v>47</v>
      </c>
      <c r="L53">
        <v>690</v>
      </c>
      <c r="M53">
        <v>1771</v>
      </c>
      <c r="N53">
        <v>68</v>
      </c>
      <c r="O53">
        <v>2461</v>
      </c>
      <c r="Q53" s="72">
        <f t="shared" si="9"/>
        <v>37.680851063829785</v>
      </c>
    </row>
    <row r="54" spans="2:20" ht="15" thickBot="1" x14ac:dyDescent="0.35">
      <c r="B54" s="15" t="s">
        <v>13</v>
      </c>
      <c r="C54" s="42">
        <v>340</v>
      </c>
      <c r="D54" s="42">
        <v>307</v>
      </c>
      <c r="E54" s="107">
        <f t="shared" si="6"/>
        <v>33</v>
      </c>
      <c r="F54" s="95">
        <f t="shared" si="7"/>
        <v>0.10749185667752444</v>
      </c>
      <c r="G54" s="133">
        <f t="shared" si="8"/>
        <v>28.333333333333332</v>
      </c>
      <c r="I54" t="s">
        <v>40</v>
      </c>
      <c r="J54">
        <v>2</v>
      </c>
      <c r="K54">
        <v>2</v>
      </c>
      <c r="L54">
        <v>11</v>
      </c>
      <c r="M54">
        <v>8</v>
      </c>
      <c r="N54">
        <v>4</v>
      </c>
      <c r="O54">
        <v>19</v>
      </c>
      <c r="Q54" s="72">
        <f t="shared" si="9"/>
        <v>4</v>
      </c>
    </row>
    <row r="55" spans="2:20" ht="15" thickBot="1" x14ac:dyDescent="0.35">
      <c r="B55" s="33" t="s">
        <v>65</v>
      </c>
      <c r="C55" s="42">
        <v>244</v>
      </c>
      <c r="D55" s="42">
        <v>244</v>
      </c>
      <c r="E55" s="107">
        <f t="shared" si="6"/>
        <v>0</v>
      </c>
      <c r="F55" s="95">
        <f t="shared" si="7"/>
        <v>0</v>
      </c>
      <c r="G55" s="133">
        <f t="shared" si="8"/>
        <v>27.111111111111111</v>
      </c>
      <c r="I55" s="116" t="s">
        <v>12</v>
      </c>
      <c r="J55">
        <v>114</v>
      </c>
      <c r="K55">
        <v>118</v>
      </c>
      <c r="L55">
        <v>3115</v>
      </c>
      <c r="M55">
        <v>3262</v>
      </c>
      <c r="N55">
        <v>232</v>
      </c>
      <c r="O55">
        <v>6377</v>
      </c>
      <c r="Q55" s="72">
        <f t="shared" si="9"/>
        <v>27.64406779661017</v>
      </c>
    </row>
    <row r="56" spans="2:20" x14ac:dyDescent="0.3">
      <c r="B56" s="12" t="s">
        <v>67</v>
      </c>
      <c r="C56" s="56">
        <v>6</v>
      </c>
      <c r="D56" s="56">
        <v>8</v>
      </c>
      <c r="E56" s="197">
        <f t="shared" si="6"/>
        <v>-2</v>
      </c>
      <c r="F56" s="152">
        <f t="shared" si="7"/>
        <v>-0.25</v>
      </c>
      <c r="G56" s="133">
        <f t="shared" si="8"/>
        <v>6</v>
      </c>
      <c r="I56" s="116" t="s">
        <v>5</v>
      </c>
      <c r="J56">
        <v>60</v>
      </c>
      <c r="K56">
        <v>75</v>
      </c>
      <c r="L56">
        <v>1740</v>
      </c>
      <c r="M56">
        <v>2819</v>
      </c>
      <c r="N56">
        <v>135</v>
      </c>
      <c r="O56">
        <v>4559</v>
      </c>
      <c r="Q56" s="72">
        <f t="shared" si="9"/>
        <v>37.586666666666666</v>
      </c>
    </row>
    <row r="57" spans="2:20" x14ac:dyDescent="0.3">
      <c r="B57" s="130" t="s">
        <v>19</v>
      </c>
      <c r="C57" s="42">
        <v>1172</v>
      </c>
      <c r="D57" s="42">
        <v>1153</v>
      </c>
      <c r="E57" s="105">
        <f t="shared" si="6"/>
        <v>19</v>
      </c>
      <c r="F57" s="67">
        <f t="shared" si="7"/>
        <v>1.647875108412836E-2</v>
      </c>
      <c r="G57" s="199">
        <f t="shared" si="8"/>
        <v>16.985507246376812</v>
      </c>
      <c r="I57" s="116" t="s">
        <v>41</v>
      </c>
      <c r="J57">
        <v>33</v>
      </c>
      <c r="K57">
        <v>31</v>
      </c>
      <c r="L57">
        <v>799</v>
      </c>
      <c r="M57">
        <v>854</v>
      </c>
      <c r="N57">
        <v>64</v>
      </c>
      <c r="O57">
        <v>1653</v>
      </c>
      <c r="Q57" s="72">
        <f t="shared" si="9"/>
        <v>27.548387096774192</v>
      </c>
    </row>
    <row r="58" spans="2:20" ht="15" thickBot="1" x14ac:dyDescent="0.35">
      <c r="B58" s="101" t="s">
        <v>50</v>
      </c>
      <c r="C58" s="102">
        <f>SUM(C47:C57)</f>
        <v>30884</v>
      </c>
      <c r="D58" s="102">
        <f>SUM(D47:D57)</f>
        <v>32046</v>
      </c>
      <c r="E58" s="102">
        <f t="shared" si="6"/>
        <v>-1162</v>
      </c>
      <c r="F58" s="127">
        <f t="shared" si="7"/>
        <v>-3.6260375709916998E-2</v>
      </c>
      <c r="G58" s="198">
        <f t="shared" si="8"/>
        <v>12.830909846281678</v>
      </c>
      <c r="I58" s="116" t="s">
        <v>42</v>
      </c>
      <c r="J58">
        <v>125</v>
      </c>
      <c r="K58">
        <v>127</v>
      </c>
      <c r="L58">
        <v>3598</v>
      </c>
      <c r="M58">
        <v>3784</v>
      </c>
      <c r="N58">
        <v>252</v>
      </c>
      <c r="O58">
        <v>7382</v>
      </c>
      <c r="Q58" s="72">
        <f t="shared" si="9"/>
        <v>29.795275590551181</v>
      </c>
    </row>
    <row r="59" spans="2:20" x14ac:dyDescent="0.3">
      <c r="C59" s="9">
        <f>SUM(C47:C49,C51:C57)</f>
        <v>5876</v>
      </c>
      <c r="E59" s="35">
        <f>SUM(E47:E49,E51:E57)</f>
        <v>274</v>
      </c>
      <c r="G59" s="72"/>
      <c r="I59" s="116" t="s">
        <v>43</v>
      </c>
      <c r="J59">
        <v>145</v>
      </c>
      <c r="K59">
        <v>175</v>
      </c>
      <c r="L59">
        <v>4858</v>
      </c>
      <c r="M59">
        <v>5832</v>
      </c>
      <c r="N59">
        <v>320</v>
      </c>
      <c r="O59">
        <v>10690</v>
      </c>
      <c r="Q59" s="72">
        <f t="shared" si="9"/>
        <v>33.325714285714284</v>
      </c>
      <c r="T59">
        <f>SUM(M48,M57)</f>
        <v>1048</v>
      </c>
    </row>
    <row r="60" spans="2:20" ht="15" thickBot="1" x14ac:dyDescent="0.35">
      <c r="C60" t="s">
        <v>66</v>
      </c>
      <c r="I60" t="s">
        <v>44</v>
      </c>
      <c r="J60">
        <v>137</v>
      </c>
      <c r="K60">
        <v>47</v>
      </c>
      <c r="L60">
        <v>1037</v>
      </c>
      <c r="M60">
        <v>172</v>
      </c>
      <c r="N60">
        <v>184</v>
      </c>
      <c r="O60">
        <v>1209</v>
      </c>
      <c r="Q60" s="72">
        <f t="shared" si="9"/>
        <v>3.6595744680851063</v>
      </c>
    </row>
    <row r="61" spans="2:20" ht="15" thickBot="1" x14ac:dyDescent="0.35">
      <c r="C61">
        <v>323</v>
      </c>
      <c r="E61" s="83">
        <f>SUM(C47:C49,C51:C57)</f>
        <v>5876</v>
      </c>
      <c r="F61" s="30">
        <f>SUM(C27:C29,C31:C37)</f>
        <v>282</v>
      </c>
      <c r="G61" s="134">
        <f>SUM(E61/F61)</f>
        <v>20.836879432624112</v>
      </c>
      <c r="I61" s="116" t="s">
        <v>45</v>
      </c>
      <c r="J61">
        <v>121</v>
      </c>
      <c r="K61">
        <v>123</v>
      </c>
      <c r="L61">
        <v>3498</v>
      </c>
      <c r="M61">
        <v>3551</v>
      </c>
      <c r="N61">
        <v>244</v>
      </c>
      <c r="O61">
        <v>7049</v>
      </c>
      <c r="Q61" s="72">
        <f t="shared" si="9"/>
        <v>28.869918699186993</v>
      </c>
    </row>
    <row r="62" spans="2:20" ht="15" thickBot="1" x14ac:dyDescent="0.35">
      <c r="F62" s="132">
        <v>13.8</v>
      </c>
      <c r="G62" s="88"/>
      <c r="I62" s="116" t="s">
        <v>7</v>
      </c>
      <c r="J62">
        <v>40</v>
      </c>
      <c r="K62">
        <v>35</v>
      </c>
      <c r="L62">
        <v>912</v>
      </c>
      <c r="M62">
        <v>752</v>
      </c>
      <c r="N62">
        <v>75</v>
      </c>
      <c r="O62">
        <v>1664</v>
      </c>
      <c r="Q62" s="72">
        <f t="shared" si="9"/>
        <v>21.485714285714284</v>
      </c>
    </row>
    <row r="63" spans="2:20" ht="15.6" x14ac:dyDescent="0.3">
      <c r="B63" s="70" t="s">
        <v>53</v>
      </c>
      <c r="C63" s="28"/>
      <c r="D63" s="28"/>
      <c r="E63" s="35"/>
      <c r="I63" s="116" t="s">
        <v>46</v>
      </c>
      <c r="J63">
        <v>64</v>
      </c>
      <c r="K63">
        <v>61</v>
      </c>
      <c r="L63">
        <v>1916</v>
      </c>
      <c r="M63">
        <v>1843</v>
      </c>
      <c r="N63">
        <v>125</v>
      </c>
      <c r="O63">
        <v>3759</v>
      </c>
      <c r="Q63" s="72">
        <f t="shared" si="9"/>
        <v>30.21311475409836</v>
      </c>
    </row>
    <row r="64" spans="2:20" x14ac:dyDescent="0.3">
      <c r="B64" s="6" t="s">
        <v>95</v>
      </c>
      <c r="C64" s="40"/>
      <c r="D64" s="40"/>
      <c r="I64" s="116" t="s">
        <v>47</v>
      </c>
      <c r="J64">
        <v>35</v>
      </c>
      <c r="K64">
        <v>35</v>
      </c>
      <c r="L64">
        <v>874</v>
      </c>
      <c r="M64">
        <v>962</v>
      </c>
      <c r="N64">
        <v>70</v>
      </c>
      <c r="O64">
        <v>1836</v>
      </c>
      <c r="Q64" s="72">
        <f t="shared" si="9"/>
        <v>27.485714285714284</v>
      </c>
    </row>
    <row r="65" spans="2:17" ht="15" thickBot="1" x14ac:dyDescent="0.35">
      <c r="B65" s="40" t="s">
        <v>69</v>
      </c>
      <c r="I65" s="116" t="s">
        <v>6</v>
      </c>
      <c r="J65">
        <v>2788</v>
      </c>
      <c r="K65" s="40">
        <v>2500</v>
      </c>
      <c r="L65">
        <v>92951</v>
      </c>
      <c r="M65" s="40">
        <v>86541</v>
      </c>
      <c r="N65">
        <v>5285</v>
      </c>
      <c r="O65">
        <v>179492</v>
      </c>
      <c r="Q65" s="72">
        <f t="shared" si="9"/>
        <v>34.616399999999999</v>
      </c>
    </row>
    <row r="66" spans="2:17" ht="15" thickBot="1" x14ac:dyDescent="0.35">
      <c r="B66" s="195"/>
      <c r="C66" s="120" t="s">
        <v>100</v>
      </c>
      <c r="D66" s="69" t="s">
        <v>22</v>
      </c>
      <c r="E66" s="64" t="s">
        <v>23</v>
      </c>
      <c r="F66" s="45" t="s">
        <v>23</v>
      </c>
      <c r="I66" t="s">
        <v>48</v>
      </c>
      <c r="J66">
        <v>4160</v>
      </c>
      <c r="K66" s="3">
        <f>SUM(K47:K65)</f>
        <v>3913</v>
      </c>
      <c r="L66" s="3"/>
      <c r="M66" s="14">
        <f>SUM(M47:M65)</f>
        <v>125617</v>
      </c>
      <c r="N66">
        <v>8070</v>
      </c>
      <c r="O66">
        <v>252197</v>
      </c>
      <c r="Q66" s="88">
        <f t="shared" si="9"/>
        <v>32.102478916432403</v>
      </c>
    </row>
    <row r="67" spans="2:17" ht="15" thickBot="1" x14ac:dyDescent="0.35">
      <c r="B67" s="196"/>
      <c r="C67" s="121" t="s">
        <v>83</v>
      </c>
      <c r="D67" s="47" t="s">
        <v>49</v>
      </c>
      <c r="E67" s="53" t="s">
        <v>16</v>
      </c>
      <c r="F67" s="53" t="s">
        <v>21</v>
      </c>
      <c r="K67" s="3">
        <f>SUM(K47:K49,K51,K53,K55:K59,K61:K65)</f>
        <v>3751</v>
      </c>
      <c r="L67" s="3"/>
      <c r="M67" s="3">
        <f>SUM(M47:M49,M51,M53,M55:M59,M61:M65)</f>
        <v>121876</v>
      </c>
      <c r="Q67" s="88">
        <f>SUM(M67/K67)</f>
        <v>32.491602239402823</v>
      </c>
    </row>
    <row r="68" spans="2:17" ht="16.2" thickBot="1" x14ac:dyDescent="0.35">
      <c r="B68" s="1" t="s">
        <v>52</v>
      </c>
      <c r="C68" s="136" t="s">
        <v>15</v>
      </c>
      <c r="D68" s="49" t="s">
        <v>15</v>
      </c>
      <c r="E68" s="63" t="s">
        <v>15</v>
      </c>
      <c r="F68" s="63" t="s">
        <v>15</v>
      </c>
      <c r="I68" t="s">
        <v>59</v>
      </c>
      <c r="J68">
        <f>SUM(J58,J59,J61,J64)</f>
        <v>426</v>
      </c>
      <c r="K68">
        <f>SUM(K58,K59,K61,K64)</f>
        <v>460</v>
      </c>
      <c r="L68">
        <f>SUM(L58,L59,L61,L64)</f>
        <v>12828</v>
      </c>
      <c r="M68">
        <f>SUM(M58,M59,M61,M64)</f>
        <v>14129</v>
      </c>
    </row>
    <row r="69" spans="2:17" ht="15" thickBot="1" x14ac:dyDescent="0.35">
      <c r="B69" s="11" t="s">
        <v>0</v>
      </c>
      <c r="C69" s="104">
        <f t="shared" ref="C69:C79" si="10">SUM(C47)</f>
        <v>568</v>
      </c>
      <c r="D69" s="42">
        <v>4152</v>
      </c>
      <c r="E69" s="105">
        <f>SUM(C69-D69)</f>
        <v>-3584</v>
      </c>
      <c r="F69" s="44">
        <f>SUM(E69/D69)</f>
        <v>-0.86319845857418109</v>
      </c>
      <c r="I69" t="s">
        <v>62</v>
      </c>
      <c r="J69">
        <f>SUM(J57,J48)</f>
        <v>49</v>
      </c>
      <c r="K69" s="40">
        <f>SUM(K57,K48)</f>
        <v>44</v>
      </c>
      <c r="L69">
        <f>SUM(L57,L48)</f>
        <v>1054</v>
      </c>
      <c r="M69" s="40">
        <f>SUM(M57,M48)</f>
        <v>1048</v>
      </c>
    </row>
    <row r="70" spans="2:17" ht="15" thickBot="1" x14ac:dyDescent="0.35">
      <c r="B70" s="34" t="s">
        <v>2</v>
      </c>
      <c r="C70" s="104">
        <f t="shared" si="10"/>
        <v>1072</v>
      </c>
      <c r="D70" s="42">
        <v>3262</v>
      </c>
      <c r="E70" s="105">
        <f t="shared" ref="E70:E80" si="11">SUM(C70-D70)</f>
        <v>-2190</v>
      </c>
      <c r="F70" s="44">
        <f t="shared" ref="F70:F80" si="12">SUM(E70/D70)</f>
        <v>-0.671367259350092</v>
      </c>
    </row>
    <row r="71" spans="2:17" ht="15" thickBot="1" x14ac:dyDescent="0.35">
      <c r="B71" s="33" t="s">
        <v>1</v>
      </c>
      <c r="C71" s="104">
        <f t="shared" si="10"/>
        <v>487</v>
      </c>
      <c r="D71" s="42">
        <v>1771</v>
      </c>
      <c r="E71" s="105">
        <f t="shared" si="11"/>
        <v>-1284</v>
      </c>
      <c r="F71" s="44">
        <f t="shared" si="12"/>
        <v>-0.72501411631846413</v>
      </c>
    </row>
    <row r="72" spans="2:17" ht="15" thickBot="1" x14ac:dyDescent="0.35">
      <c r="B72" s="12" t="s">
        <v>6</v>
      </c>
      <c r="C72" s="104">
        <f t="shared" si="10"/>
        <v>25008</v>
      </c>
      <c r="D72" s="42">
        <v>86541</v>
      </c>
      <c r="E72" s="105">
        <f t="shared" si="11"/>
        <v>-61533</v>
      </c>
      <c r="F72" s="44">
        <f t="shared" si="12"/>
        <v>-0.71102714320379934</v>
      </c>
    </row>
    <row r="73" spans="2:17" ht="15" thickBot="1" x14ac:dyDescent="0.35">
      <c r="B73" s="14" t="s">
        <v>3</v>
      </c>
      <c r="C73" s="104">
        <f t="shared" si="10"/>
        <v>263</v>
      </c>
      <c r="D73" s="42">
        <v>2819</v>
      </c>
      <c r="E73" s="105">
        <f t="shared" si="11"/>
        <v>-2556</v>
      </c>
      <c r="F73" s="44">
        <f t="shared" si="12"/>
        <v>-0.90670450514366796</v>
      </c>
    </row>
    <row r="74" spans="2:17" ht="15" thickBot="1" x14ac:dyDescent="0.35">
      <c r="B74" s="79" t="s">
        <v>7</v>
      </c>
      <c r="C74" s="104">
        <f t="shared" si="10"/>
        <v>249</v>
      </c>
      <c r="D74" s="56">
        <v>752</v>
      </c>
      <c r="E74" s="105">
        <f t="shared" si="11"/>
        <v>-503</v>
      </c>
      <c r="F74" s="58">
        <f t="shared" si="12"/>
        <v>-0.6688829787234043</v>
      </c>
    </row>
    <row r="75" spans="2:17" ht="15" thickBot="1" x14ac:dyDescent="0.35">
      <c r="B75" s="14" t="s">
        <v>59</v>
      </c>
      <c r="C75" s="104">
        <f t="shared" si="10"/>
        <v>1475</v>
      </c>
      <c r="D75" s="24">
        <v>14129</v>
      </c>
      <c r="E75" s="105">
        <f t="shared" si="11"/>
        <v>-12654</v>
      </c>
      <c r="F75" s="37">
        <f t="shared" si="12"/>
        <v>-0.89560478448580938</v>
      </c>
    </row>
    <row r="76" spans="2:17" ht="15" thickBot="1" x14ac:dyDescent="0.35">
      <c r="B76" s="15" t="s">
        <v>13</v>
      </c>
      <c r="C76" s="104">
        <f t="shared" si="10"/>
        <v>340</v>
      </c>
      <c r="D76" s="91">
        <v>1843</v>
      </c>
      <c r="E76" s="105">
        <f t="shared" si="11"/>
        <v>-1503</v>
      </c>
      <c r="F76" s="96">
        <f t="shared" si="12"/>
        <v>-0.81551817688551276</v>
      </c>
    </row>
    <row r="77" spans="2:17" ht="15" thickBot="1" x14ac:dyDescent="0.35">
      <c r="B77" s="87" t="s">
        <v>65</v>
      </c>
      <c r="C77" s="104">
        <f t="shared" si="10"/>
        <v>244</v>
      </c>
      <c r="D77" s="109">
        <v>1048</v>
      </c>
      <c r="E77" s="105">
        <f t="shared" si="11"/>
        <v>-804</v>
      </c>
      <c r="F77" s="97">
        <f t="shared" si="12"/>
        <v>-0.76717557251908397</v>
      </c>
    </row>
    <row r="78" spans="2:17" ht="15" thickBot="1" x14ac:dyDescent="0.35">
      <c r="B78" s="14" t="s">
        <v>67</v>
      </c>
      <c r="C78" s="104">
        <f t="shared" si="10"/>
        <v>6</v>
      </c>
      <c r="D78" s="86">
        <v>55</v>
      </c>
      <c r="E78" s="105">
        <f t="shared" si="11"/>
        <v>-49</v>
      </c>
      <c r="F78" s="153">
        <f t="shared" si="12"/>
        <v>-0.89090909090909087</v>
      </c>
    </row>
    <row r="79" spans="2:17" ht="15" thickBot="1" x14ac:dyDescent="0.35">
      <c r="B79" s="14" t="s">
        <v>19</v>
      </c>
      <c r="C79" s="104">
        <f t="shared" si="10"/>
        <v>1172</v>
      </c>
      <c r="D79" s="24">
        <v>5504</v>
      </c>
      <c r="E79" s="105">
        <f t="shared" si="11"/>
        <v>-4332</v>
      </c>
      <c r="F79" s="184">
        <f t="shared" si="12"/>
        <v>-0.7870639534883721</v>
      </c>
      <c r="N79" s="72"/>
    </row>
    <row r="80" spans="2:17" ht="15" thickBot="1" x14ac:dyDescent="0.35">
      <c r="B80" s="101" t="s">
        <v>50</v>
      </c>
      <c r="C80" s="100">
        <f>SUM(C69:C79)</f>
        <v>30884</v>
      </c>
      <c r="D80" s="102">
        <f>SUM(D69:D79)</f>
        <v>121876</v>
      </c>
      <c r="E80" s="77">
        <f t="shared" si="11"/>
        <v>-90992</v>
      </c>
      <c r="F80" s="103">
        <f t="shared" si="12"/>
        <v>-0.74659489973415605</v>
      </c>
      <c r="G80" s="185">
        <f>SUM(C80/D80)</f>
        <v>0.25340510026584395</v>
      </c>
      <c r="N80" s="72"/>
    </row>
    <row r="81" spans="3:14" ht="18.600000000000001" thickBot="1" x14ac:dyDescent="0.4">
      <c r="E81" s="77">
        <f>SUM(E69:E79)</f>
        <v>-90992</v>
      </c>
      <c r="I81" s="191" t="s">
        <v>56</v>
      </c>
      <c r="J81" s="192"/>
      <c r="K81" s="192"/>
      <c r="N81" s="72"/>
    </row>
    <row r="82" spans="3:14" ht="15" thickBot="1" x14ac:dyDescent="0.35">
      <c r="C82" s="72">
        <f>SUM(C80/C38)</f>
        <v>12.830909846281678</v>
      </c>
      <c r="D82" s="72">
        <f>SUM(D80/D38)</f>
        <v>32.491602239402823</v>
      </c>
      <c r="I82" s="6" t="s">
        <v>104</v>
      </c>
      <c r="J82" s="40"/>
      <c r="K82" s="40"/>
      <c r="N82" s="72"/>
    </row>
    <row r="83" spans="3:14" x14ac:dyDescent="0.3">
      <c r="I83" s="193"/>
      <c r="J83" s="120" t="s">
        <v>100</v>
      </c>
      <c r="K83" s="80" t="s">
        <v>22</v>
      </c>
      <c r="L83" s="45" t="s">
        <v>23</v>
      </c>
      <c r="M83" s="45" t="s">
        <v>23</v>
      </c>
      <c r="N83" s="72"/>
    </row>
    <row r="84" spans="3:14" ht="15" thickBot="1" x14ac:dyDescent="0.35">
      <c r="C84" s="40"/>
      <c r="D84" s="40"/>
      <c r="E84" s="40"/>
      <c r="I84" s="194"/>
      <c r="J84" s="51" t="s">
        <v>54</v>
      </c>
      <c r="K84" s="71" t="s">
        <v>54</v>
      </c>
      <c r="L84" s="52" t="s">
        <v>16</v>
      </c>
      <c r="M84" s="53" t="s">
        <v>21</v>
      </c>
      <c r="N84" s="72"/>
    </row>
    <row r="85" spans="3:14" ht="16.2" thickBot="1" x14ac:dyDescent="0.35">
      <c r="C85" s="40"/>
      <c r="D85" s="40"/>
      <c r="E85" s="40" t="s">
        <v>87</v>
      </c>
      <c r="I85" s="1" t="s">
        <v>55</v>
      </c>
      <c r="J85" s="63" t="s">
        <v>15</v>
      </c>
      <c r="K85" s="54" t="s">
        <v>15</v>
      </c>
      <c r="L85" s="62" t="s">
        <v>15</v>
      </c>
      <c r="M85" s="63" t="s">
        <v>15</v>
      </c>
      <c r="N85" s="72"/>
    </row>
    <row r="86" spans="3:14" ht="15" thickBot="1" x14ac:dyDescent="0.35">
      <c r="I86" s="11" t="s">
        <v>0</v>
      </c>
      <c r="J86" s="148">
        <f t="shared" ref="J86:J96" si="13">SUM(C69/C27)</f>
        <v>18.322580645161292</v>
      </c>
      <c r="K86" s="110">
        <v>36.743362831858406</v>
      </c>
      <c r="L86" s="41">
        <f>SUM(J86-K86)</f>
        <v>-18.420782186697114</v>
      </c>
      <c r="M86" s="44">
        <f>SUM(L86/K86)</f>
        <v>-0.50133631673814405</v>
      </c>
      <c r="N86" s="72"/>
    </row>
    <row r="87" spans="3:14" ht="15" thickBot="1" x14ac:dyDescent="0.35">
      <c r="D87" s="40"/>
      <c r="E87" s="40"/>
      <c r="I87" s="34" t="s">
        <v>2</v>
      </c>
      <c r="J87" s="148">
        <f t="shared" si="13"/>
        <v>26.8</v>
      </c>
      <c r="K87" s="110">
        <v>27.64406779661017</v>
      </c>
      <c r="L87" s="41">
        <f t="shared" ref="L87:L96" si="14">SUM(J87-K87)</f>
        <v>-0.84406779661016884</v>
      </c>
      <c r="M87" s="44">
        <f t="shared" ref="M87:M96" si="15">SUM(L87/K87)</f>
        <v>-3.0533415082771281E-2</v>
      </c>
      <c r="N87" s="72"/>
    </row>
    <row r="88" spans="3:14" ht="15" thickBot="1" x14ac:dyDescent="0.35">
      <c r="C88" s="40"/>
      <c r="D88" s="73"/>
      <c r="E88" s="73"/>
      <c r="I88" s="33" t="s">
        <v>1</v>
      </c>
      <c r="J88" s="148">
        <f t="shared" si="13"/>
        <v>37.46153846153846</v>
      </c>
      <c r="K88" s="110">
        <v>37.680851063829785</v>
      </c>
      <c r="L88" s="41">
        <f t="shared" si="14"/>
        <v>-0.21931260229132477</v>
      </c>
      <c r="M88" s="44">
        <f t="shared" si="15"/>
        <v>-5.8202666898318827E-3</v>
      </c>
      <c r="N88" s="72"/>
    </row>
    <row r="89" spans="3:14" ht="15" thickBot="1" x14ac:dyDescent="0.35">
      <c r="C89" s="40"/>
      <c r="D89" s="10"/>
      <c r="E89" s="73"/>
      <c r="I89" s="12" t="s">
        <v>6</v>
      </c>
      <c r="J89" s="148">
        <f>SUM(C72/C30)</f>
        <v>11.768470588235294</v>
      </c>
      <c r="K89" s="110">
        <v>34.6</v>
      </c>
      <c r="L89" s="41">
        <f t="shared" si="14"/>
        <v>-22.831529411764706</v>
      </c>
      <c r="M89" s="44">
        <f t="shared" si="15"/>
        <v>-0.65987079224753487</v>
      </c>
    </row>
    <row r="90" spans="3:14" ht="15" thickBot="1" x14ac:dyDescent="0.35">
      <c r="C90" s="40"/>
      <c r="I90" s="14" t="s">
        <v>3</v>
      </c>
      <c r="J90" s="148">
        <f t="shared" si="13"/>
        <v>20.23076923076923</v>
      </c>
      <c r="K90" s="110">
        <v>37.586666666666666</v>
      </c>
      <c r="L90" s="41">
        <f t="shared" si="14"/>
        <v>-17.355897435897436</v>
      </c>
      <c r="M90" s="44">
        <f t="shared" si="15"/>
        <v>-0.4617567604442383</v>
      </c>
    </row>
    <row r="91" spans="3:14" ht="15" thickBot="1" x14ac:dyDescent="0.35">
      <c r="C91" s="40"/>
      <c r="D91" s="73"/>
      <c r="E91" s="73"/>
      <c r="I91" s="79" t="s">
        <v>7</v>
      </c>
      <c r="J91" s="148">
        <f t="shared" si="13"/>
        <v>22.636363636363637</v>
      </c>
      <c r="K91" s="112">
        <v>21.485714285714284</v>
      </c>
      <c r="L91" s="57">
        <f t="shared" si="14"/>
        <v>1.1506493506493527</v>
      </c>
      <c r="M91" s="58">
        <f t="shared" si="15"/>
        <v>5.3554158607350195E-2</v>
      </c>
    </row>
    <row r="92" spans="3:14" ht="15" thickBot="1" x14ac:dyDescent="0.35">
      <c r="C92" s="40"/>
      <c r="D92" s="74"/>
      <c r="E92" s="74"/>
      <c r="I92" s="14" t="s">
        <v>59</v>
      </c>
      <c r="J92" s="148">
        <f t="shared" si="13"/>
        <v>17.771084337349397</v>
      </c>
      <c r="K92" s="113">
        <f>SUM(D75/D33)</f>
        <v>30.715217391304346</v>
      </c>
      <c r="L92" s="41">
        <f t="shared" si="14"/>
        <v>-12.94413305395495</v>
      </c>
      <c r="M92" s="44">
        <f t="shared" si="15"/>
        <v>-0.42142410678882281</v>
      </c>
    </row>
    <row r="93" spans="3:14" ht="15" thickBot="1" x14ac:dyDescent="0.35">
      <c r="I93" s="14" t="s">
        <v>13</v>
      </c>
      <c r="J93" s="148">
        <f t="shared" si="13"/>
        <v>28.333333333333332</v>
      </c>
      <c r="K93" s="110">
        <v>30.21311475409836</v>
      </c>
      <c r="L93" s="41">
        <f t="shared" si="14"/>
        <v>-1.8797814207650276</v>
      </c>
      <c r="M93" s="44">
        <f t="shared" si="15"/>
        <v>-6.2217399168023164E-2</v>
      </c>
    </row>
    <row r="94" spans="3:14" ht="15" thickBot="1" x14ac:dyDescent="0.35">
      <c r="C94" s="4"/>
      <c r="D94" s="25"/>
      <c r="E94" s="25"/>
      <c r="F94" s="25"/>
      <c r="I94" s="33" t="s">
        <v>61</v>
      </c>
      <c r="J94" s="147">
        <f t="shared" si="13"/>
        <v>27.111111111111111</v>
      </c>
      <c r="K94" s="112">
        <f>SUM(M69/K69)</f>
        <v>23.818181818181817</v>
      </c>
      <c r="L94" s="57">
        <f t="shared" si="14"/>
        <v>3.2929292929292941</v>
      </c>
      <c r="M94" s="58">
        <f t="shared" si="15"/>
        <v>0.13825275657336733</v>
      </c>
    </row>
    <row r="95" spans="3:14" ht="15" thickBot="1" x14ac:dyDescent="0.35">
      <c r="I95" s="14" t="s">
        <v>67</v>
      </c>
      <c r="J95" s="158">
        <f t="shared" si="13"/>
        <v>6</v>
      </c>
      <c r="K95" s="157">
        <v>18.3</v>
      </c>
      <c r="L95" s="27">
        <f t="shared" si="14"/>
        <v>-12.3</v>
      </c>
      <c r="M95" s="37">
        <f t="shared" si="15"/>
        <v>-0.67213114754098358</v>
      </c>
    </row>
    <row r="96" spans="3:14" ht="15" thickBot="1" x14ac:dyDescent="0.35">
      <c r="I96" s="15" t="s">
        <v>19</v>
      </c>
      <c r="J96" s="154">
        <f t="shared" si="13"/>
        <v>16.985507246376812</v>
      </c>
      <c r="K96" s="155">
        <v>18.657627118644069</v>
      </c>
      <c r="L96" s="36">
        <f t="shared" si="14"/>
        <v>-1.6721198722672561</v>
      </c>
      <c r="M96" s="156">
        <f t="shared" si="15"/>
        <v>-8.9621250421300966E-2</v>
      </c>
    </row>
  </sheetData>
  <mergeCells count="7">
    <mergeCell ref="N21:N22"/>
    <mergeCell ref="J22:L22"/>
    <mergeCell ref="J23:L23"/>
    <mergeCell ref="J2:L2"/>
    <mergeCell ref="J3:L3"/>
    <mergeCell ref="J21:L21"/>
    <mergeCell ref="M21:M2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"/>
  <dimension ref="B1:AI96"/>
  <sheetViews>
    <sheetView workbookViewId="0">
      <selection activeCell="G40" sqref="G4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33203125" customWidth="1"/>
    <col min="9" max="9" width="22.664062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106</v>
      </c>
      <c r="C1" s="89"/>
      <c r="D1" s="89"/>
      <c r="E1" s="89"/>
      <c r="F1" s="89"/>
      <c r="G1" s="89"/>
    </row>
    <row r="2" spans="2:35" ht="15.6" x14ac:dyDescent="0.3">
      <c r="B2" t="s">
        <v>99</v>
      </c>
      <c r="J2" s="518"/>
      <c r="K2" s="518"/>
      <c r="L2" s="518"/>
      <c r="S2" s="40" t="s">
        <v>68</v>
      </c>
      <c r="AB2" s="28" t="s">
        <v>77</v>
      </c>
      <c r="AC2" s="28"/>
      <c r="AD2" s="28"/>
    </row>
    <row r="3" spans="2:35" ht="18.600000000000001" thickBot="1" x14ac:dyDescent="0.4">
      <c r="B3" s="191" t="s">
        <v>51</v>
      </c>
      <c r="C3" s="192"/>
      <c r="D3" s="192"/>
      <c r="J3" s="519"/>
      <c r="K3" s="519"/>
      <c r="L3" s="519"/>
      <c r="AB3" s="40" t="s">
        <v>78</v>
      </c>
      <c r="AC3" s="40"/>
      <c r="AD3" s="40"/>
    </row>
    <row r="4" spans="2:35" ht="15" thickBot="1" x14ac:dyDescent="0.35">
      <c r="B4" s="6" t="s">
        <v>106</v>
      </c>
      <c r="C4" s="40"/>
      <c r="D4" s="40"/>
      <c r="J4" s="186"/>
      <c r="S4" s="40" t="s">
        <v>18</v>
      </c>
      <c r="T4" s="84"/>
      <c r="AB4" s="162"/>
      <c r="AC4" s="2" t="s">
        <v>79</v>
      </c>
      <c r="AD4" s="172"/>
      <c r="AE4" s="31"/>
      <c r="AF4" s="2" t="s">
        <v>79</v>
      </c>
      <c r="AG4" s="163"/>
    </row>
    <row r="5" spans="2:35" x14ac:dyDescent="0.3">
      <c r="B5" s="195"/>
      <c r="C5" s="120" t="s">
        <v>105</v>
      </c>
      <c r="D5" s="120" t="s">
        <v>100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B5" s="164"/>
      <c r="AC5" s="38" t="s">
        <v>71</v>
      </c>
      <c r="AD5" s="165"/>
      <c r="AE5" s="40"/>
      <c r="AF5" s="178" t="s">
        <v>72</v>
      </c>
      <c r="AG5" s="165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159"/>
      <c r="K6" s="140"/>
      <c r="L6" s="140"/>
      <c r="M6" s="140"/>
      <c r="N6" s="140"/>
      <c r="S6" s="19" t="s">
        <v>8</v>
      </c>
      <c r="T6" s="20"/>
      <c r="U6" s="21"/>
      <c r="AB6" s="164"/>
      <c r="AC6" s="175" t="s">
        <v>73</v>
      </c>
      <c r="AD6" s="176" t="s">
        <v>74</v>
      </c>
      <c r="AE6" s="171"/>
      <c r="AF6" s="177" t="s">
        <v>73</v>
      </c>
      <c r="AG6" s="176" t="s">
        <v>74</v>
      </c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159"/>
      <c r="K7" s="140"/>
      <c r="L7" s="140"/>
      <c r="M7" s="140"/>
      <c r="N7" s="140"/>
      <c r="S7" s="21" t="s">
        <v>57</v>
      </c>
      <c r="T7" s="22">
        <v>3913</v>
      </c>
      <c r="U7" s="21"/>
      <c r="AB7" s="164"/>
      <c r="AC7" s="173">
        <v>31978</v>
      </c>
      <c r="AD7" s="167">
        <v>125600</v>
      </c>
      <c r="AE7" s="8"/>
      <c r="AF7" s="166">
        <v>2349</v>
      </c>
      <c r="AG7" s="167">
        <v>3913</v>
      </c>
    </row>
    <row r="8" spans="2:35" ht="15" thickBot="1" x14ac:dyDescent="0.35">
      <c r="B8" s="202" t="s">
        <v>0</v>
      </c>
      <c r="C8" s="91"/>
      <c r="D8" s="91">
        <v>31</v>
      </c>
      <c r="E8" s="93">
        <f t="shared" ref="E8:E19" si="0">SUM(C8-D8)</f>
        <v>-31</v>
      </c>
      <c r="F8" s="96">
        <f t="shared" ref="F8:F19" si="1">SUM(E8/D8)</f>
        <v>-1</v>
      </c>
      <c r="J8" s="190"/>
      <c r="K8" s="144"/>
      <c r="L8" s="139"/>
      <c r="M8" s="139"/>
      <c r="N8" s="141"/>
      <c r="S8" s="21" t="s">
        <v>9</v>
      </c>
      <c r="T8" s="23">
        <v>125600</v>
      </c>
      <c r="U8" s="21"/>
      <c r="AB8" s="164"/>
      <c r="AC8" s="164"/>
      <c r="AD8" s="168"/>
      <c r="AG8" s="168"/>
    </row>
    <row r="9" spans="2:35" ht="15" thickBot="1" x14ac:dyDescent="0.35">
      <c r="B9" s="34" t="s">
        <v>2</v>
      </c>
      <c r="C9" s="76">
        <v>36</v>
      </c>
      <c r="D9" s="76">
        <v>40</v>
      </c>
      <c r="E9" s="93">
        <f t="shared" si="0"/>
        <v>-4</v>
      </c>
      <c r="F9" s="44">
        <f t="shared" si="1"/>
        <v>-0.1</v>
      </c>
      <c r="J9" s="190"/>
      <c r="K9" s="144"/>
      <c r="L9" s="139"/>
      <c r="M9" s="139"/>
      <c r="N9" s="141"/>
      <c r="AB9" s="38" t="s">
        <v>75</v>
      </c>
      <c r="AC9" s="174">
        <f>SUM(AD7-AC7)</f>
        <v>93622</v>
      </c>
      <c r="AD9" s="168"/>
      <c r="AF9" s="169">
        <f>SUM(AG7-AF7)</f>
        <v>1564</v>
      </c>
      <c r="AG9" s="168"/>
    </row>
    <row r="10" spans="2:35" ht="15" thickBot="1" x14ac:dyDescent="0.35">
      <c r="B10" s="33" t="s">
        <v>1</v>
      </c>
      <c r="C10" s="42">
        <v>13</v>
      </c>
      <c r="D10" s="42">
        <v>13</v>
      </c>
      <c r="E10" s="93">
        <f t="shared" si="0"/>
        <v>0</v>
      </c>
      <c r="F10" s="44">
        <f t="shared" si="1"/>
        <v>0</v>
      </c>
      <c r="J10" s="190"/>
      <c r="K10" s="144"/>
      <c r="L10" s="139"/>
      <c r="M10" s="139"/>
      <c r="N10" s="141"/>
      <c r="AB10" s="170" t="s">
        <v>76</v>
      </c>
      <c r="AC10" s="179">
        <f>SUM(AC7/AD7)</f>
        <v>0.25460191082802547</v>
      </c>
      <c r="AD10" s="176"/>
      <c r="AE10" s="180"/>
      <c r="AF10" s="181">
        <f>SUM(AF7/AG7)</f>
        <v>0.60030667007411198</v>
      </c>
      <c r="AG10" s="176"/>
    </row>
    <row r="11" spans="2:35" ht="15" thickBot="1" x14ac:dyDescent="0.35">
      <c r="B11" s="12" t="s">
        <v>6</v>
      </c>
      <c r="C11" s="187">
        <v>2001</v>
      </c>
      <c r="D11" s="187">
        <v>2125</v>
      </c>
      <c r="E11" s="93">
        <f>SUM(C11-D11)</f>
        <v>-124</v>
      </c>
      <c r="F11" s="44">
        <f t="shared" si="1"/>
        <v>-5.8352941176470587E-2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204" t="s">
        <v>3</v>
      </c>
      <c r="C12" s="42">
        <v>12</v>
      </c>
      <c r="D12" s="42">
        <v>13</v>
      </c>
      <c r="E12" s="93">
        <f t="shared" si="0"/>
        <v>-1</v>
      </c>
      <c r="F12" s="44">
        <f t="shared" si="1"/>
        <v>-7.6923076923076927E-2</v>
      </c>
      <c r="J12" s="190"/>
      <c r="K12" s="146"/>
      <c r="L12" s="139"/>
      <c r="M12" s="139"/>
      <c r="N12" s="141"/>
      <c r="S12" s="16" t="s">
        <v>58</v>
      </c>
      <c r="T12" s="18">
        <f>SUM(C19/T7)</f>
        <v>0.55609506772297468</v>
      </c>
      <c r="U12" s="16"/>
      <c r="AB12" s="4" t="s">
        <v>80</v>
      </c>
      <c r="AC12" s="4"/>
      <c r="AD12" s="4"/>
      <c r="AE12" s="4"/>
      <c r="AF12" s="4"/>
      <c r="AG12" s="4"/>
    </row>
    <row r="13" spans="2:35" x14ac:dyDescent="0.3">
      <c r="B13" s="79" t="s">
        <v>7</v>
      </c>
      <c r="C13" s="56">
        <v>11</v>
      </c>
      <c r="D13" s="56">
        <v>11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0.20799363057324841</v>
      </c>
      <c r="U13" s="16"/>
    </row>
    <row r="14" spans="2:35" x14ac:dyDescent="0.3">
      <c r="B14" s="130" t="s">
        <v>59</v>
      </c>
      <c r="C14" s="42">
        <v>80</v>
      </c>
      <c r="D14" s="42">
        <v>83</v>
      </c>
      <c r="E14" s="93">
        <f t="shared" si="0"/>
        <v>-3</v>
      </c>
      <c r="F14" s="44">
        <f t="shared" si="1"/>
        <v>-3.614457831325301E-2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91">
        <v>12</v>
      </c>
      <c r="D15" s="91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204" t="s">
        <v>65</v>
      </c>
      <c r="C16" s="42">
        <v>10</v>
      </c>
      <c r="D16" s="42">
        <v>9</v>
      </c>
      <c r="E16" s="93">
        <f t="shared" si="0"/>
        <v>1</v>
      </c>
      <c r="F16" s="44">
        <f t="shared" si="1"/>
        <v>0.1111111111111111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14" t="s">
        <v>67</v>
      </c>
      <c r="C17" s="56">
        <v>1</v>
      </c>
      <c r="D17" s="56">
        <v>1</v>
      </c>
      <c r="E17" s="93">
        <f t="shared" si="0"/>
        <v>0</v>
      </c>
      <c r="F17" s="58">
        <f t="shared" si="1"/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203" t="s">
        <v>19</v>
      </c>
      <c r="C18" s="24"/>
      <c r="D18" s="24">
        <v>69</v>
      </c>
      <c r="E18" s="93">
        <f t="shared" si="0"/>
        <v>-69</v>
      </c>
      <c r="F18" s="37">
        <f t="shared" si="1"/>
        <v>-1</v>
      </c>
      <c r="I18" s="5"/>
      <c r="J18" s="190"/>
      <c r="K18" s="144"/>
      <c r="L18" s="139"/>
      <c r="M18" s="139"/>
      <c r="N18" s="141"/>
    </row>
    <row r="19" spans="2:23" ht="15" thickBot="1" x14ac:dyDescent="0.35">
      <c r="B19" s="61" t="s">
        <v>50</v>
      </c>
      <c r="C19" s="77">
        <f>SUM(C8:C18)</f>
        <v>2176</v>
      </c>
      <c r="D19" s="7">
        <f>SUM(D8:D18)</f>
        <v>2407</v>
      </c>
      <c r="E19" s="77">
        <f t="shared" si="0"/>
        <v>-231</v>
      </c>
      <c r="F19" s="60">
        <f t="shared" si="1"/>
        <v>-9.5970087245533853E-2</v>
      </c>
      <c r="I19" s="6"/>
      <c r="J19" s="142"/>
      <c r="K19" s="146"/>
      <c r="L19" s="142"/>
      <c r="M19" s="142"/>
      <c r="N19" s="143"/>
    </row>
    <row r="20" spans="2:23" x14ac:dyDescent="0.3">
      <c r="E20" s="35"/>
      <c r="I20" s="6"/>
      <c r="V20" s="189"/>
      <c r="W20" s="189" t="s">
        <v>84</v>
      </c>
    </row>
    <row r="21" spans="2:23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 t="s">
        <v>85</v>
      </c>
    </row>
    <row r="22" spans="2:23" ht="15.6" x14ac:dyDescent="0.3">
      <c r="B22" s="70" t="s">
        <v>51</v>
      </c>
      <c r="C22" s="28"/>
      <c r="D22" s="28"/>
      <c r="I22" s="5"/>
      <c r="J22" s="518"/>
      <c r="K22" s="518"/>
      <c r="L22" s="518"/>
      <c r="M22" s="517"/>
      <c r="N22" s="517"/>
      <c r="V22" s="122">
        <v>44102</v>
      </c>
      <c r="W22">
        <v>33623</v>
      </c>
    </row>
    <row r="23" spans="2:23" ht="15" thickBot="1" x14ac:dyDescent="0.35">
      <c r="B23" s="6" t="s">
        <v>103</v>
      </c>
      <c r="C23" s="40"/>
      <c r="D23" s="40"/>
      <c r="I23" s="5"/>
      <c r="J23" s="519"/>
      <c r="K23" s="519"/>
      <c r="L23" s="519"/>
      <c r="V23" s="122">
        <v>44109</v>
      </c>
      <c r="W23">
        <v>34077</v>
      </c>
    </row>
    <row r="24" spans="2:23" x14ac:dyDescent="0.3">
      <c r="B24" s="195"/>
      <c r="C24" s="120" t="s">
        <v>105</v>
      </c>
      <c r="D24" s="80" t="s">
        <v>22</v>
      </c>
      <c r="E24" s="45" t="s">
        <v>23</v>
      </c>
      <c r="F24" s="64" t="s">
        <v>23</v>
      </c>
      <c r="I24" s="5"/>
      <c r="J24" s="139"/>
      <c r="K24" s="140"/>
      <c r="L24" s="140"/>
      <c r="M24" s="140"/>
      <c r="N24" s="140"/>
      <c r="V24" s="122">
        <v>44123</v>
      </c>
      <c r="W24">
        <v>34921</v>
      </c>
    </row>
    <row r="25" spans="2:23" ht="15" thickBot="1" x14ac:dyDescent="0.35">
      <c r="B25" s="196"/>
      <c r="C25" s="121" t="s">
        <v>14</v>
      </c>
      <c r="D25" s="68" t="s">
        <v>14</v>
      </c>
      <c r="E25" s="52" t="s">
        <v>16</v>
      </c>
      <c r="F25" s="53" t="s">
        <v>21</v>
      </c>
      <c r="I25" s="5"/>
      <c r="J25" s="139"/>
      <c r="K25" s="140"/>
      <c r="L25" s="140"/>
      <c r="M25" s="140"/>
      <c r="N25" s="140"/>
      <c r="V25" s="122">
        <v>44130</v>
      </c>
      <c r="W25">
        <v>36160</v>
      </c>
    </row>
    <row r="26" spans="2:23" ht="16.2" thickBot="1" x14ac:dyDescent="0.35">
      <c r="B26" s="1" t="s">
        <v>52</v>
      </c>
      <c r="C26" s="136" t="s">
        <v>15</v>
      </c>
      <c r="D26" s="55" t="s">
        <v>15</v>
      </c>
      <c r="E26" s="49" t="s">
        <v>15</v>
      </c>
      <c r="F26" s="55" t="s">
        <v>15</v>
      </c>
      <c r="I26" s="5"/>
      <c r="J26" s="159"/>
      <c r="K26" s="140"/>
      <c r="L26" s="140"/>
      <c r="M26" s="140"/>
      <c r="N26" s="140"/>
      <c r="V26" s="122">
        <v>44137</v>
      </c>
      <c r="W26">
        <v>31242</v>
      </c>
    </row>
    <row r="27" spans="2:23" ht="15" thickBot="1" x14ac:dyDescent="0.35">
      <c r="B27" s="11" t="s">
        <v>0</v>
      </c>
      <c r="C27" s="78">
        <f t="shared" ref="C27:C37" si="2">SUM(C8)</f>
        <v>0</v>
      </c>
      <c r="D27" s="99">
        <v>113</v>
      </c>
      <c r="E27" s="41">
        <f>SUM(C27-D27)</f>
        <v>-113</v>
      </c>
      <c r="F27" s="67">
        <f>SUM(E27/D27)</f>
        <v>-1</v>
      </c>
      <c r="G27" s="75">
        <f>SUM(C27/D27)</f>
        <v>0</v>
      </c>
      <c r="J27" s="159"/>
      <c r="K27" s="139"/>
      <c r="L27" s="139"/>
      <c r="M27" s="139"/>
      <c r="N27" s="141"/>
      <c r="V27" s="122">
        <v>44144</v>
      </c>
      <c r="W27">
        <v>31305</v>
      </c>
    </row>
    <row r="28" spans="2:23" ht="15" thickBot="1" x14ac:dyDescent="0.35">
      <c r="B28" s="34" t="s">
        <v>2</v>
      </c>
      <c r="C28" s="78">
        <f t="shared" si="2"/>
        <v>36</v>
      </c>
      <c r="D28" s="99">
        <v>118</v>
      </c>
      <c r="E28" s="41">
        <f t="shared" ref="E28:E38" si="3">SUM(C28-D28)</f>
        <v>-82</v>
      </c>
      <c r="F28" s="67">
        <f t="shared" ref="F28:F36" si="4">SUM(E28/D28)</f>
        <v>-0.69491525423728817</v>
      </c>
      <c r="G28" s="75">
        <f t="shared" ref="G28:G36" si="5">SUM(C28/D28)</f>
        <v>0.30508474576271188</v>
      </c>
      <c r="J28" s="190"/>
      <c r="K28" s="139"/>
      <c r="L28" s="139"/>
      <c r="M28" s="139"/>
      <c r="N28" s="141"/>
      <c r="V28" s="188" t="s">
        <v>86</v>
      </c>
      <c r="W28">
        <v>32618</v>
      </c>
    </row>
    <row r="29" spans="2:23" ht="15" thickBot="1" x14ac:dyDescent="0.35">
      <c r="B29" s="33" t="s">
        <v>1</v>
      </c>
      <c r="C29" s="78">
        <f t="shared" si="2"/>
        <v>13</v>
      </c>
      <c r="D29" s="99">
        <v>47</v>
      </c>
      <c r="E29" s="41">
        <f t="shared" si="3"/>
        <v>-34</v>
      </c>
      <c r="F29" s="67">
        <f t="shared" si="4"/>
        <v>-0.72340425531914898</v>
      </c>
      <c r="G29" s="75">
        <f t="shared" si="5"/>
        <v>0.27659574468085107</v>
      </c>
      <c r="J29" s="190"/>
      <c r="K29" s="139"/>
      <c r="L29" s="139"/>
      <c r="M29" s="139"/>
      <c r="N29" s="141"/>
      <c r="V29" s="122" t="s">
        <v>89</v>
      </c>
      <c r="W29">
        <v>32355</v>
      </c>
    </row>
    <row r="30" spans="2:23" ht="15" thickBot="1" x14ac:dyDescent="0.35">
      <c r="B30" s="12" t="s">
        <v>6</v>
      </c>
      <c r="C30" s="78">
        <f>SUM(C11)</f>
        <v>2001</v>
      </c>
      <c r="D30" s="99">
        <v>2500</v>
      </c>
      <c r="E30" s="41">
        <f t="shared" si="3"/>
        <v>-499</v>
      </c>
      <c r="F30" s="67">
        <f t="shared" si="4"/>
        <v>-0.1996</v>
      </c>
      <c r="G30" s="75">
        <f t="shared" si="5"/>
        <v>0.8004</v>
      </c>
      <c r="J30" s="190"/>
      <c r="K30" s="139"/>
      <c r="L30" s="139"/>
      <c r="M30" s="139"/>
      <c r="N30" s="141"/>
    </row>
    <row r="31" spans="2:23" ht="15" thickBot="1" x14ac:dyDescent="0.35">
      <c r="B31" s="14" t="s">
        <v>3</v>
      </c>
      <c r="C31" s="78">
        <f t="shared" si="2"/>
        <v>12</v>
      </c>
      <c r="D31" s="99">
        <v>75</v>
      </c>
      <c r="E31" s="41">
        <f t="shared" si="3"/>
        <v>-63</v>
      </c>
      <c r="F31" s="67">
        <f t="shared" si="4"/>
        <v>-0.84</v>
      </c>
      <c r="G31" s="75">
        <f t="shared" si="5"/>
        <v>0.16</v>
      </c>
      <c r="J31" s="190"/>
      <c r="K31" s="139"/>
      <c r="L31" s="139"/>
      <c r="M31" s="139"/>
      <c r="N31" s="141"/>
    </row>
    <row r="32" spans="2:23" ht="15" thickBot="1" x14ac:dyDescent="0.35">
      <c r="B32" s="13" t="s">
        <v>7</v>
      </c>
      <c r="C32" s="78">
        <f t="shared" si="2"/>
        <v>11</v>
      </c>
      <c r="D32" s="99">
        <v>35</v>
      </c>
      <c r="E32" s="41">
        <f t="shared" si="3"/>
        <v>-24</v>
      </c>
      <c r="F32" s="67">
        <f t="shared" si="4"/>
        <v>-0.68571428571428572</v>
      </c>
      <c r="G32" s="75">
        <f t="shared" si="5"/>
        <v>0.31428571428571428</v>
      </c>
      <c r="J32" s="190"/>
      <c r="K32" s="139"/>
      <c r="L32" s="139"/>
      <c r="M32" s="139"/>
      <c r="N32" s="141"/>
    </row>
    <row r="33" spans="2:17" ht="15" thickBot="1" x14ac:dyDescent="0.35">
      <c r="B33" s="33" t="s">
        <v>59</v>
      </c>
      <c r="C33" s="78">
        <f t="shared" si="2"/>
        <v>80</v>
      </c>
      <c r="D33" s="99">
        <v>460</v>
      </c>
      <c r="E33" s="41">
        <f t="shared" si="3"/>
        <v>-380</v>
      </c>
      <c r="F33" s="67">
        <f t="shared" si="4"/>
        <v>-0.82608695652173914</v>
      </c>
      <c r="G33" s="75">
        <f t="shared" si="5"/>
        <v>0.17391304347826086</v>
      </c>
      <c r="J33" s="190"/>
      <c r="K33" s="139"/>
      <c r="L33" s="139"/>
      <c r="M33" s="139"/>
      <c r="N33" s="141"/>
    </row>
    <row r="34" spans="2:17" ht="15" thickBot="1" x14ac:dyDescent="0.35">
      <c r="B34" s="14" t="s">
        <v>13</v>
      </c>
      <c r="C34" s="78">
        <f t="shared" si="2"/>
        <v>12</v>
      </c>
      <c r="D34" s="99">
        <v>61</v>
      </c>
      <c r="E34" s="41">
        <f t="shared" si="3"/>
        <v>-49</v>
      </c>
      <c r="F34" s="67">
        <f t="shared" si="4"/>
        <v>-0.80327868852459017</v>
      </c>
      <c r="G34" s="75">
        <f t="shared" si="5"/>
        <v>0.19672131147540983</v>
      </c>
      <c r="J34" s="190"/>
      <c r="K34" s="139"/>
      <c r="L34" s="139"/>
      <c r="M34" s="139"/>
      <c r="N34" s="141"/>
    </row>
    <row r="35" spans="2:17" ht="15" thickBot="1" x14ac:dyDescent="0.35">
      <c r="B35" s="85" t="s">
        <v>65</v>
      </c>
      <c r="C35" s="183">
        <f t="shared" si="2"/>
        <v>10</v>
      </c>
      <c r="D35" s="182">
        <v>44</v>
      </c>
      <c r="E35" s="41">
        <f t="shared" si="3"/>
        <v>-34</v>
      </c>
      <c r="F35" s="150">
        <f t="shared" si="4"/>
        <v>-0.77272727272727271</v>
      </c>
      <c r="G35" s="75">
        <f t="shared" si="5"/>
        <v>0.22727272727272727</v>
      </c>
      <c r="J35" s="190"/>
      <c r="K35" s="139"/>
      <c r="L35" s="139"/>
      <c r="M35" s="139"/>
      <c r="N35" s="141"/>
    </row>
    <row r="36" spans="2:17" ht="15" thickBot="1" x14ac:dyDescent="0.35">
      <c r="B36" s="14" t="s">
        <v>67</v>
      </c>
      <c r="C36" s="183">
        <f t="shared" si="2"/>
        <v>1</v>
      </c>
      <c r="D36" s="128">
        <v>3</v>
      </c>
      <c r="E36" s="41">
        <f t="shared" si="3"/>
        <v>-2</v>
      </c>
      <c r="F36" s="150">
        <f t="shared" si="4"/>
        <v>-0.66666666666666663</v>
      </c>
      <c r="G36" s="75">
        <f t="shared" si="5"/>
        <v>0.33333333333333331</v>
      </c>
      <c r="J36" s="190"/>
      <c r="K36" s="139"/>
      <c r="L36" s="139"/>
      <c r="M36" s="139"/>
      <c r="N36" s="141"/>
    </row>
    <row r="37" spans="2:17" ht="15" thickBot="1" x14ac:dyDescent="0.35">
      <c r="B37" s="14" t="s">
        <v>19</v>
      </c>
      <c r="C37" s="183">
        <f t="shared" si="2"/>
        <v>0</v>
      </c>
      <c r="D37" s="119">
        <v>295</v>
      </c>
      <c r="E37" s="41">
        <f t="shared" si="3"/>
        <v>-295</v>
      </c>
      <c r="F37" s="94">
        <f>SUM(E37/D37)</f>
        <v>-1</v>
      </c>
      <c r="G37" s="75">
        <f>SUM(C37/D37)</f>
        <v>0</v>
      </c>
      <c r="J37" s="190"/>
      <c r="K37" s="139"/>
      <c r="L37" s="139"/>
      <c r="M37" s="139"/>
      <c r="N37" s="141"/>
    </row>
    <row r="38" spans="2:17" ht="15" thickBot="1" x14ac:dyDescent="0.35">
      <c r="B38" s="61" t="s">
        <v>50</v>
      </c>
      <c r="C38" s="77">
        <f>SUM(C27:C37)</f>
        <v>2176</v>
      </c>
      <c r="D38" s="7">
        <f>SUM(D27:D37)</f>
        <v>3751</v>
      </c>
      <c r="E38" s="77">
        <f t="shared" si="3"/>
        <v>-1575</v>
      </c>
      <c r="F38" s="149">
        <f>SUM(E38/D38)</f>
        <v>-0.41988802985870433</v>
      </c>
      <c r="G38" s="185">
        <f>SUM(C38/D38)</f>
        <v>0.58011197014129567</v>
      </c>
    </row>
    <row r="39" spans="2:17" ht="15" thickBot="1" x14ac:dyDescent="0.35">
      <c r="B39" s="10"/>
      <c r="C39" s="73"/>
      <c r="D39" s="73"/>
      <c r="E39" s="73"/>
      <c r="F39" s="74"/>
      <c r="G39" s="75"/>
      <c r="I39" t="s">
        <v>24</v>
      </c>
      <c r="J39" t="s">
        <v>25</v>
      </c>
    </row>
    <row r="40" spans="2:17" ht="15" thickBot="1" x14ac:dyDescent="0.35">
      <c r="C40" s="35">
        <f>SUM(C27:C29,C31:C37)</f>
        <v>175</v>
      </c>
      <c r="D40" s="35">
        <f>SUM(D27:D29,D31:D37)</f>
        <v>1251</v>
      </c>
      <c r="E40" s="77">
        <f>SUM(C40-D40)</f>
        <v>-1076</v>
      </c>
      <c r="F40" s="149">
        <f>SUM(E40/D40)</f>
        <v>-0.86011191047162272</v>
      </c>
      <c r="G40" s="185">
        <f>SUM(C40/D40)</f>
        <v>0.13988808952837731</v>
      </c>
      <c r="I40" t="s">
        <v>26</v>
      </c>
      <c r="J40" t="s">
        <v>27</v>
      </c>
    </row>
    <row r="41" spans="2:17" x14ac:dyDescent="0.3">
      <c r="I41" t="s">
        <v>28</v>
      </c>
      <c r="J41" t="s">
        <v>25</v>
      </c>
    </row>
    <row r="42" spans="2:17" ht="18" x14ac:dyDescent="0.35">
      <c r="B42" s="191" t="s">
        <v>53</v>
      </c>
      <c r="C42" s="192"/>
      <c r="D42" s="192"/>
      <c r="I42" t="s">
        <v>29</v>
      </c>
      <c r="J42" t="s">
        <v>25</v>
      </c>
    </row>
    <row r="43" spans="2:17" ht="15" thickBot="1" x14ac:dyDescent="0.35">
      <c r="B43" s="6" t="s">
        <v>106</v>
      </c>
      <c r="C43" s="40"/>
      <c r="D43" s="40"/>
    </row>
    <row r="44" spans="2:17" x14ac:dyDescent="0.3">
      <c r="B44" s="200"/>
      <c r="C44" s="120" t="s">
        <v>105</v>
      </c>
      <c r="D44" s="120" t="s">
        <v>100</v>
      </c>
      <c r="E44" s="45" t="s">
        <v>20</v>
      </c>
      <c r="F44" s="64" t="s">
        <v>20</v>
      </c>
      <c r="J44" t="s">
        <v>30</v>
      </c>
    </row>
    <row r="45" spans="2:17" ht="15" thickBot="1" x14ac:dyDescent="0.35">
      <c r="B45" s="201"/>
      <c r="C45" s="121" t="s">
        <v>83</v>
      </c>
      <c r="D45" s="121" t="s">
        <v>83</v>
      </c>
      <c r="E45" s="48" t="s">
        <v>16</v>
      </c>
      <c r="F45" s="66" t="s">
        <v>21</v>
      </c>
      <c r="J45" t="s">
        <v>31</v>
      </c>
      <c r="L45" t="s">
        <v>32</v>
      </c>
      <c r="N45" t="s">
        <v>33</v>
      </c>
      <c r="O45" t="s">
        <v>63</v>
      </c>
      <c r="Q45" s="8" t="s">
        <v>64</v>
      </c>
    </row>
    <row r="46" spans="2:17" ht="16.2" thickBot="1" x14ac:dyDescent="0.35">
      <c r="B46" s="1" t="s">
        <v>52</v>
      </c>
      <c r="C46" s="136" t="s">
        <v>15</v>
      </c>
      <c r="D46" s="136" t="s">
        <v>15</v>
      </c>
      <c r="E46" s="62" t="s">
        <v>15</v>
      </c>
      <c r="F46" s="63" t="s">
        <v>15</v>
      </c>
      <c r="G46" s="49" t="s">
        <v>60</v>
      </c>
      <c r="I46" t="s">
        <v>34</v>
      </c>
      <c r="J46" t="s">
        <v>35</v>
      </c>
      <c r="K46" t="s">
        <v>36</v>
      </c>
      <c r="L46" t="s">
        <v>35</v>
      </c>
      <c r="M46" t="s">
        <v>36</v>
      </c>
    </row>
    <row r="47" spans="2:17" ht="15" thickBot="1" x14ac:dyDescent="0.35">
      <c r="B47" s="11" t="s">
        <v>0</v>
      </c>
      <c r="C47" s="126"/>
      <c r="D47" s="126">
        <v>568</v>
      </c>
      <c r="E47" s="107">
        <f t="shared" ref="E47:E58" si="6">SUM(C47-D47)</f>
        <v>-568</v>
      </c>
      <c r="F47" s="95">
        <f t="shared" ref="F47:F58" si="7">SUM(E47/D47)</f>
        <v>-1</v>
      </c>
      <c r="G47" s="133" t="e">
        <f t="shared" ref="G47:G58" si="8">SUM(C47/C27)</f>
        <v>#DIV/0!</v>
      </c>
      <c r="I47" s="116" t="s">
        <v>4</v>
      </c>
      <c r="J47">
        <v>71</v>
      </c>
      <c r="K47">
        <v>113</v>
      </c>
      <c r="L47">
        <v>2554</v>
      </c>
      <c r="M47">
        <v>4152</v>
      </c>
      <c r="N47">
        <v>184</v>
      </c>
      <c r="O47">
        <v>6706</v>
      </c>
      <c r="Q47" s="72">
        <f>SUM(M47/K47)</f>
        <v>36.743362831858406</v>
      </c>
    </row>
    <row r="48" spans="2:17" ht="15" thickBot="1" x14ac:dyDescent="0.35">
      <c r="B48" s="34" t="s">
        <v>2</v>
      </c>
      <c r="C48" s="42">
        <v>977</v>
      </c>
      <c r="D48" s="42">
        <v>1072</v>
      </c>
      <c r="E48" s="107">
        <f t="shared" si="6"/>
        <v>-95</v>
      </c>
      <c r="F48" s="95">
        <f t="shared" si="7"/>
        <v>-8.8619402985074633E-2</v>
      </c>
      <c r="G48" s="133">
        <f t="shared" si="8"/>
        <v>27.138888888888889</v>
      </c>
      <c r="I48" s="116" t="s">
        <v>37</v>
      </c>
      <c r="J48">
        <v>16</v>
      </c>
      <c r="K48">
        <v>13</v>
      </c>
      <c r="L48">
        <v>255</v>
      </c>
      <c r="M48">
        <v>194</v>
      </c>
      <c r="N48">
        <v>29</v>
      </c>
      <c r="O48">
        <v>449</v>
      </c>
      <c r="Q48" s="72">
        <f t="shared" ref="Q48:Q66" si="9">SUM(M48/K48)</f>
        <v>14.923076923076923</v>
      </c>
    </row>
    <row r="49" spans="2:20" ht="15" thickBot="1" x14ac:dyDescent="0.35">
      <c r="B49" s="33" t="s">
        <v>1</v>
      </c>
      <c r="C49" s="42">
        <v>429</v>
      </c>
      <c r="D49" s="42">
        <v>487</v>
      </c>
      <c r="E49" s="107">
        <f t="shared" si="6"/>
        <v>-58</v>
      </c>
      <c r="F49" s="95">
        <f t="shared" si="7"/>
        <v>-0.11909650924024641</v>
      </c>
      <c r="G49" s="133">
        <f t="shared" si="8"/>
        <v>33</v>
      </c>
      <c r="I49" s="116" t="s">
        <v>38</v>
      </c>
      <c r="J49">
        <v>2</v>
      </c>
      <c r="K49">
        <v>3</v>
      </c>
      <c r="L49">
        <v>37</v>
      </c>
      <c r="M49">
        <v>55</v>
      </c>
      <c r="N49">
        <v>5</v>
      </c>
      <c r="O49">
        <v>92</v>
      </c>
      <c r="Q49" s="72">
        <f t="shared" si="9"/>
        <v>18.333333333333332</v>
      </c>
    </row>
    <row r="50" spans="2:20" ht="15" thickBot="1" x14ac:dyDescent="0.35">
      <c r="B50" s="12" t="s">
        <v>6</v>
      </c>
      <c r="C50" s="160">
        <v>22446</v>
      </c>
      <c r="D50" s="160">
        <v>25008</v>
      </c>
      <c r="E50" s="107">
        <f t="shared" si="6"/>
        <v>-2562</v>
      </c>
      <c r="F50" s="95">
        <f t="shared" si="7"/>
        <v>-0.10244721689059501</v>
      </c>
      <c r="G50" s="133">
        <f t="shared" si="8"/>
        <v>11.217391304347826</v>
      </c>
      <c r="I50" t="s">
        <v>81</v>
      </c>
      <c r="J50">
        <v>2</v>
      </c>
      <c r="K50">
        <v>2</v>
      </c>
      <c r="L50">
        <v>47</v>
      </c>
      <c r="M50">
        <v>39</v>
      </c>
      <c r="N50">
        <v>4</v>
      </c>
      <c r="O50">
        <v>86</v>
      </c>
      <c r="Q50" s="72">
        <f t="shared" si="9"/>
        <v>19.5</v>
      </c>
    </row>
    <row r="51" spans="2:20" ht="15" thickBot="1" x14ac:dyDescent="0.35">
      <c r="B51" s="14" t="s">
        <v>3</v>
      </c>
      <c r="C51" s="42">
        <v>224</v>
      </c>
      <c r="D51" s="42">
        <v>263</v>
      </c>
      <c r="E51" s="107">
        <f t="shared" si="6"/>
        <v>-39</v>
      </c>
      <c r="F51" s="95">
        <f t="shared" si="7"/>
        <v>-0.14828897338403041</v>
      </c>
      <c r="G51" s="133">
        <f t="shared" si="8"/>
        <v>18.666666666666668</v>
      </c>
      <c r="I51" s="116" t="s">
        <v>70</v>
      </c>
      <c r="J51">
        <v>274</v>
      </c>
      <c r="K51">
        <v>295</v>
      </c>
      <c r="L51">
        <v>4367</v>
      </c>
      <c r="M51">
        <v>5504</v>
      </c>
      <c r="N51">
        <v>569</v>
      </c>
      <c r="O51">
        <v>9871</v>
      </c>
      <c r="Q51" s="72">
        <f t="shared" si="9"/>
        <v>18.657627118644069</v>
      </c>
    </row>
    <row r="52" spans="2:20" ht="15" thickBot="1" x14ac:dyDescent="0.35">
      <c r="B52" s="13" t="s">
        <v>7</v>
      </c>
      <c r="C52" s="42">
        <v>227</v>
      </c>
      <c r="D52" s="42">
        <v>249</v>
      </c>
      <c r="E52" s="107">
        <f t="shared" si="6"/>
        <v>-22</v>
      </c>
      <c r="F52" s="95">
        <f t="shared" si="7"/>
        <v>-8.8353413654618476E-2</v>
      </c>
      <c r="G52" s="133">
        <f t="shared" si="8"/>
        <v>20.636363636363637</v>
      </c>
      <c r="I52" t="s">
        <v>82</v>
      </c>
      <c r="J52">
        <v>110</v>
      </c>
      <c r="K52">
        <v>111</v>
      </c>
      <c r="L52">
        <v>3321</v>
      </c>
      <c r="M52">
        <v>3522</v>
      </c>
      <c r="N52">
        <v>221</v>
      </c>
      <c r="O52">
        <v>6843</v>
      </c>
      <c r="Q52" s="72">
        <f t="shared" si="9"/>
        <v>31.72972972972973</v>
      </c>
    </row>
    <row r="53" spans="2:20" ht="15" thickBot="1" x14ac:dyDescent="0.35">
      <c r="B53" s="14" t="s">
        <v>59</v>
      </c>
      <c r="C53" s="42">
        <v>1316</v>
      </c>
      <c r="D53" s="42">
        <v>1475</v>
      </c>
      <c r="E53" s="107">
        <f t="shared" si="6"/>
        <v>-159</v>
      </c>
      <c r="F53" s="95">
        <f t="shared" si="7"/>
        <v>-0.10779661016949152</v>
      </c>
      <c r="G53" s="133">
        <f t="shared" si="8"/>
        <v>16.45</v>
      </c>
      <c r="I53" s="116" t="s">
        <v>39</v>
      </c>
      <c r="J53">
        <v>21</v>
      </c>
      <c r="K53">
        <v>47</v>
      </c>
      <c r="L53">
        <v>690</v>
      </c>
      <c r="M53">
        <v>1771</v>
      </c>
      <c r="N53">
        <v>68</v>
      </c>
      <c r="O53">
        <v>2461</v>
      </c>
      <c r="Q53" s="72">
        <f t="shared" si="9"/>
        <v>37.680851063829785</v>
      </c>
    </row>
    <row r="54" spans="2:20" ht="15" thickBot="1" x14ac:dyDescent="0.35">
      <c r="B54" s="15" t="s">
        <v>13</v>
      </c>
      <c r="C54" s="42">
        <v>224</v>
      </c>
      <c r="D54" s="42">
        <v>340</v>
      </c>
      <c r="E54" s="107">
        <f t="shared" si="6"/>
        <v>-116</v>
      </c>
      <c r="F54" s="95">
        <f t="shared" si="7"/>
        <v>-0.3411764705882353</v>
      </c>
      <c r="G54" s="133">
        <f t="shared" si="8"/>
        <v>18.666666666666668</v>
      </c>
      <c r="I54" t="s">
        <v>40</v>
      </c>
      <c r="J54">
        <v>2</v>
      </c>
      <c r="K54">
        <v>2</v>
      </c>
      <c r="L54">
        <v>11</v>
      </c>
      <c r="M54">
        <v>8</v>
      </c>
      <c r="N54">
        <v>4</v>
      </c>
      <c r="O54">
        <v>19</v>
      </c>
      <c r="Q54" s="72">
        <f t="shared" si="9"/>
        <v>4</v>
      </c>
    </row>
    <row r="55" spans="2:20" ht="15" thickBot="1" x14ac:dyDescent="0.35">
      <c r="B55" s="33" t="s">
        <v>65</v>
      </c>
      <c r="C55" s="42">
        <v>275</v>
      </c>
      <c r="D55" s="42">
        <v>244</v>
      </c>
      <c r="E55" s="107">
        <f t="shared" si="6"/>
        <v>31</v>
      </c>
      <c r="F55" s="95">
        <f t="shared" si="7"/>
        <v>0.12704918032786885</v>
      </c>
      <c r="G55" s="133">
        <f t="shared" si="8"/>
        <v>27.5</v>
      </c>
      <c r="I55" s="116" t="s">
        <v>12</v>
      </c>
      <c r="J55">
        <v>114</v>
      </c>
      <c r="K55">
        <v>118</v>
      </c>
      <c r="L55">
        <v>3115</v>
      </c>
      <c r="M55">
        <v>3262</v>
      </c>
      <c r="N55">
        <v>232</v>
      </c>
      <c r="O55">
        <v>6377</v>
      </c>
      <c r="Q55" s="72">
        <f t="shared" si="9"/>
        <v>27.64406779661017</v>
      </c>
    </row>
    <row r="56" spans="2:20" x14ac:dyDescent="0.3">
      <c r="B56" s="12" t="s">
        <v>67</v>
      </c>
      <c r="C56" s="56">
        <v>6</v>
      </c>
      <c r="D56" s="56">
        <v>6</v>
      </c>
      <c r="E56" s="197">
        <f t="shared" si="6"/>
        <v>0</v>
      </c>
      <c r="F56" s="152">
        <f t="shared" si="7"/>
        <v>0</v>
      </c>
      <c r="G56" s="133">
        <f t="shared" si="8"/>
        <v>6</v>
      </c>
      <c r="I56" s="116" t="s">
        <v>5</v>
      </c>
      <c r="J56">
        <v>60</v>
      </c>
      <c r="K56">
        <v>75</v>
      </c>
      <c r="L56">
        <v>1740</v>
      </c>
      <c r="M56">
        <v>2819</v>
      </c>
      <c r="N56">
        <v>135</v>
      </c>
      <c r="O56">
        <v>4559</v>
      </c>
      <c r="Q56" s="72">
        <f t="shared" si="9"/>
        <v>37.586666666666666</v>
      </c>
    </row>
    <row r="57" spans="2:20" x14ac:dyDescent="0.3">
      <c r="B57" s="130" t="s">
        <v>19</v>
      </c>
      <c r="C57" s="42"/>
      <c r="D57" s="42">
        <v>1172</v>
      </c>
      <c r="E57" s="105">
        <f t="shared" si="6"/>
        <v>-1172</v>
      </c>
      <c r="F57" s="67">
        <f t="shared" si="7"/>
        <v>-1</v>
      </c>
      <c r="G57" s="199" t="e">
        <f t="shared" si="8"/>
        <v>#DIV/0!</v>
      </c>
      <c r="I57" s="116" t="s">
        <v>41</v>
      </c>
      <c r="J57">
        <v>33</v>
      </c>
      <c r="K57">
        <v>31</v>
      </c>
      <c r="L57">
        <v>799</v>
      </c>
      <c r="M57">
        <v>854</v>
      </c>
      <c r="N57">
        <v>64</v>
      </c>
      <c r="O57">
        <v>1653</v>
      </c>
      <c r="Q57" s="72">
        <f t="shared" si="9"/>
        <v>27.548387096774192</v>
      </c>
    </row>
    <row r="58" spans="2:20" ht="15" thickBot="1" x14ac:dyDescent="0.35">
      <c r="B58" s="101" t="s">
        <v>50</v>
      </c>
      <c r="C58" s="102">
        <f>SUM(C47:C57)</f>
        <v>26124</v>
      </c>
      <c r="D58" s="102">
        <f>SUM(D47:D57)</f>
        <v>30884</v>
      </c>
      <c r="E58" s="102">
        <f t="shared" si="6"/>
        <v>-4760</v>
      </c>
      <c r="F58" s="127">
        <f t="shared" si="7"/>
        <v>-0.1541251133272892</v>
      </c>
      <c r="G58" s="198">
        <f t="shared" si="8"/>
        <v>12.005514705882353</v>
      </c>
      <c r="I58" s="116" t="s">
        <v>42</v>
      </c>
      <c r="J58">
        <v>125</v>
      </c>
      <c r="K58">
        <v>127</v>
      </c>
      <c r="L58">
        <v>3598</v>
      </c>
      <c r="M58">
        <v>3784</v>
      </c>
      <c r="N58">
        <v>252</v>
      </c>
      <c r="O58">
        <v>7382</v>
      </c>
      <c r="Q58" s="72">
        <f t="shared" si="9"/>
        <v>29.795275590551181</v>
      </c>
    </row>
    <row r="59" spans="2:20" x14ac:dyDescent="0.3">
      <c r="C59" s="9">
        <f>SUM(C47:C49,C51:C57)</f>
        <v>3678</v>
      </c>
      <c r="E59" s="35">
        <f>SUM(E47:E49,E51:E57)</f>
        <v>-2198</v>
      </c>
      <c r="G59" s="72"/>
      <c r="I59" s="116" t="s">
        <v>43</v>
      </c>
      <c r="J59">
        <v>145</v>
      </c>
      <c r="K59">
        <v>175</v>
      </c>
      <c r="L59">
        <v>4858</v>
      </c>
      <c r="M59">
        <v>5832</v>
      </c>
      <c r="N59">
        <v>320</v>
      </c>
      <c r="O59">
        <v>10690</v>
      </c>
      <c r="Q59" s="72">
        <f t="shared" si="9"/>
        <v>33.325714285714284</v>
      </c>
      <c r="T59">
        <f>SUM(M48,M57)</f>
        <v>1048</v>
      </c>
    </row>
    <row r="60" spans="2:20" ht="15" thickBot="1" x14ac:dyDescent="0.35">
      <c r="C60" t="s">
        <v>66</v>
      </c>
      <c r="I60" t="s">
        <v>44</v>
      </c>
      <c r="J60">
        <v>137</v>
      </c>
      <c r="K60">
        <v>47</v>
      </c>
      <c r="L60">
        <v>1037</v>
      </c>
      <c r="M60">
        <v>172</v>
      </c>
      <c r="N60">
        <v>184</v>
      </c>
      <c r="O60">
        <v>1209</v>
      </c>
      <c r="Q60" s="72">
        <f t="shared" si="9"/>
        <v>3.6595744680851063</v>
      </c>
    </row>
    <row r="61" spans="2:20" ht="15" thickBot="1" x14ac:dyDescent="0.35">
      <c r="C61">
        <v>323</v>
      </c>
      <c r="E61" s="83">
        <f>SUM(C47:C49,C51:C57)</f>
        <v>3678</v>
      </c>
      <c r="F61" s="30">
        <f>SUM(C27:C29,C31:C37)</f>
        <v>175</v>
      </c>
      <c r="G61" s="134">
        <f>SUM(E61/F61)</f>
        <v>21.017142857142858</v>
      </c>
      <c r="I61" s="116" t="s">
        <v>45</v>
      </c>
      <c r="J61">
        <v>121</v>
      </c>
      <c r="K61">
        <v>123</v>
      </c>
      <c r="L61">
        <v>3498</v>
      </c>
      <c r="M61">
        <v>3551</v>
      </c>
      <c r="N61">
        <v>244</v>
      </c>
      <c r="O61">
        <v>7049</v>
      </c>
      <c r="Q61" s="72">
        <f t="shared" si="9"/>
        <v>28.869918699186993</v>
      </c>
    </row>
    <row r="62" spans="2:20" ht="15" thickBot="1" x14ac:dyDescent="0.35">
      <c r="F62" s="132">
        <v>13.8</v>
      </c>
      <c r="G62" s="88"/>
      <c r="I62" s="116" t="s">
        <v>7</v>
      </c>
      <c r="J62">
        <v>40</v>
      </c>
      <c r="K62">
        <v>35</v>
      </c>
      <c r="L62">
        <v>912</v>
      </c>
      <c r="M62">
        <v>752</v>
      </c>
      <c r="N62">
        <v>75</v>
      </c>
      <c r="O62">
        <v>1664</v>
      </c>
      <c r="Q62" s="72">
        <f t="shared" si="9"/>
        <v>21.485714285714284</v>
      </c>
    </row>
    <row r="63" spans="2:20" ht="15.6" x14ac:dyDescent="0.3">
      <c r="B63" s="70" t="s">
        <v>53</v>
      </c>
      <c r="C63" s="28"/>
      <c r="D63" s="28"/>
      <c r="E63" s="35"/>
      <c r="I63" s="116" t="s">
        <v>46</v>
      </c>
      <c r="J63">
        <v>64</v>
      </c>
      <c r="K63">
        <v>61</v>
      </c>
      <c r="L63">
        <v>1916</v>
      </c>
      <c r="M63">
        <v>1843</v>
      </c>
      <c r="N63">
        <v>125</v>
      </c>
      <c r="O63">
        <v>3759</v>
      </c>
      <c r="Q63" s="72">
        <f t="shared" si="9"/>
        <v>30.21311475409836</v>
      </c>
    </row>
    <row r="64" spans="2:20" x14ac:dyDescent="0.3">
      <c r="B64" s="6" t="s">
        <v>107</v>
      </c>
      <c r="C64" s="40"/>
      <c r="D64" s="40"/>
      <c r="I64" s="116" t="s">
        <v>47</v>
      </c>
      <c r="J64">
        <v>35</v>
      </c>
      <c r="K64">
        <v>35</v>
      </c>
      <c r="L64">
        <v>874</v>
      </c>
      <c r="M64">
        <v>962</v>
      </c>
      <c r="N64">
        <v>70</v>
      </c>
      <c r="O64">
        <v>1836</v>
      </c>
      <c r="Q64" s="72">
        <f t="shared" si="9"/>
        <v>27.485714285714284</v>
      </c>
    </row>
    <row r="65" spans="2:17" ht="15" thickBot="1" x14ac:dyDescent="0.35">
      <c r="B65" s="40" t="s">
        <v>69</v>
      </c>
      <c r="I65" s="116" t="s">
        <v>6</v>
      </c>
      <c r="J65">
        <v>2788</v>
      </c>
      <c r="K65" s="40">
        <v>2500</v>
      </c>
      <c r="L65">
        <v>92951</v>
      </c>
      <c r="M65" s="40">
        <v>86541</v>
      </c>
      <c r="N65">
        <v>5285</v>
      </c>
      <c r="O65">
        <v>179492</v>
      </c>
      <c r="Q65" s="72">
        <f t="shared" si="9"/>
        <v>34.616399999999999</v>
      </c>
    </row>
    <row r="66" spans="2:17" ht="15" thickBot="1" x14ac:dyDescent="0.35">
      <c r="B66" s="195"/>
      <c r="C66" s="120" t="s">
        <v>105</v>
      </c>
      <c r="D66" s="69" t="s">
        <v>22</v>
      </c>
      <c r="E66" s="64" t="s">
        <v>23</v>
      </c>
      <c r="F66" s="45" t="s">
        <v>23</v>
      </c>
      <c r="I66" t="s">
        <v>48</v>
      </c>
      <c r="J66">
        <v>4160</v>
      </c>
      <c r="K66" s="3">
        <f>SUM(K47:K65)</f>
        <v>3913</v>
      </c>
      <c r="L66" s="3"/>
      <c r="M66" s="14">
        <f>SUM(M47:M65)</f>
        <v>125617</v>
      </c>
      <c r="N66">
        <v>8070</v>
      </c>
      <c r="O66">
        <v>252197</v>
      </c>
      <c r="Q66" s="88">
        <f t="shared" si="9"/>
        <v>32.102478916432403</v>
      </c>
    </row>
    <row r="67" spans="2:17" ht="15" thickBot="1" x14ac:dyDescent="0.35">
      <c r="B67" s="196"/>
      <c r="C67" s="121" t="s">
        <v>83</v>
      </c>
      <c r="D67" s="47" t="s">
        <v>49</v>
      </c>
      <c r="E67" s="53" t="s">
        <v>16</v>
      </c>
      <c r="F67" s="53" t="s">
        <v>21</v>
      </c>
      <c r="K67" s="3">
        <f>SUM(K47:K49,K51,K53,K55:K59,K61:K65)</f>
        <v>3751</v>
      </c>
      <c r="L67" s="3"/>
      <c r="M67" s="3">
        <f>SUM(M47:M49,M51,M53,M55:M59,M61:M65)</f>
        <v>121876</v>
      </c>
      <c r="Q67" s="88">
        <f>SUM(M67/K67)</f>
        <v>32.491602239402823</v>
      </c>
    </row>
    <row r="68" spans="2:17" ht="16.2" thickBot="1" x14ac:dyDescent="0.35">
      <c r="B68" s="1" t="s">
        <v>52</v>
      </c>
      <c r="C68" s="136" t="s">
        <v>15</v>
      </c>
      <c r="D68" s="49" t="s">
        <v>15</v>
      </c>
      <c r="E68" s="63" t="s">
        <v>15</v>
      </c>
      <c r="F68" s="63" t="s">
        <v>15</v>
      </c>
      <c r="I68" t="s">
        <v>59</v>
      </c>
      <c r="J68">
        <f>SUM(J58,J59,J61,J64)</f>
        <v>426</v>
      </c>
      <c r="K68">
        <f>SUM(K58,K59,K61,K64)</f>
        <v>460</v>
      </c>
      <c r="L68">
        <f>SUM(L58,L59,L61,L64)</f>
        <v>12828</v>
      </c>
      <c r="M68">
        <f>SUM(M58,M59,M61,M64)</f>
        <v>14129</v>
      </c>
    </row>
    <row r="69" spans="2:17" ht="15" thickBot="1" x14ac:dyDescent="0.35">
      <c r="B69" s="11" t="s">
        <v>0</v>
      </c>
      <c r="C69" s="104">
        <f t="shared" ref="C69:C79" si="10">SUM(C47)</f>
        <v>0</v>
      </c>
      <c r="D69" s="42">
        <v>4152</v>
      </c>
      <c r="E69" s="105">
        <f>SUM(C69-D69)</f>
        <v>-4152</v>
      </c>
      <c r="F69" s="44">
        <f>SUM(E69/D69)</f>
        <v>-1</v>
      </c>
      <c r="I69" t="s">
        <v>62</v>
      </c>
      <c r="J69">
        <f>SUM(J57,J48)</f>
        <v>49</v>
      </c>
      <c r="K69" s="40">
        <f>SUM(K57,K48)</f>
        <v>44</v>
      </c>
      <c r="L69">
        <f>SUM(L57,L48)</f>
        <v>1054</v>
      </c>
      <c r="M69" s="40">
        <f>SUM(M57,M48)</f>
        <v>1048</v>
      </c>
    </row>
    <row r="70" spans="2:17" ht="15" thickBot="1" x14ac:dyDescent="0.35">
      <c r="B70" s="34" t="s">
        <v>2</v>
      </c>
      <c r="C70" s="104">
        <f t="shared" si="10"/>
        <v>977</v>
      </c>
      <c r="D70" s="42">
        <v>3262</v>
      </c>
      <c r="E70" s="105">
        <f t="shared" ref="E70:E80" si="11">SUM(C70-D70)</f>
        <v>-2285</v>
      </c>
      <c r="F70" s="44">
        <f t="shared" ref="F70:F80" si="12">SUM(E70/D70)</f>
        <v>-0.70049049662783569</v>
      </c>
    </row>
    <row r="71" spans="2:17" ht="15" thickBot="1" x14ac:dyDescent="0.35">
      <c r="B71" s="33" t="s">
        <v>1</v>
      </c>
      <c r="C71" s="104">
        <f t="shared" si="10"/>
        <v>429</v>
      </c>
      <c r="D71" s="42">
        <v>1771</v>
      </c>
      <c r="E71" s="105">
        <f t="shared" si="11"/>
        <v>-1342</v>
      </c>
      <c r="F71" s="44">
        <f t="shared" si="12"/>
        <v>-0.75776397515527949</v>
      </c>
    </row>
    <row r="72" spans="2:17" ht="15" thickBot="1" x14ac:dyDescent="0.35">
      <c r="B72" s="12" t="s">
        <v>6</v>
      </c>
      <c r="C72" s="104">
        <f t="shared" si="10"/>
        <v>22446</v>
      </c>
      <c r="D72" s="42">
        <v>86541</v>
      </c>
      <c r="E72" s="105">
        <f t="shared" si="11"/>
        <v>-64095</v>
      </c>
      <c r="F72" s="44">
        <f t="shared" si="12"/>
        <v>-0.74063160813949458</v>
      </c>
    </row>
    <row r="73" spans="2:17" ht="15" thickBot="1" x14ac:dyDescent="0.35">
      <c r="B73" s="14" t="s">
        <v>3</v>
      </c>
      <c r="C73" s="104">
        <f t="shared" si="10"/>
        <v>224</v>
      </c>
      <c r="D73" s="42">
        <v>2819</v>
      </c>
      <c r="E73" s="105">
        <f t="shared" si="11"/>
        <v>-2595</v>
      </c>
      <c r="F73" s="44">
        <f t="shared" si="12"/>
        <v>-0.92053919829726849</v>
      </c>
    </row>
    <row r="74" spans="2:17" ht="15" thickBot="1" x14ac:dyDescent="0.35">
      <c r="B74" s="79" t="s">
        <v>7</v>
      </c>
      <c r="C74" s="104">
        <f t="shared" si="10"/>
        <v>227</v>
      </c>
      <c r="D74" s="56">
        <v>752</v>
      </c>
      <c r="E74" s="105">
        <f t="shared" si="11"/>
        <v>-525</v>
      </c>
      <c r="F74" s="58">
        <f t="shared" si="12"/>
        <v>-0.69813829787234039</v>
      </c>
    </row>
    <row r="75" spans="2:17" ht="15" thickBot="1" x14ac:dyDescent="0.35">
      <c r="B75" s="14" t="s">
        <v>59</v>
      </c>
      <c r="C75" s="104">
        <f t="shared" si="10"/>
        <v>1316</v>
      </c>
      <c r="D75" s="24">
        <v>14129</v>
      </c>
      <c r="E75" s="105">
        <f t="shared" si="11"/>
        <v>-12813</v>
      </c>
      <c r="F75" s="37">
        <f t="shared" si="12"/>
        <v>-0.90685823483615258</v>
      </c>
    </row>
    <row r="76" spans="2:17" ht="15" thickBot="1" x14ac:dyDescent="0.35">
      <c r="B76" s="15" t="s">
        <v>13</v>
      </c>
      <c r="C76" s="104">
        <f t="shared" si="10"/>
        <v>224</v>
      </c>
      <c r="D76" s="91">
        <v>1843</v>
      </c>
      <c r="E76" s="105">
        <f t="shared" si="11"/>
        <v>-1619</v>
      </c>
      <c r="F76" s="96">
        <f t="shared" si="12"/>
        <v>-0.87845903418339666</v>
      </c>
    </row>
    <row r="77" spans="2:17" ht="15" thickBot="1" x14ac:dyDescent="0.35">
      <c r="B77" s="87" t="s">
        <v>65</v>
      </c>
      <c r="C77" s="104">
        <f t="shared" si="10"/>
        <v>275</v>
      </c>
      <c r="D77" s="109">
        <v>1048</v>
      </c>
      <c r="E77" s="105">
        <f t="shared" si="11"/>
        <v>-773</v>
      </c>
      <c r="F77" s="97">
        <f t="shared" si="12"/>
        <v>-0.73759541984732824</v>
      </c>
    </row>
    <row r="78" spans="2:17" ht="15" thickBot="1" x14ac:dyDescent="0.35">
      <c r="B78" s="14" t="s">
        <v>67</v>
      </c>
      <c r="C78" s="104">
        <f t="shared" si="10"/>
        <v>6</v>
      </c>
      <c r="D78" s="86">
        <v>55</v>
      </c>
      <c r="E78" s="105">
        <f t="shared" si="11"/>
        <v>-49</v>
      </c>
      <c r="F78" s="153">
        <f t="shared" si="12"/>
        <v>-0.89090909090909087</v>
      </c>
    </row>
    <row r="79" spans="2:17" ht="15" thickBot="1" x14ac:dyDescent="0.35">
      <c r="B79" s="14" t="s">
        <v>19</v>
      </c>
      <c r="C79" s="104">
        <f t="shared" si="10"/>
        <v>0</v>
      </c>
      <c r="D79" s="24">
        <v>5504</v>
      </c>
      <c r="E79" s="105">
        <f t="shared" si="11"/>
        <v>-5504</v>
      </c>
      <c r="F79" s="184">
        <f t="shared" si="12"/>
        <v>-1</v>
      </c>
      <c r="N79" s="72"/>
    </row>
    <row r="80" spans="2:17" ht="15" thickBot="1" x14ac:dyDescent="0.35">
      <c r="B80" s="101" t="s">
        <v>50</v>
      </c>
      <c r="C80" s="100">
        <f>SUM(C69:C79)</f>
        <v>26124</v>
      </c>
      <c r="D80" s="102">
        <f>SUM(D69:D79)</f>
        <v>121876</v>
      </c>
      <c r="E80" s="77">
        <f t="shared" si="11"/>
        <v>-95752</v>
      </c>
      <c r="F80" s="103">
        <f t="shared" si="12"/>
        <v>-0.78565098953034229</v>
      </c>
      <c r="G80" s="185">
        <f>SUM(C80/D80)</f>
        <v>0.21434901046965768</v>
      </c>
      <c r="N80" s="72"/>
    </row>
    <row r="81" spans="3:14" ht="18.600000000000001" thickBot="1" x14ac:dyDescent="0.4">
      <c r="E81" s="77">
        <f>SUM(E69:E79)</f>
        <v>-95752</v>
      </c>
      <c r="I81" s="191" t="s">
        <v>56</v>
      </c>
      <c r="J81" s="192"/>
      <c r="K81" s="192"/>
      <c r="N81" s="72"/>
    </row>
    <row r="82" spans="3:14" ht="15" thickBot="1" x14ac:dyDescent="0.35">
      <c r="C82" s="72">
        <f>SUM(C80/C38)</f>
        <v>12.005514705882353</v>
      </c>
      <c r="D82" s="72">
        <f>SUM(D80/D38)</f>
        <v>32.491602239402823</v>
      </c>
      <c r="I82" s="6" t="s">
        <v>107</v>
      </c>
      <c r="J82" s="40"/>
      <c r="K82" s="40"/>
      <c r="N82" s="72"/>
    </row>
    <row r="83" spans="3:14" x14ac:dyDescent="0.3">
      <c r="I83" s="193"/>
      <c r="J83" s="120" t="s">
        <v>100</v>
      </c>
      <c r="K83" s="80" t="s">
        <v>22</v>
      </c>
      <c r="L83" s="45" t="s">
        <v>23</v>
      </c>
      <c r="M83" s="45" t="s">
        <v>23</v>
      </c>
      <c r="N83" s="72"/>
    </row>
    <row r="84" spans="3:14" ht="15" thickBot="1" x14ac:dyDescent="0.35">
      <c r="C84" s="40"/>
      <c r="D84" s="40"/>
      <c r="E84" s="40"/>
      <c r="I84" s="194"/>
      <c r="J84" s="51" t="s">
        <v>54</v>
      </c>
      <c r="K84" s="71" t="s">
        <v>54</v>
      </c>
      <c r="L84" s="52" t="s">
        <v>16</v>
      </c>
      <c r="M84" s="53" t="s">
        <v>21</v>
      </c>
      <c r="N84" s="72"/>
    </row>
    <row r="85" spans="3:14" ht="16.2" thickBot="1" x14ac:dyDescent="0.35">
      <c r="C85" s="40"/>
      <c r="D85" s="40"/>
      <c r="E85" s="40"/>
      <c r="I85" s="1" t="s">
        <v>55</v>
      </c>
      <c r="J85" s="63" t="s">
        <v>15</v>
      </c>
      <c r="K85" s="54" t="s">
        <v>15</v>
      </c>
      <c r="L85" s="62" t="s">
        <v>15</v>
      </c>
      <c r="M85" s="63" t="s">
        <v>15</v>
      </c>
      <c r="N85" s="72"/>
    </row>
    <row r="86" spans="3:14" ht="15" thickBot="1" x14ac:dyDescent="0.35">
      <c r="I86" s="11" t="s">
        <v>0</v>
      </c>
      <c r="J86" s="148" t="e">
        <f t="shared" ref="J86:J96" si="13">SUM(C69/C27)</f>
        <v>#DIV/0!</v>
      </c>
      <c r="K86" s="110">
        <v>36.743362831858406</v>
      </c>
      <c r="L86" s="41" t="e">
        <f>SUM(J86-K86)</f>
        <v>#DIV/0!</v>
      </c>
      <c r="M86" s="44" t="e">
        <f>SUM(L86/K86)</f>
        <v>#DIV/0!</v>
      </c>
      <c r="N86" s="72"/>
    </row>
    <row r="87" spans="3:14" ht="15" thickBot="1" x14ac:dyDescent="0.35">
      <c r="D87" s="40"/>
      <c r="E87" s="40"/>
      <c r="I87" s="34" t="s">
        <v>2</v>
      </c>
      <c r="J87" s="148">
        <f t="shared" si="13"/>
        <v>27.138888888888889</v>
      </c>
      <c r="K87" s="110">
        <v>27.64406779661017</v>
      </c>
      <c r="L87" s="41">
        <f t="shared" ref="L87:L96" si="14">SUM(J87-K87)</f>
        <v>-0.50517890772128027</v>
      </c>
      <c r="M87" s="44">
        <f t="shared" ref="M87:M96" si="15">SUM(L87/K87)</f>
        <v>-1.8274405613461397E-2</v>
      </c>
      <c r="N87" s="72"/>
    </row>
    <row r="88" spans="3:14" ht="15" thickBot="1" x14ac:dyDescent="0.35">
      <c r="C88" s="40"/>
      <c r="D88" s="73"/>
      <c r="E88" s="73"/>
      <c r="I88" s="33" t="s">
        <v>1</v>
      </c>
      <c r="J88" s="148">
        <f t="shared" si="13"/>
        <v>33</v>
      </c>
      <c r="K88" s="110">
        <v>37.680851063829785</v>
      </c>
      <c r="L88" s="41">
        <f t="shared" si="14"/>
        <v>-4.6808510638297847</v>
      </c>
      <c r="M88" s="44">
        <f t="shared" si="15"/>
        <v>-0.12422360248447199</v>
      </c>
      <c r="N88" s="72"/>
    </row>
    <row r="89" spans="3:14" ht="15" thickBot="1" x14ac:dyDescent="0.35">
      <c r="C89" s="40"/>
      <c r="D89" s="10"/>
      <c r="E89" s="73"/>
      <c r="I89" s="12" t="s">
        <v>6</v>
      </c>
      <c r="J89" s="148">
        <f>SUM(C72/C30)</f>
        <v>11.217391304347826</v>
      </c>
      <c r="K89" s="110">
        <v>34.6</v>
      </c>
      <c r="L89" s="41">
        <f t="shared" si="14"/>
        <v>-23.382608695652173</v>
      </c>
      <c r="M89" s="44">
        <f t="shared" si="15"/>
        <v>-0.67579793918069864</v>
      </c>
    </row>
    <row r="90" spans="3:14" ht="15" thickBot="1" x14ac:dyDescent="0.35">
      <c r="C90" s="40"/>
      <c r="I90" s="14" t="s">
        <v>3</v>
      </c>
      <c r="J90" s="148">
        <f t="shared" si="13"/>
        <v>18.666666666666668</v>
      </c>
      <c r="K90" s="110">
        <v>37.586666666666666</v>
      </c>
      <c r="L90" s="41">
        <f t="shared" si="14"/>
        <v>-18.919999999999998</v>
      </c>
      <c r="M90" s="44">
        <f t="shared" si="15"/>
        <v>-0.50336998935792832</v>
      </c>
    </row>
    <row r="91" spans="3:14" ht="15" thickBot="1" x14ac:dyDescent="0.35">
      <c r="C91" s="40"/>
      <c r="D91" s="73"/>
      <c r="E91" s="73"/>
      <c r="I91" s="79" t="s">
        <v>7</v>
      </c>
      <c r="J91" s="148">
        <f t="shared" si="13"/>
        <v>20.636363636363637</v>
      </c>
      <c r="K91" s="112">
        <v>21.485714285714284</v>
      </c>
      <c r="L91" s="57">
        <f t="shared" si="14"/>
        <v>-0.8493506493506473</v>
      </c>
      <c r="M91" s="58">
        <f t="shared" si="15"/>
        <v>-3.9530947775628537E-2</v>
      </c>
    </row>
    <row r="92" spans="3:14" ht="15" thickBot="1" x14ac:dyDescent="0.35">
      <c r="C92" s="40"/>
      <c r="D92" s="74"/>
      <c r="E92" s="74"/>
      <c r="I92" s="14" t="s">
        <v>59</v>
      </c>
      <c r="J92" s="148">
        <f t="shared" si="13"/>
        <v>16.45</v>
      </c>
      <c r="K92" s="113">
        <f>SUM(D75/D33)</f>
        <v>30.715217391304346</v>
      </c>
      <c r="L92" s="41">
        <f t="shared" si="14"/>
        <v>-14.265217391304347</v>
      </c>
      <c r="M92" s="44">
        <f t="shared" si="15"/>
        <v>-0.4644348503078774</v>
      </c>
    </row>
    <row r="93" spans="3:14" ht="15" thickBot="1" x14ac:dyDescent="0.35">
      <c r="I93" s="14" t="s">
        <v>13</v>
      </c>
      <c r="J93" s="148">
        <f t="shared" si="13"/>
        <v>18.666666666666668</v>
      </c>
      <c r="K93" s="110">
        <v>30.21311475409836</v>
      </c>
      <c r="L93" s="41">
        <f t="shared" si="14"/>
        <v>-11.546448087431692</v>
      </c>
      <c r="M93" s="44">
        <f t="shared" si="15"/>
        <v>-0.38216675709893283</v>
      </c>
    </row>
    <row r="94" spans="3:14" ht="15" thickBot="1" x14ac:dyDescent="0.35">
      <c r="C94" s="4"/>
      <c r="D94" s="25"/>
      <c r="E94" s="25"/>
      <c r="F94" s="25"/>
      <c r="I94" s="33" t="s">
        <v>61</v>
      </c>
      <c r="J94" s="147">
        <f t="shared" si="13"/>
        <v>27.5</v>
      </c>
      <c r="K94" s="112">
        <f>SUM(M69/K69)</f>
        <v>23.818181818181817</v>
      </c>
      <c r="L94" s="57">
        <f t="shared" si="14"/>
        <v>3.6818181818181834</v>
      </c>
      <c r="M94" s="58">
        <f t="shared" si="15"/>
        <v>0.15458015267175582</v>
      </c>
    </row>
    <row r="95" spans="3:14" ht="15" thickBot="1" x14ac:dyDescent="0.35">
      <c r="I95" s="14" t="s">
        <v>67</v>
      </c>
      <c r="J95" s="158">
        <f t="shared" si="13"/>
        <v>6</v>
      </c>
      <c r="K95" s="157">
        <v>18.3</v>
      </c>
      <c r="L95" s="27">
        <f t="shared" si="14"/>
        <v>-12.3</v>
      </c>
      <c r="M95" s="37">
        <f t="shared" si="15"/>
        <v>-0.67213114754098358</v>
      </c>
    </row>
    <row r="96" spans="3:14" ht="15" thickBot="1" x14ac:dyDescent="0.35">
      <c r="I96" s="15" t="s">
        <v>19</v>
      </c>
      <c r="J96" s="154" t="e">
        <f t="shared" si="13"/>
        <v>#DIV/0!</v>
      </c>
      <c r="K96" s="155">
        <v>18.657627118644069</v>
      </c>
      <c r="L96" s="36" t="e">
        <f t="shared" si="14"/>
        <v>#DIV/0!</v>
      </c>
      <c r="M96" s="156" t="e">
        <f t="shared" si="15"/>
        <v>#DIV/0!</v>
      </c>
    </row>
  </sheetData>
  <mergeCells count="7">
    <mergeCell ref="N21:N22"/>
    <mergeCell ref="J22:L22"/>
    <mergeCell ref="J23:L23"/>
    <mergeCell ref="J2:L2"/>
    <mergeCell ref="J3:L3"/>
    <mergeCell ref="J21:L21"/>
    <mergeCell ref="M21:M2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5"/>
  <dimension ref="B1:AI93"/>
  <sheetViews>
    <sheetView topLeftCell="A52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33203125" customWidth="1"/>
    <col min="9" max="9" width="22.664062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108</v>
      </c>
      <c r="C1" s="89"/>
      <c r="D1" s="89"/>
      <c r="E1" s="89"/>
      <c r="F1" s="89"/>
      <c r="G1" s="89"/>
    </row>
    <row r="2" spans="2:35" ht="15.6" x14ac:dyDescent="0.3">
      <c r="B2" s="40" t="s">
        <v>111</v>
      </c>
      <c r="C2" s="40"/>
      <c r="D2" s="40"/>
      <c r="E2" s="40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116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5"/>
      <c r="C5" s="120" t="s">
        <v>110</v>
      </c>
      <c r="D5" s="120" t="s">
        <v>115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159"/>
      <c r="K6" s="140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159"/>
      <c r="K7" s="140"/>
      <c r="L7" s="140"/>
      <c r="M7" s="140"/>
      <c r="N7" s="140"/>
      <c r="S7" s="21" t="s">
        <v>57</v>
      </c>
      <c r="T7" s="22">
        <v>3913</v>
      </c>
      <c r="U7" s="21"/>
      <c r="AC7" s="166"/>
      <c r="AD7" s="166"/>
      <c r="AE7" s="8"/>
      <c r="AF7" s="166"/>
      <c r="AG7" s="166"/>
    </row>
    <row r="8" spans="2:35" ht="15" thickBot="1" x14ac:dyDescent="0.35">
      <c r="B8" s="11" t="s">
        <v>0</v>
      </c>
      <c r="C8" s="91">
        <v>37</v>
      </c>
      <c r="D8" s="91">
        <v>37</v>
      </c>
      <c r="E8" s="93">
        <f t="shared" ref="E8:E18" si="0">SUM(C8-D8)</f>
        <v>0</v>
      </c>
      <c r="F8" s="96">
        <f t="shared" ref="F8:F18" si="1">SUM(E8/D8)</f>
        <v>0</v>
      </c>
      <c r="H8" s="35">
        <f>SUM(D9,D13,D16)</f>
        <v>58.5</v>
      </c>
      <c r="J8" s="190"/>
      <c r="K8" s="144"/>
      <c r="L8" s="139"/>
      <c r="M8" s="139"/>
      <c r="N8" s="141"/>
      <c r="S8" s="21" t="s">
        <v>9</v>
      </c>
      <c r="T8" s="23">
        <v>125600</v>
      </c>
      <c r="U8" s="21"/>
    </row>
    <row r="9" spans="2:35" ht="15" thickBot="1" x14ac:dyDescent="0.35">
      <c r="B9" s="34" t="s">
        <v>2</v>
      </c>
      <c r="C9" s="76">
        <v>34</v>
      </c>
      <c r="D9" s="26">
        <v>34.5</v>
      </c>
      <c r="E9" s="93">
        <f t="shared" si="0"/>
        <v>-0.5</v>
      </c>
      <c r="F9" s="44">
        <f t="shared" si="1"/>
        <v>-1.4492753623188406E-2</v>
      </c>
      <c r="H9" s="35">
        <f>SUM(D18-H8)</f>
        <v>2388</v>
      </c>
      <c r="J9" s="190"/>
      <c r="K9" s="144"/>
      <c r="L9" s="139"/>
      <c r="M9" s="139"/>
      <c r="N9" s="141"/>
      <c r="AB9" s="40"/>
      <c r="AC9" s="169"/>
      <c r="AF9" s="169"/>
    </row>
    <row r="10" spans="2:35" ht="15" thickBot="1" x14ac:dyDescent="0.35">
      <c r="B10" s="33" t="s">
        <v>1</v>
      </c>
      <c r="C10" s="42">
        <v>13</v>
      </c>
      <c r="D10" s="41">
        <v>15.5</v>
      </c>
      <c r="E10" s="93">
        <f t="shared" si="0"/>
        <v>-2.5</v>
      </c>
      <c r="F10" s="44">
        <f t="shared" si="1"/>
        <v>-0.16129032258064516</v>
      </c>
      <c r="H10" s="35"/>
      <c r="J10" s="190"/>
      <c r="K10" s="144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12" t="s">
        <v>6</v>
      </c>
      <c r="C11" s="187">
        <v>2146</v>
      </c>
      <c r="D11" s="215">
        <v>2153.5</v>
      </c>
      <c r="E11" s="93">
        <f>SUM(C11-D11)</f>
        <v>-7.5</v>
      </c>
      <c r="F11" s="44">
        <f t="shared" si="1"/>
        <v>-3.4827025771999071E-3</v>
      </c>
      <c r="H11" s="35"/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14" t="s">
        <v>3</v>
      </c>
      <c r="C12" s="42">
        <v>12</v>
      </c>
      <c r="D12" s="41">
        <v>13</v>
      </c>
      <c r="E12" s="93">
        <f t="shared" si="0"/>
        <v>-1</v>
      </c>
      <c r="F12" s="44">
        <f t="shared" si="1"/>
        <v>-7.6923076923076927E-2</v>
      </c>
      <c r="J12" s="190"/>
      <c r="K12" s="146"/>
      <c r="L12" s="139"/>
      <c r="M12" s="139"/>
      <c r="N12" s="141"/>
      <c r="S12" s="16" t="s">
        <v>58</v>
      </c>
      <c r="T12" s="18">
        <f>SUM(C18/T7)</f>
        <v>0.62126245847176076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79" t="s">
        <v>7</v>
      </c>
      <c r="C13" s="56">
        <v>10</v>
      </c>
      <c r="D13" s="57">
        <v>11</v>
      </c>
      <c r="E13" s="93">
        <f t="shared" si="0"/>
        <v>-1</v>
      </c>
      <c r="F13" s="58">
        <f t="shared" si="1"/>
        <v>-9.0909090909090912E-2</v>
      </c>
      <c r="J13" s="190"/>
      <c r="K13" s="144"/>
      <c r="L13" s="139"/>
      <c r="M13" s="139"/>
      <c r="N13" s="141"/>
      <c r="S13" s="16" t="s">
        <v>11</v>
      </c>
      <c r="T13" s="18">
        <f>SUM(C55/T8)</f>
        <v>0.25182324840764331</v>
      </c>
      <c r="U13" s="16"/>
    </row>
    <row r="14" spans="2:35" x14ac:dyDescent="0.3">
      <c r="B14" s="130" t="s">
        <v>59</v>
      </c>
      <c r="C14" s="42">
        <v>83</v>
      </c>
      <c r="D14" s="41">
        <v>83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91">
        <v>12</v>
      </c>
      <c r="D15" s="93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2">
        <v>9</v>
      </c>
      <c r="D16" s="41">
        <v>13</v>
      </c>
      <c r="E16" s="93">
        <f t="shared" si="0"/>
        <v>-4</v>
      </c>
      <c r="F16" s="44">
        <f t="shared" si="1"/>
        <v>-0.30769230769230771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12" t="s">
        <v>19</v>
      </c>
      <c r="C17" s="24">
        <v>75</v>
      </c>
      <c r="D17" s="27">
        <v>74</v>
      </c>
      <c r="E17" s="93">
        <f t="shared" si="0"/>
        <v>1</v>
      </c>
      <c r="F17" s="37">
        <f t="shared" si="1"/>
        <v>1.3513513513513514E-2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61" t="s">
        <v>50</v>
      </c>
      <c r="C18" s="77">
        <f>SUM(C8:C17)</f>
        <v>2431</v>
      </c>
      <c r="D18" s="7">
        <f>SUM(D8:D17)</f>
        <v>2446.5</v>
      </c>
      <c r="E18" s="77">
        <f t="shared" si="0"/>
        <v>-15.5</v>
      </c>
      <c r="F18" s="60">
        <f t="shared" si="1"/>
        <v>-6.3355814428775799E-3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109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110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 t="shared" ref="C26:C35" si="2">SUM(C8)</f>
        <v>37</v>
      </c>
      <c r="D26" s="99">
        <v>113</v>
      </c>
      <c r="E26" s="41">
        <f>SUM(C26-D26)</f>
        <v>-76</v>
      </c>
      <c r="F26" s="67">
        <f>SUM(E26/D26)</f>
        <v>-0.67256637168141598</v>
      </c>
      <c r="G26" s="75">
        <f>SUM(C26/D26)</f>
        <v>0.32743362831858408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 t="shared" si="2"/>
        <v>34</v>
      </c>
      <c r="D27" s="99">
        <v>118</v>
      </c>
      <c r="E27" s="41">
        <f t="shared" ref="E27:E36" si="3">SUM(C27-D27)</f>
        <v>-84</v>
      </c>
      <c r="F27" s="67">
        <f t="shared" ref="F27:F34" si="4">SUM(E27/D27)</f>
        <v>-0.71186440677966101</v>
      </c>
      <c r="G27" s="75">
        <f t="shared" ref="G27:G34" si="5">SUM(C27/D27)</f>
        <v>0.28813559322033899</v>
      </c>
      <c r="V27" s="188"/>
    </row>
    <row r="28" spans="2:23" ht="15" thickBot="1" x14ac:dyDescent="0.35">
      <c r="B28" s="33" t="s">
        <v>1</v>
      </c>
      <c r="C28" s="78">
        <f t="shared" si="2"/>
        <v>13</v>
      </c>
      <c r="D28" s="99">
        <v>47</v>
      </c>
      <c r="E28" s="41">
        <f t="shared" si="3"/>
        <v>-34</v>
      </c>
      <c r="F28" s="67">
        <f t="shared" si="4"/>
        <v>-0.72340425531914898</v>
      </c>
      <c r="G28" s="75">
        <f t="shared" si="5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2"/>
        <v>2146</v>
      </c>
      <c r="D29" s="99">
        <v>2500</v>
      </c>
      <c r="E29" s="41">
        <f t="shared" si="3"/>
        <v>-354</v>
      </c>
      <c r="F29" s="67">
        <f t="shared" si="4"/>
        <v>-0.1416</v>
      </c>
      <c r="G29" s="75">
        <f t="shared" si="5"/>
        <v>0.85840000000000005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2"/>
        <v>12</v>
      </c>
      <c r="D30" s="99">
        <v>75</v>
      </c>
      <c r="E30" s="41">
        <f t="shared" si="3"/>
        <v>-63</v>
      </c>
      <c r="F30" s="67">
        <f t="shared" si="4"/>
        <v>-0.84</v>
      </c>
      <c r="G30" s="75">
        <f>SUM(C30/D30)</f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2"/>
        <v>10</v>
      </c>
      <c r="D31" s="99">
        <v>35</v>
      </c>
      <c r="E31" s="41">
        <f t="shared" si="3"/>
        <v>-25</v>
      </c>
      <c r="F31" s="67">
        <f t="shared" si="4"/>
        <v>-0.7142857142857143</v>
      </c>
      <c r="G31" s="75">
        <f t="shared" si="5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2"/>
        <v>83</v>
      </c>
      <c r="D32" s="99">
        <v>460</v>
      </c>
      <c r="E32" s="41">
        <f t="shared" si="3"/>
        <v>-377</v>
      </c>
      <c r="F32" s="67">
        <f t="shared" si="4"/>
        <v>-0.81956521739130439</v>
      </c>
      <c r="G32" s="75">
        <f t="shared" si="5"/>
        <v>0.18043478260869567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2"/>
        <v>12</v>
      </c>
      <c r="D33" s="99">
        <v>61</v>
      </c>
      <c r="E33" s="41">
        <f t="shared" si="3"/>
        <v>-49</v>
      </c>
      <c r="F33" s="67">
        <f t="shared" si="4"/>
        <v>-0.80327868852459017</v>
      </c>
      <c r="G33" s="75">
        <f t="shared" si="5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ht="15" thickBot="1" x14ac:dyDescent="0.35">
      <c r="B34" s="85" t="s">
        <v>65</v>
      </c>
      <c r="C34" s="183">
        <f t="shared" si="2"/>
        <v>9</v>
      </c>
      <c r="D34" s="182">
        <v>44</v>
      </c>
      <c r="E34" s="41">
        <f t="shared" si="3"/>
        <v>-35</v>
      </c>
      <c r="F34" s="150">
        <f t="shared" si="4"/>
        <v>-0.79545454545454541</v>
      </c>
      <c r="G34" s="75">
        <f t="shared" si="5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14" t="s">
        <v>19</v>
      </c>
      <c r="C35" s="183">
        <f t="shared" si="2"/>
        <v>75</v>
      </c>
      <c r="D35" s="119">
        <v>295</v>
      </c>
      <c r="E35" s="41">
        <f t="shared" si="3"/>
        <v>-220</v>
      </c>
      <c r="F35" s="94">
        <f>SUM(E35/D35)</f>
        <v>-0.74576271186440679</v>
      </c>
      <c r="G35" s="75">
        <f>SUM(C35/D35)</f>
        <v>0.25423728813559321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2431</v>
      </c>
      <c r="D36" s="7">
        <f>SUM(D26:D35)</f>
        <v>3748</v>
      </c>
      <c r="E36" s="77">
        <f t="shared" si="3"/>
        <v>-1317</v>
      </c>
      <c r="F36" s="149">
        <f>SUM(E36/D36)</f>
        <v>-0.35138740661686235</v>
      </c>
      <c r="G36" s="185">
        <f>SUM(C36/D36)</f>
        <v>0.6486125933831377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9">
        <f>SUM(C26:C28,C30:C35)</f>
        <v>285</v>
      </c>
      <c r="D37" s="9">
        <f>SUM(D26:D28,D30:D35)</f>
        <v>1248</v>
      </c>
      <c r="E37" s="35">
        <f>SUM(E26:E28,E30:E35)</f>
        <v>-963</v>
      </c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35">
        <f>SUM(C26:C28,C30:C35)</f>
        <v>285</v>
      </c>
      <c r="D38" s="35">
        <f>SUM(D26:D28,D30:D35)</f>
        <v>1248</v>
      </c>
      <c r="E38" s="77">
        <f>SUM(C38-D38)</f>
        <v>-963</v>
      </c>
      <c r="F38" s="149">
        <f>SUM(E38/D38)</f>
        <v>-0.77163461538461542</v>
      </c>
      <c r="G38" s="185">
        <f>SUM(C38/D38)</f>
        <v>0.22836538461538461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117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00"/>
      <c r="C42" s="120" t="s">
        <v>110</v>
      </c>
      <c r="D42" s="120" t="s">
        <v>115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01"/>
      <c r="C43" s="121" t="s">
        <v>83</v>
      </c>
      <c r="D43" s="121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" t="s">
        <v>52</v>
      </c>
      <c r="C44" s="136" t="s">
        <v>15</v>
      </c>
      <c r="D44" s="136" t="s">
        <v>15</v>
      </c>
      <c r="E44" s="62" t="s">
        <v>15</v>
      </c>
      <c r="F44" s="63" t="s">
        <v>15</v>
      </c>
      <c r="G44" s="49" t="s">
        <v>60</v>
      </c>
      <c r="I44" t="s">
        <v>44</v>
      </c>
      <c r="J44">
        <v>137</v>
      </c>
      <c r="K44">
        <v>47</v>
      </c>
      <c r="L44">
        <v>1037</v>
      </c>
      <c r="M44">
        <v>172</v>
      </c>
      <c r="N44">
        <v>184</v>
      </c>
      <c r="O44">
        <v>1209</v>
      </c>
      <c r="Q44" s="72">
        <f t="shared" si="6"/>
        <v>3.6595744680851063</v>
      </c>
    </row>
    <row r="45" spans="2:17" ht="15" thickBot="1" x14ac:dyDescent="0.35">
      <c r="B45" s="11" t="s">
        <v>0</v>
      </c>
      <c r="C45" s="126">
        <v>590</v>
      </c>
      <c r="D45" s="126">
        <v>614</v>
      </c>
      <c r="E45" s="107">
        <f t="shared" ref="E45:E55" si="7">SUM(C45-D45)</f>
        <v>-24</v>
      </c>
      <c r="F45" s="95">
        <f t="shared" ref="F45:F55" si="8">SUM(E45/D45)</f>
        <v>-3.9087947882736153E-2</v>
      </c>
      <c r="G45" s="133">
        <f t="shared" ref="G45:G55" si="9">SUM(C45/C26)</f>
        <v>15.945945945945946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900</v>
      </c>
      <c r="D46" s="42">
        <v>726</v>
      </c>
      <c r="E46" s="107">
        <f t="shared" si="7"/>
        <v>174</v>
      </c>
      <c r="F46" s="95">
        <f t="shared" si="8"/>
        <v>0.23966942148760331</v>
      </c>
      <c r="G46" s="133">
        <f t="shared" si="9"/>
        <v>26.470588235294116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456</v>
      </c>
      <c r="D47" s="41">
        <v>480.5</v>
      </c>
      <c r="E47" s="107">
        <f t="shared" si="7"/>
        <v>-24.5</v>
      </c>
      <c r="F47" s="95">
        <f t="shared" si="8"/>
        <v>-5.0988553590010408E-2</v>
      </c>
      <c r="G47" s="133">
        <f t="shared" si="9"/>
        <v>35.07692307692308</v>
      </c>
      <c r="H47" s="35">
        <f>SUM(D46,D50,D53)</f>
        <v>1202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160">
        <v>25865</v>
      </c>
      <c r="D48" s="215">
        <v>26843</v>
      </c>
      <c r="E48" s="107">
        <f t="shared" si="7"/>
        <v>-978</v>
      </c>
      <c r="F48" s="95">
        <f t="shared" si="8"/>
        <v>-3.643407964832545E-2</v>
      </c>
      <c r="G48" s="133">
        <f t="shared" si="9"/>
        <v>12.052656104380242</v>
      </c>
      <c r="H48" s="35">
        <f>SUM(D55-H47)</f>
        <v>31343.5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272</v>
      </c>
      <c r="D49" s="41">
        <v>277</v>
      </c>
      <c r="E49" s="107">
        <f t="shared" si="7"/>
        <v>-5</v>
      </c>
      <c r="F49" s="95">
        <f t="shared" si="8"/>
        <v>-1.8050541516245487E-2</v>
      </c>
      <c r="G49" s="133">
        <f t="shared" si="9"/>
        <v>22.666666666666668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214</v>
      </c>
      <c r="D50" s="41">
        <v>200</v>
      </c>
      <c r="E50" s="107">
        <f t="shared" si="7"/>
        <v>14</v>
      </c>
      <c r="F50" s="95">
        <f t="shared" si="8"/>
        <v>7.0000000000000007E-2</v>
      </c>
      <c r="G50" s="133">
        <f t="shared" si="9"/>
        <v>21.4</v>
      </c>
      <c r="I50" t="s">
        <v>48</v>
      </c>
      <c r="J50">
        <v>4160</v>
      </c>
      <c r="K50" s="3">
        <f>SUM(K31:K49)</f>
        <v>3913</v>
      </c>
      <c r="L50" s="3"/>
      <c r="M50" s="14">
        <f>SUM(M31:M49)</f>
        <v>125617</v>
      </c>
      <c r="N50">
        <v>8070</v>
      </c>
      <c r="O50">
        <v>252197</v>
      </c>
      <c r="Q50" s="88">
        <f t="shared" si="6"/>
        <v>32.102478916432403</v>
      </c>
    </row>
    <row r="51" spans="2:20" ht="15" thickBot="1" x14ac:dyDescent="0.35">
      <c r="B51" s="14" t="s">
        <v>59</v>
      </c>
      <c r="C51" s="42">
        <v>1604</v>
      </c>
      <c r="D51" s="41">
        <v>1615.5</v>
      </c>
      <c r="E51" s="107">
        <f t="shared" si="7"/>
        <v>-11.5</v>
      </c>
      <c r="F51" s="95">
        <f t="shared" si="8"/>
        <v>-7.1185391519653354E-3</v>
      </c>
      <c r="G51" s="133">
        <f t="shared" si="9"/>
        <v>19.325301204819276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315</v>
      </c>
      <c r="D52" s="41">
        <v>314.5</v>
      </c>
      <c r="E52" s="107">
        <f t="shared" si="7"/>
        <v>0.5</v>
      </c>
      <c r="F52" s="95">
        <f t="shared" si="8"/>
        <v>1.589825119236884E-3</v>
      </c>
      <c r="G52" s="133">
        <f t="shared" si="9"/>
        <v>26.25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260</v>
      </c>
      <c r="D53" s="41">
        <v>276</v>
      </c>
      <c r="E53" s="107">
        <f t="shared" si="7"/>
        <v>-16</v>
      </c>
      <c r="F53" s="95">
        <f t="shared" si="8"/>
        <v>-5.7971014492753624E-2</v>
      </c>
      <c r="G53" s="133">
        <f t="shared" si="9"/>
        <v>28.888888888888889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x14ac:dyDescent="0.3">
      <c r="B54" s="130" t="s">
        <v>19</v>
      </c>
      <c r="C54" s="42">
        <v>1153</v>
      </c>
      <c r="D54" s="41">
        <v>1199</v>
      </c>
      <c r="E54" s="105">
        <f t="shared" si="7"/>
        <v>-46</v>
      </c>
      <c r="F54" s="67">
        <f t="shared" si="8"/>
        <v>-3.8365304420350292E-2</v>
      </c>
      <c r="G54" s="199">
        <f t="shared" si="9"/>
        <v>15.373333333333333</v>
      </c>
    </row>
    <row r="55" spans="2:20" ht="15" thickBot="1" x14ac:dyDescent="0.35">
      <c r="B55" s="101" t="s">
        <v>50</v>
      </c>
      <c r="C55" s="102">
        <f>SUM(C45:C54)</f>
        <v>31629</v>
      </c>
      <c r="D55" s="102">
        <f>SUM(D45:D54)</f>
        <v>32545.5</v>
      </c>
      <c r="E55" s="102">
        <f t="shared" si="7"/>
        <v>-916.5</v>
      </c>
      <c r="F55" s="127">
        <f t="shared" si="8"/>
        <v>-2.816057519472738E-2</v>
      </c>
      <c r="G55" s="198">
        <f t="shared" si="9"/>
        <v>13.010695187165775</v>
      </c>
    </row>
    <row r="56" spans="2:20" x14ac:dyDescent="0.3">
      <c r="C56" s="9">
        <f>SUM(C45:C47,C49:C54)</f>
        <v>5764</v>
      </c>
      <c r="E56" s="35">
        <f>SUM(E45:E47,E49:E54)</f>
        <v>61.5</v>
      </c>
      <c r="G56" s="72"/>
      <c r="K56" s="40"/>
      <c r="T56">
        <f>SUM(M32,M41)</f>
        <v>1048</v>
      </c>
    </row>
    <row r="57" spans="2:20" ht="15" thickBot="1" x14ac:dyDescent="0.35">
      <c r="C57" t="s">
        <v>66</v>
      </c>
    </row>
    <row r="58" spans="2:20" ht="15" thickBot="1" x14ac:dyDescent="0.35">
      <c r="C58">
        <v>323</v>
      </c>
      <c r="E58" s="83">
        <f>SUM(C45:C47,C49:C54)</f>
        <v>5764</v>
      </c>
      <c r="F58" s="30">
        <f>SUM(C26:C28,C30:C35)</f>
        <v>285</v>
      </c>
      <c r="G58" s="134">
        <f>SUM(E58/F58)</f>
        <v>20.224561403508773</v>
      </c>
    </row>
    <row r="59" spans="2:20" ht="15" thickBot="1" x14ac:dyDescent="0.35">
      <c r="F59" s="132">
        <v>13.8</v>
      </c>
      <c r="G59" s="88"/>
    </row>
    <row r="60" spans="2:20" ht="18" x14ac:dyDescent="0.35">
      <c r="B60" s="191" t="s">
        <v>53</v>
      </c>
      <c r="C60" s="192"/>
      <c r="D60" s="192"/>
      <c r="E60" s="35"/>
    </row>
    <row r="61" spans="2:20" x14ac:dyDescent="0.3">
      <c r="B61" s="6" t="s">
        <v>109</v>
      </c>
      <c r="C61" s="40"/>
      <c r="D61" s="40"/>
    </row>
    <row r="62" spans="2:20" ht="15" thickBot="1" x14ac:dyDescent="0.35">
      <c r="B62" s="40" t="s">
        <v>69</v>
      </c>
    </row>
    <row r="63" spans="2:20" x14ac:dyDescent="0.3">
      <c r="B63" s="195"/>
      <c r="C63" s="120" t="s">
        <v>110</v>
      </c>
      <c r="D63" s="69" t="s">
        <v>22</v>
      </c>
      <c r="E63" s="64" t="s">
        <v>23</v>
      </c>
      <c r="F63" s="45" t="s">
        <v>23</v>
      </c>
    </row>
    <row r="64" spans="2:20" ht="15" thickBot="1" x14ac:dyDescent="0.35">
      <c r="B64" s="196"/>
      <c r="C64" s="121" t="s">
        <v>83</v>
      </c>
      <c r="D64" s="47" t="s">
        <v>49</v>
      </c>
      <c r="E64" s="53" t="s">
        <v>16</v>
      </c>
      <c r="F64" s="53" t="s">
        <v>21</v>
      </c>
    </row>
    <row r="65" spans="2:14" ht="16.2" thickBot="1" x14ac:dyDescent="0.35">
      <c r="B65" s="1" t="s">
        <v>52</v>
      </c>
      <c r="C65" s="136" t="s">
        <v>15</v>
      </c>
      <c r="D65" s="49" t="s">
        <v>15</v>
      </c>
      <c r="E65" s="63" t="s">
        <v>15</v>
      </c>
      <c r="F65" s="63" t="s">
        <v>15</v>
      </c>
    </row>
    <row r="66" spans="2:14" ht="15" thickBot="1" x14ac:dyDescent="0.35">
      <c r="B66" s="11" t="s">
        <v>0</v>
      </c>
      <c r="C66" s="104">
        <f t="shared" ref="C66:C75" si="10">SUM(C45)</f>
        <v>590</v>
      </c>
      <c r="D66" s="42">
        <v>4152</v>
      </c>
      <c r="E66" s="105">
        <f>SUM(C66-D66)</f>
        <v>-3562</v>
      </c>
      <c r="F66" s="44">
        <f>SUM(E66/D66)</f>
        <v>-0.85789980732177262</v>
      </c>
    </row>
    <row r="67" spans="2:14" ht="15" thickBot="1" x14ac:dyDescent="0.35">
      <c r="B67" s="34" t="s">
        <v>2</v>
      </c>
      <c r="C67" s="104">
        <f t="shared" si="10"/>
        <v>900</v>
      </c>
      <c r="D67" s="42">
        <v>3262</v>
      </c>
      <c r="E67" s="105">
        <f t="shared" ref="E67:E76" si="11">SUM(C67-D67)</f>
        <v>-2362</v>
      </c>
      <c r="F67" s="44">
        <f t="shared" ref="F67:F76" si="12">SUM(E67/D67)</f>
        <v>-0.724095646842428</v>
      </c>
    </row>
    <row r="68" spans="2:14" ht="15" thickBot="1" x14ac:dyDescent="0.35">
      <c r="B68" s="33" t="s">
        <v>1</v>
      </c>
      <c r="C68" s="104">
        <f t="shared" si="10"/>
        <v>456</v>
      </c>
      <c r="D68" s="42">
        <v>1771</v>
      </c>
      <c r="E68" s="105">
        <f t="shared" si="11"/>
        <v>-1315</v>
      </c>
      <c r="F68" s="44">
        <f t="shared" si="12"/>
        <v>-0.74251835121400334</v>
      </c>
      <c r="I68" s="75"/>
    </row>
    <row r="69" spans="2:14" ht="15" thickBot="1" x14ac:dyDescent="0.35">
      <c r="B69" s="12" t="s">
        <v>6</v>
      </c>
      <c r="C69" s="104">
        <f t="shared" si="10"/>
        <v>25865</v>
      </c>
      <c r="D69" s="42">
        <v>86541</v>
      </c>
      <c r="E69" s="105">
        <f t="shared" si="11"/>
        <v>-60676</v>
      </c>
      <c r="F69" s="44">
        <f>SUM(E69/D69)</f>
        <v>-0.70112432257542667</v>
      </c>
    </row>
    <row r="70" spans="2:14" ht="15" thickBot="1" x14ac:dyDescent="0.35">
      <c r="B70" s="14" t="s">
        <v>3</v>
      </c>
      <c r="C70" s="104">
        <f t="shared" si="10"/>
        <v>272</v>
      </c>
      <c r="D70" s="42">
        <v>2819</v>
      </c>
      <c r="E70" s="105">
        <f t="shared" si="11"/>
        <v>-2547</v>
      </c>
      <c r="F70" s="44">
        <f t="shared" si="12"/>
        <v>-0.90351188364668322</v>
      </c>
    </row>
    <row r="71" spans="2:14" ht="15" thickBot="1" x14ac:dyDescent="0.35">
      <c r="B71" s="79" t="s">
        <v>7</v>
      </c>
      <c r="C71" s="104">
        <f t="shared" si="10"/>
        <v>214</v>
      </c>
      <c r="D71" s="56">
        <v>752</v>
      </c>
      <c r="E71" s="105">
        <f t="shared" si="11"/>
        <v>-538</v>
      </c>
      <c r="F71" s="58">
        <f t="shared" si="12"/>
        <v>-0.71542553191489366</v>
      </c>
    </row>
    <row r="72" spans="2:14" ht="15" thickBot="1" x14ac:dyDescent="0.35">
      <c r="B72" s="14" t="s">
        <v>59</v>
      </c>
      <c r="C72" s="104">
        <f t="shared" si="10"/>
        <v>1604</v>
      </c>
      <c r="D72" s="24">
        <v>14129</v>
      </c>
      <c r="E72" s="105">
        <f t="shared" si="11"/>
        <v>-12525</v>
      </c>
      <c r="F72" s="37">
        <f t="shared" si="12"/>
        <v>-0.8864746266543988</v>
      </c>
    </row>
    <row r="73" spans="2:14" ht="15" thickBot="1" x14ac:dyDescent="0.35">
      <c r="B73" s="15" t="s">
        <v>13</v>
      </c>
      <c r="C73" s="104">
        <f t="shared" si="10"/>
        <v>315</v>
      </c>
      <c r="D73" s="91">
        <v>1843</v>
      </c>
      <c r="E73" s="105">
        <f t="shared" si="11"/>
        <v>-1528</v>
      </c>
      <c r="F73" s="96">
        <f t="shared" si="12"/>
        <v>-0.82908301682040153</v>
      </c>
    </row>
    <row r="74" spans="2:14" ht="15" thickBot="1" x14ac:dyDescent="0.35">
      <c r="B74" s="87" t="s">
        <v>65</v>
      </c>
      <c r="C74" s="104">
        <f t="shared" si="10"/>
        <v>260</v>
      </c>
      <c r="D74" s="109">
        <v>1048</v>
      </c>
      <c r="E74" s="105">
        <f t="shared" si="11"/>
        <v>-788</v>
      </c>
      <c r="F74" s="97">
        <f t="shared" si="12"/>
        <v>-0.75190839694656486</v>
      </c>
    </row>
    <row r="75" spans="2:14" ht="15" thickBot="1" x14ac:dyDescent="0.35">
      <c r="B75" s="14" t="s">
        <v>19</v>
      </c>
      <c r="C75" s="104">
        <f t="shared" si="10"/>
        <v>1153</v>
      </c>
      <c r="D75" s="24">
        <v>5504</v>
      </c>
      <c r="E75" s="105">
        <f t="shared" si="11"/>
        <v>-4351</v>
      </c>
      <c r="F75" s="184">
        <f t="shared" si="12"/>
        <v>-0.79051598837209303</v>
      </c>
      <c r="N75" s="72"/>
    </row>
    <row r="76" spans="2:14" ht="15" thickBot="1" x14ac:dyDescent="0.35">
      <c r="B76" s="101" t="s">
        <v>50</v>
      </c>
      <c r="C76" s="100">
        <f>SUM(C66:C75)</f>
        <v>31629</v>
      </c>
      <c r="D76" s="102">
        <f>SUM(D66:D75)</f>
        <v>121821</v>
      </c>
      <c r="E76" s="77">
        <f t="shared" si="11"/>
        <v>-90192</v>
      </c>
      <c r="F76" s="103">
        <f t="shared" si="12"/>
        <v>-0.74036496170610977</v>
      </c>
      <c r="G76" s="185">
        <f>SUM(C76/D76)</f>
        <v>0.25963503829389023</v>
      </c>
      <c r="N76" s="72"/>
    </row>
    <row r="77" spans="2:14" ht="18.600000000000001" thickBot="1" x14ac:dyDescent="0.4">
      <c r="E77" s="77">
        <f>SUM(E66:E75)</f>
        <v>-90192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13.010695187165775</v>
      </c>
      <c r="D78" s="72">
        <f>SUM(D76/D36)</f>
        <v>32.502934898612594</v>
      </c>
      <c r="I78" s="6" t="s">
        <v>118</v>
      </c>
      <c r="J78" s="40"/>
      <c r="K78" s="40"/>
      <c r="N78" s="72"/>
    </row>
    <row r="79" spans="2:14" x14ac:dyDescent="0.3">
      <c r="I79" s="195"/>
      <c r="J79" s="135" t="s">
        <v>110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5764</v>
      </c>
      <c r="D80" s="73">
        <f>SUM(D66:D68,D70:D75)</f>
        <v>35280</v>
      </c>
      <c r="E80" s="250">
        <f>SUM(C80/D80)</f>
        <v>0.16337868480725623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1" si="13">SUM(C66/C26)</f>
        <v>15.945945945945946</v>
      </c>
      <c r="K82" s="111">
        <v>36.743362831858406</v>
      </c>
      <c r="L82" s="210">
        <f>SUM(J82-K82)</f>
        <v>-20.797416885912462</v>
      </c>
      <c r="M82" s="44">
        <f>SUM(L82/K82)</f>
        <v>-0.56601833046919758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26.470588235294116</v>
      </c>
      <c r="K83" s="111">
        <v>27.64406779661017</v>
      </c>
      <c r="L83" s="210">
        <f t="shared" ref="L83:L91" si="14">SUM(J83-K83)</f>
        <v>-1.1734795613160536</v>
      </c>
      <c r="M83" s="44">
        <f t="shared" ref="M83:M91" si="15">SUM(L83/K83)</f>
        <v>-4.2449597864897097E-2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35.07692307692308</v>
      </c>
      <c r="K84" s="111">
        <v>37.680851063829785</v>
      </c>
      <c r="L84" s="210">
        <f t="shared" si="14"/>
        <v>-2.6039279869067045</v>
      </c>
      <c r="M84" s="44">
        <f t="shared" si="15"/>
        <v>-6.9104808235242871E-2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12.052656104380242</v>
      </c>
      <c r="K85" s="111">
        <v>34.6</v>
      </c>
      <c r="L85" s="210">
        <f t="shared" si="14"/>
        <v>-22.547343895619761</v>
      </c>
      <c r="M85" s="44">
        <f t="shared" si="15"/>
        <v>-0.65165733802369252</v>
      </c>
    </row>
    <row r="86" spans="3:14" x14ac:dyDescent="0.3">
      <c r="C86" s="40"/>
      <c r="I86" s="130" t="s">
        <v>3</v>
      </c>
      <c r="J86" s="212">
        <f t="shared" si="13"/>
        <v>22.666666666666668</v>
      </c>
      <c r="K86" s="111">
        <v>37.586666666666666</v>
      </c>
      <c r="L86" s="210">
        <f t="shared" si="14"/>
        <v>-14.919999999999998</v>
      </c>
      <c r="M86" s="44">
        <f t="shared" si="15"/>
        <v>-0.39694927279177011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21.4</v>
      </c>
      <c r="K87" s="111">
        <v>21.485714285714284</v>
      </c>
      <c r="L87" s="210">
        <f t="shared" si="14"/>
        <v>-8.571428571428541E-2</v>
      </c>
      <c r="M87" s="44">
        <f t="shared" si="15"/>
        <v>-3.9893617021276454E-3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19.325301204819276</v>
      </c>
      <c r="K88" s="111">
        <f>SUM(D72/D32)</f>
        <v>30.715217391304346</v>
      </c>
      <c r="L88" s="210">
        <f t="shared" si="14"/>
        <v>-11.38991618648507</v>
      </c>
      <c r="M88" s="44">
        <f t="shared" si="15"/>
        <v>-0.3708232320605232</v>
      </c>
    </row>
    <row r="89" spans="3:14" x14ac:dyDescent="0.3">
      <c r="I89" s="130" t="s">
        <v>13</v>
      </c>
      <c r="J89" s="212">
        <f t="shared" si="13"/>
        <v>26.25</v>
      </c>
      <c r="K89" s="111">
        <v>30.21311475409836</v>
      </c>
      <c r="L89" s="210">
        <f t="shared" si="14"/>
        <v>-3.9631147540983598</v>
      </c>
      <c r="M89" s="44">
        <f t="shared" si="15"/>
        <v>-0.13117200217037436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28.888888888888889</v>
      </c>
      <c r="K90" s="111">
        <f>SUM(M53/K53)</f>
        <v>23.818181818181817</v>
      </c>
      <c r="L90" s="210">
        <f t="shared" si="14"/>
        <v>5.0707070707070727</v>
      </c>
      <c r="M90" s="44">
        <f t="shared" si="15"/>
        <v>0.21289228159457177</v>
      </c>
    </row>
    <row r="91" spans="3:14" ht="15" thickBot="1" x14ac:dyDescent="0.35">
      <c r="I91" s="13" t="s">
        <v>19</v>
      </c>
      <c r="J91" s="213">
        <f t="shared" si="13"/>
        <v>15.373333333333333</v>
      </c>
      <c r="K91" s="208">
        <v>18.657627118644069</v>
      </c>
      <c r="L91" s="211">
        <f t="shared" si="14"/>
        <v>-3.2842937853107355</v>
      </c>
      <c r="M91" s="65">
        <f t="shared" si="15"/>
        <v>-0.17602955426356595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6"/>
  <dimension ref="B1:AI93"/>
  <sheetViews>
    <sheetView topLeftCell="A55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33203125" customWidth="1"/>
    <col min="9" max="9" width="22.664062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119</v>
      </c>
      <c r="C1" s="89"/>
      <c r="D1" s="89"/>
      <c r="E1" s="89"/>
      <c r="F1" s="89"/>
      <c r="G1" s="89"/>
    </row>
    <row r="2" spans="2:35" ht="15.6" x14ac:dyDescent="0.3">
      <c r="B2" s="40" t="s">
        <v>111</v>
      </c>
      <c r="C2" s="40"/>
      <c r="D2" s="40"/>
      <c r="E2" s="40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121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5"/>
      <c r="C5" s="120" t="s">
        <v>120</v>
      </c>
      <c r="D5" s="120" t="s">
        <v>110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159"/>
      <c r="K6" s="140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159"/>
      <c r="K7" s="140"/>
      <c r="L7" s="140"/>
      <c r="M7" s="140"/>
      <c r="N7" s="140"/>
      <c r="S7" s="21" t="s">
        <v>57</v>
      </c>
      <c r="T7" s="22">
        <v>3913</v>
      </c>
      <c r="U7" s="21"/>
      <c r="AC7" s="166"/>
      <c r="AD7" s="166"/>
      <c r="AE7" s="8"/>
      <c r="AF7" s="166"/>
      <c r="AG7" s="166"/>
    </row>
    <row r="8" spans="2:35" ht="15" thickBot="1" x14ac:dyDescent="0.35">
      <c r="B8" s="11" t="s">
        <v>0</v>
      </c>
      <c r="C8" s="91">
        <v>37</v>
      </c>
      <c r="D8" s="91">
        <v>37</v>
      </c>
      <c r="E8" s="93">
        <f t="shared" ref="E8:E18" si="0">SUM(C8-D8)</f>
        <v>0</v>
      </c>
      <c r="F8" s="96">
        <f t="shared" ref="F8:F18" si="1">SUM(E8/D8)</f>
        <v>0</v>
      </c>
      <c r="J8" s="190"/>
      <c r="K8" s="144"/>
      <c r="L8" s="139"/>
      <c r="M8" s="139"/>
      <c r="N8" s="141"/>
      <c r="S8" s="21" t="s">
        <v>9</v>
      </c>
      <c r="T8" s="23">
        <v>125600</v>
      </c>
      <c r="U8" s="21"/>
    </row>
    <row r="9" spans="2:35" ht="15" thickBot="1" x14ac:dyDescent="0.35">
      <c r="B9" s="34" t="s">
        <v>2</v>
      </c>
      <c r="C9" s="76">
        <v>32</v>
      </c>
      <c r="D9" s="26">
        <v>34</v>
      </c>
      <c r="E9" s="93">
        <f t="shared" si="0"/>
        <v>-2</v>
      </c>
      <c r="F9" s="44">
        <f t="shared" si="1"/>
        <v>-5.8823529411764705E-2</v>
      </c>
      <c r="J9" s="190"/>
      <c r="K9" s="144"/>
      <c r="L9" s="139"/>
      <c r="M9" s="139"/>
      <c r="N9" s="141"/>
      <c r="AB9" s="40"/>
      <c r="AC9" s="169"/>
      <c r="AF9" s="169"/>
    </row>
    <row r="10" spans="2:35" ht="15" thickBot="1" x14ac:dyDescent="0.35">
      <c r="B10" s="33" t="s">
        <v>1</v>
      </c>
      <c r="C10" s="42">
        <v>13</v>
      </c>
      <c r="D10" s="41">
        <v>13</v>
      </c>
      <c r="E10" s="93">
        <f t="shared" si="0"/>
        <v>0</v>
      </c>
      <c r="F10" s="44">
        <f t="shared" si="1"/>
        <v>0</v>
      </c>
      <c r="J10" s="190"/>
      <c r="K10" s="144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12" t="s">
        <v>6</v>
      </c>
      <c r="C11" s="216">
        <v>2078</v>
      </c>
      <c r="D11" s="215">
        <v>2146</v>
      </c>
      <c r="E11" s="93">
        <f>SUM(C11-D11)</f>
        <v>-68</v>
      </c>
      <c r="F11" s="44">
        <f t="shared" si="1"/>
        <v>-3.1686859273066172E-2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14" t="s">
        <v>3</v>
      </c>
      <c r="C12" s="42">
        <v>12</v>
      </c>
      <c r="D12" s="41">
        <v>12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0.6064400715563506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79" t="s">
        <v>7</v>
      </c>
      <c r="C13" s="56">
        <v>10</v>
      </c>
      <c r="D13" s="57">
        <v>10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0.2530015923566879</v>
      </c>
      <c r="U13" s="16"/>
    </row>
    <row r="14" spans="2:35" x14ac:dyDescent="0.3">
      <c r="B14" s="130" t="s">
        <v>59</v>
      </c>
      <c r="C14" s="42">
        <v>84</v>
      </c>
      <c r="D14" s="41">
        <v>83</v>
      </c>
      <c r="E14" s="93">
        <f t="shared" si="0"/>
        <v>1</v>
      </c>
      <c r="F14" s="44">
        <f t="shared" si="1"/>
        <v>1.2048192771084338E-2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91">
        <v>12</v>
      </c>
      <c r="D15" s="93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2">
        <v>9</v>
      </c>
      <c r="D16" s="41">
        <v>9</v>
      </c>
      <c r="E16" s="93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12" t="s">
        <v>19</v>
      </c>
      <c r="C17" s="24">
        <v>86</v>
      </c>
      <c r="D17" s="27">
        <v>75</v>
      </c>
      <c r="E17" s="93">
        <f t="shared" si="0"/>
        <v>11</v>
      </c>
      <c r="F17" s="37">
        <f t="shared" si="1"/>
        <v>0.14666666666666667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61" t="s">
        <v>50</v>
      </c>
      <c r="C18" s="77">
        <f>SUM(C8:C17)</f>
        <v>2373</v>
      </c>
      <c r="D18" s="7">
        <f>SUM(D8:D17)</f>
        <v>2431</v>
      </c>
      <c r="E18" s="77">
        <f t="shared" si="0"/>
        <v>-58</v>
      </c>
      <c r="F18" s="60">
        <f t="shared" si="1"/>
        <v>-2.3858494446729741E-2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109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120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 t="shared" ref="C26:C35" si="2">SUM(C8)</f>
        <v>37</v>
      </c>
      <c r="D26" s="99">
        <v>113</v>
      </c>
      <c r="E26" s="41">
        <f>SUM(C26-D26)</f>
        <v>-76</v>
      </c>
      <c r="F26" s="67">
        <f>SUM(E26/D26)</f>
        <v>-0.67256637168141598</v>
      </c>
      <c r="G26" s="75">
        <f>SUM(C26/D26)</f>
        <v>0.32743362831858408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 t="shared" si="2"/>
        <v>32</v>
      </c>
      <c r="D27" s="99">
        <v>118</v>
      </c>
      <c r="E27" s="41">
        <f t="shared" ref="E27:E36" si="3">SUM(C27-D27)</f>
        <v>-86</v>
      </c>
      <c r="F27" s="67">
        <f t="shared" ref="F27:F34" si="4">SUM(E27/D27)</f>
        <v>-0.72881355932203384</v>
      </c>
      <c r="G27" s="75">
        <f t="shared" ref="G27:G34" si="5">SUM(C27/D27)</f>
        <v>0.2711864406779661</v>
      </c>
      <c r="V27" s="188"/>
    </row>
    <row r="28" spans="2:23" ht="15" thickBot="1" x14ac:dyDescent="0.35">
      <c r="B28" s="33" t="s">
        <v>1</v>
      </c>
      <c r="C28" s="78">
        <f t="shared" si="2"/>
        <v>13</v>
      </c>
      <c r="D28" s="99">
        <v>47</v>
      </c>
      <c r="E28" s="41">
        <f t="shared" si="3"/>
        <v>-34</v>
      </c>
      <c r="F28" s="67">
        <f t="shared" si="4"/>
        <v>-0.72340425531914898</v>
      </c>
      <c r="G28" s="75">
        <f t="shared" si="5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2"/>
        <v>2078</v>
      </c>
      <c r="D29" s="99">
        <v>2500</v>
      </c>
      <c r="E29" s="41">
        <f t="shared" si="3"/>
        <v>-422</v>
      </c>
      <c r="F29" s="67">
        <f t="shared" si="4"/>
        <v>-0.16880000000000001</v>
      </c>
      <c r="G29" s="75">
        <f t="shared" si="5"/>
        <v>0.83120000000000005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2"/>
        <v>12</v>
      </c>
      <c r="D30" s="99">
        <v>75</v>
      </c>
      <c r="E30" s="41">
        <f t="shared" si="3"/>
        <v>-63</v>
      </c>
      <c r="F30" s="67">
        <f t="shared" si="4"/>
        <v>-0.84</v>
      </c>
      <c r="G30" s="75">
        <f t="shared" si="5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2"/>
        <v>10</v>
      </c>
      <c r="D31" s="99">
        <v>35</v>
      </c>
      <c r="E31" s="41">
        <f t="shared" si="3"/>
        <v>-25</v>
      </c>
      <c r="F31" s="67">
        <f t="shared" si="4"/>
        <v>-0.7142857142857143</v>
      </c>
      <c r="G31" s="75">
        <f t="shared" si="5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2"/>
        <v>84</v>
      </c>
      <c r="D32" s="99">
        <v>460</v>
      </c>
      <c r="E32" s="41">
        <f t="shared" si="3"/>
        <v>-376</v>
      </c>
      <c r="F32" s="67">
        <f t="shared" si="4"/>
        <v>-0.81739130434782614</v>
      </c>
      <c r="G32" s="75">
        <f t="shared" si="5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2"/>
        <v>12</v>
      </c>
      <c r="D33" s="99">
        <v>61</v>
      </c>
      <c r="E33" s="41">
        <f t="shared" si="3"/>
        <v>-49</v>
      </c>
      <c r="F33" s="67">
        <f t="shared" si="4"/>
        <v>-0.80327868852459017</v>
      </c>
      <c r="G33" s="75">
        <f t="shared" si="5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ht="15" thickBot="1" x14ac:dyDescent="0.35">
      <c r="B34" s="85" t="s">
        <v>65</v>
      </c>
      <c r="C34" s="183">
        <f t="shared" si="2"/>
        <v>9</v>
      </c>
      <c r="D34" s="182">
        <v>44</v>
      </c>
      <c r="E34" s="41">
        <f t="shared" si="3"/>
        <v>-35</v>
      </c>
      <c r="F34" s="150">
        <f t="shared" si="4"/>
        <v>-0.79545454545454541</v>
      </c>
      <c r="G34" s="75">
        <f t="shared" si="5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14" t="s">
        <v>19</v>
      </c>
      <c r="C35" s="183">
        <f t="shared" si="2"/>
        <v>86</v>
      </c>
      <c r="D35" s="119">
        <v>295</v>
      </c>
      <c r="E35" s="41">
        <f t="shared" si="3"/>
        <v>-209</v>
      </c>
      <c r="F35" s="94">
        <f>SUM(E35/D35)</f>
        <v>-0.70847457627118648</v>
      </c>
      <c r="G35" s="75">
        <f>SUM(C35/D35)</f>
        <v>0.29152542372881357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2373</v>
      </c>
      <c r="D36" s="7">
        <f>SUM(D26:D35)</f>
        <v>3748</v>
      </c>
      <c r="E36" s="77">
        <f t="shared" si="3"/>
        <v>-1375</v>
      </c>
      <c r="F36" s="149">
        <f>SUM(E36/D36)</f>
        <v>-0.36686232657417289</v>
      </c>
      <c r="G36" s="185">
        <f>SUM(C36/D36)</f>
        <v>0.63313767342582716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295</v>
      </c>
      <c r="D38" s="9">
        <f>SUM(D26:D28,D30:D35)</f>
        <v>1248</v>
      </c>
      <c r="E38" s="77">
        <f>SUM(C38-D38)</f>
        <v>-953</v>
      </c>
      <c r="F38" s="149">
        <f>SUM(E38/D38)</f>
        <v>-0.76362179487179482</v>
      </c>
      <c r="G38" s="185">
        <f>SUM(C38/D38)</f>
        <v>0.23637820512820512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121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00"/>
      <c r="C42" s="120" t="s">
        <v>120</v>
      </c>
      <c r="D42" s="120" t="s">
        <v>110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01"/>
      <c r="C43" s="121" t="s">
        <v>83</v>
      </c>
      <c r="D43" s="121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" t="s">
        <v>52</v>
      </c>
      <c r="C44" s="136" t="s">
        <v>15</v>
      </c>
      <c r="D44" s="136" t="s">
        <v>15</v>
      </c>
      <c r="E44" s="62" t="s">
        <v>15</v>
      </c>
      <c r="F44" s="63" t="s">
        <v>15</v>
      </c>
      <c r="G44" s="49" t="s">
        <v>60</v>
      </c>
      <c r="I44" t="s">
        <v>44</v>
      </c>
      <c r="J44">
        <v>137</v>
      </c>
      <c r="K44">
        <v>47</v>
      </c>
      <c r="L44">
        <v>1037</v>
      </c>
      <c r="M44">
        <v>172</v>
      </c>
      <c r="N44">
        <v>184</v>
      </c>
      <c r="O44">
        <v>1209</v>
      </c>
      <c r="Q44" s="72">
        <f t="shared" si="6"/>
        <v>3.6595744680851063</v>
      </c>
    </row>
    <row r="45" spans="2:17" ht="15" thickBot="1" x14ac:dyDescent="0.35">
      <c r="B45" s="11" t="s">
        <v>0</v>
      </c>
      <c r="C45" s="126">
        <v>564</v>
      </c>
      <c r="D45" s="126">
        <v>590</v>
      </c>
      <c r="E45" s="107">
        <f t="shared" ref="E45:E55" si="7">SUM(C45-D45)</f>
        <v>-26</v>
      </c>
      <c r="F45" s="95">
        <f t="shared" ref="F45:F56" si="8">SUM(E45/D45)</f>
        <v>-4.4067796610169491E-2</v>
      </c>
      <c r="G45" s="133">
        <f t="shared" ref="G45:G55" si="9">SUM(C45/C26)</f>
        <v>15.243243243243244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810</v>
      </c>
      <c r="D46" s="42">
        <v>900</v>
      </c>
      <c r="E46" s="107">
        <f t="shared" si="7"/>
        <v>-90</v>
      </c>
      <c r="F46" s="95">
        <f t="shared" si="8"/>
        <v>-0.1</v>
      </c>
      <c r="G46" s="133">
        <f t="shared" si="9"/>
        <v>25.3125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470</v>
      </c>
      <c r="D47" s="42">
        <v>456</v>
      </c>
      <c r="E47" s="107">
        <f t="shared" si="7"/>
        <v>14</v>
      </c>
      <c r="F47" s="95">
        <f t="shared" si="8"/>
        <v>3.0701754385964911E-2</v>
      </c>
      <c r="G47" s="133">
        <f t="shared" si="9"/>
        <v>36.153846153846153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26156</v>
      </c>
      <c r="D48" s="160">
        <v>25865</v>
      </c>
      <c r="E48" s="107">
        <f t="shared" si="7"/>
        <v>291</v>
      </c>
      <c r="F48" s="95">
        <f t="shared" si="8"/>
        <v>1.1250724917842644E-2</v>
      </c>
      <c r="G48" s="133">
        <f t="shared" si="9"/>
        <v>12.587102983638113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276</v>
      </c>
      <c r="D49" s="42">
        <v>272</v>
      </c>
      <c r="E49" s="107">
        <f t="shared" si="7"/>
        <v>4</v>
      </c>
      <c r="F49" s="95">
        <f t="shared" si="8"/>
        <v>1.4705882352941176E-2</v>
      </c>
      <c r="G49" s="133">
        <f t="shared" si="9"/>
        <v>23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190</v>
      </c>
      <c r="D50" s="42">
        <v>214</v>
      </c>
      <c r="E50" s="107">
        <f t="shared" si="7"/>
        <v>-24</v>
      </c>
      <c r="F50" s="95">
        <f t="shared" si="8"/>
        <v>-0.11214953271028037</v>
      </c>
      <c r="G50" s="133">
        <f t="shared" si="9"/>
        <v>19</v>
      </c>
      <c r="I50" t="s">
        <v>48</v>
      </c>
      <c r="J50">
        <v>4160</v>
      </c>
      <c r="K50" s="3">
        <f>SUM(K31:K49)</f>
        <v>3913</v>
      </c>
      <c r="L50" s="3"/>
      <c r="M50" s="14">
        <f>SUM(M31:M49)</f>
        <v>125617</v>
      </c>
      <c r="N50">
        <v>8070</v>
      </c>
      <c r="O50">
        <v>252197</v>
      </c>
      <c r="Q50" s="88">
        <f t="shared" si="6"/>
        <v>32.102478916432403</v>
      </c>
    </row>
    <row r="51" spans="2:20" ht="15" thickBot="1" x14ac:dyDescent="0.35">
      <c r="B51" s="14" t="s">
        <v>59</v>
      </c>
      <c r="C51" s="42">
        <v>1611</v>
      </c>
      <c r="D51" s="42">
        <v>1604</v>
      </c>
      <c r="E51" s="107">
        <f t="shared" si="7"/>
        <v>7</v>
      </c>
      <c r="F51" s="95">
        <f t="shared" si="8"/>
        <v>4.3640897755610969E-3</v>
      </c>
      <c r="G51" s="133">
        <f t="shared" si="9"/>
        <v>19.178571428571427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319</v>
      </c>
      <c r="D52" s="42">
        <v>315</v>
      </c>
      <c r="E52" s="107">
        <f t="shared" si="7"/>
        <v>4</v>
      </c>
      <c r="F52" s="95">
        <f t="shared" si="8"/>
        <v>1.2698412698412698E-2</v>
      </c>
      <c r="G52" s="133">
        <f t="shared" si="9"/>
        <v>26.583333333333332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236</v>
      </c>
      <c r="D53" s="42">
        <v>260</v>
      </c>
      <c r="E53" s="107">
        <f t="shared" si="7"/>
        <v>-24</v>
      </c>
      <c r="F53" s="95">
        <f t="shared" si="8"/>
        <v>-9.2307692307692313E-2</v>
      </c>
      <c r="G53" s="133">
        <f t="shared" si="9"/>
        <v>26.222222222222221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x14ac:dyDescent="0.3">
      <c r="B54" s="130" t="s">
        <v>19</v>
      </c>
      <c r="C54" s="42">
        <v>1145</v>
      </c>
      <c r="D54" s="42">
        <v>1153</v>
      </c>
      <c r="E54" s="105">
        <f t="shared" si="7"/>
        <v>-8</v>
      </c>
      <c r="F54" s="67">
        <f t="shared" si="8"/>
        <v>-6.938421509106678E-3</v>
      </c>
      <c r="G54" s="199">
        <f t="shared" si="9"/>
        <v>13.313953488372093</v>
      </c>
    </row>
    <row r="55" spans="2:20" ht="15" thickBot="1" x14ac:dyDescent="0.35">
      <c r="B55" s="101" t="s">
        <v>50</v>
      </c>
      <c r="C55" s="102">
        <f>SUM(C45:C54)</f>
        <v>31777</v>
      </c>
      <c r="D55" s="102">
        <f>SUM(D45:D54)</f>
        <v>31629</v>
      </c>
      <c r="E55" s="102">
        <f t="shared" si="7"/>
        <v>148</v>
      </c>
      <c r="F55" s="127">
        <f t="shared" si="8"/>
        <v>4.67925005532897E-3</v>
      </c>
      <c r="G55" s="198">
        <f t="shared" si="9"/>
        <v>13.391066160977665</v>
      </c>
    </row>
    <row r="56" spans="2:20" ht="15" thickBot="1" x14ac:dyDescent="0.35">
      <c r="C56" s="73">
        <f>SUM(C45:C47,C49:C54)</f>
        <v>5621</v>
      </c>
      <c r="D56" s="73">
        <f>SUM(D45:D47,D49:D54)</f>
        <v>5764</v>
      </c>
      <c r="E56" s="73">
        <f>SUM(E45:E47,E49:E54)</f>
        <v>-143</v>
      </c>
      <c r="F56" s="127">
        <f t="shared" si="8"/>
        <v>-2.4809160305343511E-2</v>
      </c>
      <c r="G56" s="72"/>
      <c r="I56" t="s">
        <v>128</v>
      </c>
      <c r="K56" s="40" t="s">
        <v>125</v>
      </c>
      <c r="M56" t="s">
        <v>17</v>
      </c>
      <c r="T56">
        <f>SUM(M32,M41)</f>
        <v>1048</v>
      </c>
    </row>
    <row r="57" spans="2:20" ht="15" thickBot="1" x14ac:dyDescent="0.35">
      <c r="C57" t="s">
        <v>66</v>
      </c>
      <c r="I57" t="s">
        <v>124</v>
      </c>
      <c r="K57">
        <f>SUM(K32,K33,K38,K39,K41,K46)</f>
        <v>202</v>
      </c>
      <c r="M57">
        <f>SUM(M32,M33,M38,M39,M41,M46)</f>
        <v>5125</v>
      </c>
    </row>
    <row r="58" spans="2:20" ht="15" thickBot="1" x14ac:dyDescent="0.35">
      <c r="C58">
        <v>323</v>
      </c>
      <c r="E58" s="83">
        <f>SUM(C45:C47,C49:C54)</f>
        <v>5621</v>
      </c>
      <c r="F58" s="30">
        <f>SUM(C26:C28,C30:C35)</f>
        <v>295</v>
      </c>
      <c r="G58" s="134">
        <f>SUM(E58/F58)</f>
        <v>19.054237288135592</v>
      </c>
      <c r="I58" t="s">
        <v>126</v>
      </c>
      <c r="K58">
        <f>SUM(K50-K57)</f>
        <v>3711</v>
      </c>
      <c r="M58">
        <f>SUM(M50-M57)</f>
        <v>120492</v>
      </c>
    </row>
    <row r="59" spans="2:20" ht="15" thickBot="1" x14ac:dyDescent="0.35">
      <c r="F59" s="132">
        <v>13.010695187165775</v>
      </c>
      <c r="G59" s="88"/>
      <c r="K59" s="40">
        <f>SUM(K57:K58)</f>
        <v>3913</v>
      </c>
      <c r="M59">
        <f>SUM(M57:M58)</f>
        <v>125617</v>
      </c>
    </row>
    <row r="60" spans="2:20" ht="18" x14ac:dyDescent="0.35">
      <c r="B60" s="191" t="s">
        <v>53</v>
      </c>
      <c r="C60" s="192"/>
      <c r="D60" s="192"/>
      <c r="E60" s="35"/>
      <c r="I60" t="s">
        <v>129</v>
      </c>
    </row>
    <row r="61" spans="2:20" x14ac:dyDescent="0.3">
      <c r="B61" s="6" t="s">
        <v>122</v>
      </c>
      <c r="C61" s="40"/>
      <c r="D61" s="40"/>
      <c r="I61" t="s">
        <v>124</v>
      </c>
      <c r="K61">
        <v>59</v>
      </c>
      <c r="M61">
        <v>1202</v>
      </c>
    </row>
    <row r="62" spans="2:20" ht="15" thickBot="1" x14ac:dyDescent="0.35">
      <c r="B62" s="40" t="s">
        <v>69</v>
      </c>
      <c r="I62" t="s">
        <v>127</v>
      </c>
      <c r="K62">
        <v>2388</v>
      </c>
      <c r="M62">
        <v>31344</v>
      </c>
    </row>
    <row r="63" spans="2:20" x14ac:dyDescent="0.3">
      <c r="B63" s="195"/>
      <c r="C63" s="120" t="s">
        <v>120</v>
      </c>
      <c r="D63" s="69" t="s">
        <v>22</v>
      </c>
      <c r="E63" s="64" t="s">
        <v>23</v>
      </c>
      <c r="F63" s="45" t="s">
        <v>23</v>
      </c>
      <c r="K63">
        <f>SUM(K61:K62)</f>
        <v>2447</v>
      </c>
      <c r="M63">
        <f>SUM(M61:M62)</f>
        <v>32546</v>
      </c>
    </row>
    <row r="64" spans="2:20" ht="15" thickBot="1" x14ac:dyDescent="0.35">
      <c r="B64" s="196"/>
      <c r="C64" s="121" t="s">
        <v>83</v>
      </c>
      <c r="D64" s="47" t="s">
        <v>49</v>
      </c>
      <c r="E64" s="53" t="s">
        <v>16</v>
      </c>
      <c r="F64" s="53" t="s">
        <v>21</v>
      </c>
    </row>
    <row r="65" spans="2:14" ht="16.2" thickBot="1" x14ac:dyDescent="0.35">
      <c r="B65" s="1" t="s">
        <v>52</v>
      </c>
      <c r="C65" s="136" t="s">
        <v>15</v>
      </c>
      <c r="D65" s="49" t="s">
        <v>15</v>
      </c>
      <c r="E65" s="63" t="s">
        <v>15</v>
      </c>
      <c r="F65" s="63" t="s">
        <v>15</v>
      </c>
    </row>
    <row r="66" spans="2:14" ht="15" thickBot="1" x14ac:dyDescent="0.35">
      <c r="B66" s="11" t="s">
        <v>0</v>
      </c>
      <c r="C66" s="104">
        <f t="shared" ref="C66:C75" si="10">SUM(C45)</f>
        <v>564</v>
      </c>
      <c r="D66" s="42">
        <v>4152</v>
      </c>
      <c r="E66" s="105">
        <f>SUM(C66-D66)</f>
        <v>-3588</v>
      </c>
      <c r="F66" s="44">
        <f>SUM(E66/D66)</f>
        <v>-0.86416184971098264</v>
      </c>
    </row>
    <row r="67" spans="2:14" ht="15" thickBot="1" x14ac:dyDescent="0.35">
      <c r="B67" s="34" t="s">
        <v>2</v>
      </c>
      <c r="C67" s="104">
        <f t="shared" si="10"/>
        <v>810</v>
      </c>
      <c r="D67" s="42">
        <v>3262</v>
      </c>
      <c r="E67" s="105">
        <f t="shared" ref="E67:E76" si="11">SUM(C67-D67)</f>
        <v>-2452</v>
      </c>
      <c r="F67" s="44">
        <f t="shared" ref="F67:F76" si="12">SUM(E67/D67)</f>
        <v>-0.75168608215818511</v>
      </c>
    </row>
    <row r="68" spans="2:14" ht="15" thickBot="1" x14ac:dyDescent="0.35">
      <c r="B68" s="33" t="s">
        <v>1</v>
      </c>
      <c r="C68" s="104">
        <f t="shared" si="10"/>
        <v>470</v>
      </c>
      <c r="D68" s="42">
        <v>1771</v>
      </c>
      <c r="E68" s="105">
        <f t="shared" si="11"/>
        <v>-1301</v>
      </c>
      <c r="F68" s="44">
        <f t="shared" si="12"/>
        <v>-0.73461321287408243</v>
      </c>
    </row>
    <row r="69" spans="2:14" ht="15" thickBot="1" x14ac:dyDescent="0.35">
      <c r="B69" s="12" t="s">
        <v>6</v>
      </c>
      <c r="C69" s="104">
        <f t="shared" si="10"/>
        <v>26156</v>
      </c>
      <c r="D69" s="42">
        <v>86541</v>
      </c>
      <c r="E69" s="105">
        <f t="shared" si="11"/>
        <v>-60385</v>
      </c>
      <c r="F69" s="44">
        <f t="shared" si="12"/>
        <v>-0.69776175454408895</v>
      </c>
    </row>
    <row r="70" spans="2:14" ht="15" thickBot="1" x14ac:dyDescent="0.35">
      <c r="B70" s="14" t="s">
        <v>3</v>
      </c>
      <c r="C70" s="104">
        <f t="shared" si="10"/>
        <v>276</v>
      </c>
      <c r="D70" s="42">
        <v>2819</v>
      </c>
      <c r="E70" s="105">
        <f t="shared" si="11"/>
        <v>-2543</v>
      </c>
      <c r="F70" s="44">
        <f t="shared" si="12"/>
        <v>-0.90209294075913449</v>
      </c>
    </row>
    <row r="71" spans="2:14" ht="15" thickBot="1" x14ac:dyDescent="0.35">
      <c r="B71" s="79" t="s">
        <v>7</v>
      </c>
      <c r="C71" s="104">
        <f t="shared" si="10"/>
        <v>190</v>
      </c>
      <c r="D71" s="56">
        <v>752</v>
      </c>
      <c r="E71" s="105">
        <f t="shared" si="11"/>
        <v>-562</v>
      </c>
      <c r="F71" s="58">
        <f t="shared" si="12"/>
        <v>-0.74734042553191493</v>
      </c>
    </row>
    <row r="72" spans="2:14" ht="15" thickBot="1" x14ac:dyDescent="0.35">
      <c r="B72" s="14" t="s">
        <v>59</v>
      </c>
      <c r="C72" s="104">
        <f t="shared" si="10"/>
        <v>1611</v>
      </c>
      <c r="D72" s="24">
        <v>14129</v>
      </c>
      <c r="E72" s="105">
        <f t="shared" si="11"/>
        <v>-12518</v>
      </c>
      <c r="F72" s="37">
        <f t="shared" si="12"/>
        <v>-0.88597919173331441</v>
      </c>
    </row>
    <row r="73" spans="2:14" ht="15" thickBot="1" x14ac:dyDescent="0.35">
      <c r="B73" s="15" t="s">
        <v>13</v>
      </c>
      <c r="C73" s="104">
        <f t="shared" si="10"/>
        <v>319</v>
      </c>
      <c r="D73" s="91">
        <v>1843</v>
      </c>
      <c r="E73" s="105">
        <f t="shared" si="11"/>
        <v>-1524</v>
      </c>
      <c r="F73" s="96">
        <f t="shared" si="12"/>
        <v>-0.8269126424308193</v>
      </c>
    </row>
    <row r="74" spans="2:14" ht="15" thickBot="1" x14ac:dyDescent="0.35">
      <c r="B74" s="87" t="s">
        <v>65</v>
      </c>
      <c r="C74" s="104">
        <f t="shared" si="10"/>
        <v>236</v>
      </c>
      <c r="D74" s="109">
        <v>1048</v>
      </c>
      <c r="E74" s="105">
        <f t="shared" si="11"/>
        <v>-812</v>
      </c>
      <c r="F74" s="97">
        <f t="shared" si="12"/>
        <v>-0.77480916030534353</v>
      </c>
    </row>
    <row r="75" spans="2:14" ht="15" thickBot="1" x14ac:dyDescent="0.35">
      <c r="B75" s="14" t="s">
        <v>19</v>
      </c>
      <c r="C75" s="104">
        <f t="shared" si="10"/>
        <v>1145</v>
      </c>
      <c r="D75" s="24">
        <v>5504</v>
      </c>
      <c r="E75" s="105">
        <f t="shared" si="11"/>
        <v>-4359</v>
      </c>
      <c r="F75" s="184">
        <f t="shared" si="12"/>
        <v>-0.79196947674418605</v>
      </c>
      <c r="N75" s="72"/>
    </row>
    <row r="76" spans="2:14" ht="15" thickBot="1" x14ac:dyDescent="0.35">
      <c r="B76" s="101" t="s">
        <v>50</v>
      </c>
      <c r="C76" s="100">
        <f>SUM(C66:C75)</f>
        <v>31777</v>
      </c>
      <c r="D76" s="102">
        <f>SUM(D66:D75)</f>
        <v>121821</v>
      </c>
      <c r="E76" s="77">
        <f t="shared" si="11"/>
        <v>-90044</v>
      </c>
      <c r="F76" s="103">
        <f t="shared" si="12"/>
        <v>-0.73915006443880771</v>
      </c>
      <c r="G76" s="185">
        <f>SUM(C76/D76)</f>
        <v>0.26084993556119224</v>
      </c>
      <c r="N76" s="72"/>
    </row>
    <row r="77" spans="2:14" ht="18.600000000000001" thickBot="1" x14ac:dyDescent="0.4">
      <c r="E77" s="77">
        <f>SUM(E66:E75)</f>
        <v>-90044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13.391066160977665</v>
      </c>
      <c r="D78" s="72">
        <f>SUM(D76/D36)</f>
        <v>32.502934898612594</v>
      </c>
      <c r="I78" s="6" t="s">
        <v>123</v>
      </c>
      <c r="J78" s="40"/>
      <c r="K78" s="40"/>
      <c r="N78" s="72"/>
    </row>
    <row r="79" spans="2:14" x14ac:dyDescent="0.3">
      <c r="I79" s="195"/>
      <c r="J79" s="120" t="s">
        <v>120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5621</v>
      </c>
      <c r="D80" s="73">
        <f>SUM(D66:D68,D70:D75)</f>
        <v>35280</v>
      </c>
      <c r="E80" s="250">
        <f>SUM(C80/D80)</f>
        <v>0.15932539682539681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1" si="13">SUM(C66/C26)</f>
        <v>15.243243243243244</v>
      </c>
      <c r="K82" s="111">
        <v>36.743362831858406</v>
      </c>
      <c r="L82" s="210">
        <f>SUM(J82-K82)</f>
        <v>-21.500119588615163</v>
      </c>
      <c r="M82" s="44">
        <f>SUM(L82/K82)</f>
        <v>-0.58514294641462272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25.3125</v>
      </c>
      <c r="K83" s="111">
        <v>27.64406779661017</v>
      </c>
      <c r="L83" s="210">
        <f t="shared" ref="L83:L91" si="14">SUM(J83-K83)</f>
        <v>-2.3315677966101696</v>
      </c>
      <c r="M83" s="44">
        <f t="shared" ref="M83:M91" si="15">SUM(L83/K83)</f>
        <v>-8.4342427958307792E-2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36.153846153846153</v>
      </c>
      <c r="K84" s="111">
        <v>37.680851063829785</v>
      </c>
      <c r="L84" s="210">
        <f t="shared" si="14"/>
        <v>-1.5270049099836314</v>
      </c>
      <c r="M84" s="44">
        <f t="shared" si="15"/>
        <v>-4.0524692698605688E-2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12.587102983638113</v>
      </c>
      <c r="K85" s="111">
        <v>34.6</v>
      </c>
      <c r="L85" s="210">
        <f t="shared" si="14"/>
        <v>-22.01289701636189</v>
      </c>
      <c r="M85" s="44">
        <f t="shared" si="15"/>
        <v>-0.63621089642664419</v>
      </c>
    </row>
    <row r="86" spans="3:14" x14ac:dyDescent="0.3">
      <c r="C86" s="40"/>
      <c r="I86" s="130" t="s">
        <v>3</v>
      </c>
      <c r="J86" s="212">
        <f t="shared" si="13"/>
        <v>23</v>
      </c>
      <c r="K86" s="111">
        <v>37.586666666666666</v>
      </c>
      <c r="L86" s="210">
        <f t="shared" si="14"/>
        <v>-14.586666666666666</v>
      </c>
      <c r="M86" s="44">
        <f t="shared" si="15"/>
        <v>-0.38808087974459027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19</v>
      </c>
      <c r="K87" s="111">
        <v>21.485714285714284</v>
      </c>
      <c r="L87" s="210">
        <f t="shared" si="14"/>
        <v>-2.485714285714284</v>
      </c>
      <c r="M87" s="44">
        <f t="shared" si="15"/>
        <v>-0.11569148936170205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19.178571428571427</v>
      </c>
      <c r="K88" s="111">
        <f>SUM(D72/D32)</f>
        <v>30.715217391304346</v>
      </c>
      <c r="L88" s="210">
        <f t="shared" si="14"/>
        <v>-11.536645962732919</v>
      </c>
      <c r="M88" s="44">
        <f t="shared" si="15"/>
        <v>-0.37560033568243634</v>
      </c>
    </row>
    <row r="89" spans="3:14" x14ac:dyDescent="0.3">
      <c r="I89" s="130" t="s">
        <v>13</v>
      </c>
      <c r="J89" s="212">
        <f t="shared" si="13"/>
        <v>26.583333333333332</v>
      </c>
      <c r="K89" s="111">
        <v>30.21311475409836</v>
      </c>
      <c r="L89" s="210">
        <f t="shared" si="14"/>
        <v>-3.6297814207650276</v>
      </c>
      <c r="M89" s="44">
        <f t="shared" si="15"/>
        <v>-0.12013926568999821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26.222222222222221</v>
      </c>
      <c r="K90" s="111">
        <f>SUM(M53/K53)</f>
        <v>23.818181818181817</v>
      </c>
      <c r="L90" s="210">
        <f t="shared" si="14"/>
        <v>2.4040404040404049</v>
      </c>
      <c r="M90" s="44">
        <f t="shared" si="15"/>
        <v>0.1009329940627651</v>
      </c>
    </row>
    <row r="91" spans="3:14" ht="15" thickBot="1" x14ac:dyDescent="0.35">
      <c r="I91" s="13" t="s">
        <v>19</v>
      </c>
      <c r="J91" s="213">
        <f t="shared" si="13"/>
        <v>13.313953488372093</v>
      </c>
      <c r="K91" s="208">
        <v>18.657627118644069</v>
      </c>
      <c r="L91" s="211">
        <f t="shared" si="14"/>
        <v>-5.3436736302719758</v>
      </c>
      <c r="M91" s="65">
        <f t="shared" si="15"/>
        <v>-0.28640692604110335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  <pageSetup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7"/>
  <dimension ref="B1:AI93"/>
  <sheetViews>
    <sheetView topLeftCell="A61" workbookViewId="0">
      <selection activeCell="D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0.1093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131</v>
      </c>
      <c r="C1" s="89"/>
      <c r="D1" s="89"/>
      <c r="E1" s="89"/>
      <c r="F1" s="89"/>
      <c r="G1" s="89"/>
    </row>
    <row r="2" spans="2:35" ht="15.6" x14ac:dyDescent="0.3">
      <c r="B2" s="28" t="s">
        <v>136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132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5"/>
      <c r="C5" s="120" t="s">
        <v>130</v>
      </c>
      <c r="D5" s="120" t="s">
        <v>120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6"/>
      <c r="C6" s="121" t="s">
        <v>14</v>
      </c>
      <c r="D6" s="124" t="s">
        <v>14</v>
      </c>
      <c r="E6" s="52" t="s">
        <v>16</v>
      </c>
      <c r="F6" s="52" t="s">
        <v>21</v>
      </c>
      <c r="J6" s="226" t="s">
        <v>91</v>
      </c>
      <c r="K6" s="139">
        <v>2488</v>
      </c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 t="s">
        <v>135</v>
      </c>
      <c r="K7" s="139">
        <v>2326</v>
      </c>
      <c r="L7" s="139"/>
      <c r="M7" s="140"/>
      <c r="N7" s="140"/>
      <c r="S7" s="21" t="s">
        <v>57</v>
      </c>
      <c r="T7" s="22">
        <v>3913</v>
      </c>
      <c r="U7" s="21"/>
      <c r="AC7" s="166"/>
      <c r="AD7" s="166"/>
      <c r="AE7" s="8"/>
      <c r="AF7" s="166"/>
      <c r="AG7" s="166"/>
    </row>
    <row r="8" spans="2:35" ht="15" thickBot="1" x14ac:dyDescent="0.35">
      <c r="B8" s="11" t="s">
        <v>0</v>
      </c>
      <c r="C8" s="8">
        <v>36</v>
      </c>
      <c r="D8" s="91">
        <v>37</v>
      </c>
      <c r="E8" s="93">
        <f>SUM(C8-D8)</f>
        <v>-1</v>
      </c>
      <c r="F8" s="96">
        <f t="shared" ref="F8:F18" si="0">SUM(E8/D8)</f>
        <v>-2.7027027027027029E-2</v>
      </c>
      <c r="H8" s="186">
        <v>2033</v>
      </c>
      <c r="J8" s="190" t="s">
        <v>110</v>
      </c>
      <c r="K8" s="139">
        <v>2431</v>
      </c>
      <c r="M8" s="139"/>
      <c r="N8" s="141"/>
      <c r="S8" s="21" t="s">
        <v>9</v>
      </c>
      <c r="T8" s="23">
        <v>125600</v>
      </c>
      <c r="U8" s="21"/>
    </row>
    <row r="9" spans="2:35" ht="15" thickBot="1" x14ac:dyDescent="0.35">
      <c r="B9" s="34" t="s">
        <v>2</v>
      </c>
      <c r="C9" s="91">
        <v>34</v>
      </c>
      <c r="D9" s="76">
        <v>32</v>
      </c>
      <c r="E9" s="93">
        <f t="shared" ref="E9:E17" si="1">SUM(C9-D9)</f>
        <v>2</v>
      </c>
      <c r="F9" s="44">
        <f t="shared" si="0"/>
        <v>6.25E-2</v>
      </c>
      <c r="H9" s="186">
        <v>23777</v>
      </c>
      <c r="J9" s="190" t="s">
        <v>120</v>
      </c>
      <c r="K9" s="139">
        <v>2373</v>
      </c>
      <c r="L9" s="139"/>
      <c r="M9" s="139"/>
      <c r="N9" s="141"/>
      <c r="AB9" s="40"/>
      <c r="AC9" s="169"/>
      <c r="AF9" s="169"/>
    </row>
    <row r="10" spans="2:35" ht="15" thickBot="1" x14ac:dyDescent="0.35">
      <c r="B10" s="33" t="s">
        <v>1</v>
      </c>
      <c r="C10" s="76">
        <v>13</v>
      </c>
      <c r="D10" s="42">
        <v>13</v>
      </c>
      <c r="E10" s="93">
        <f t="shared" si="1"/>
        <v>0</v>
      </c>
      <c r="F10" s="44">
        <f t="shared" si="0"/>
        <v>0</v>
      </c>
      <c r="J10" s="190" t="s">
        <v>130</v>
      </c>
      <c r="K10" s="139">
        <v>2310</v>
      </c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12" t="s">
        <v>6</v>
      </c>
      <c r="C11" s="42">
        <v>2033</v>
      </c>
      <c r="D11" s="216">
        <v>2078</v>
      </c>
      <c r="E11" s="93">
        <f t="shared" si="1"/>
        <v>-45</v>
      </c>
      <c r="F11" s="44">
        <f t="shared" si="0"/>
        <v>-2.165543792107796E-2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14" t="s">
        <v>3</v>
      </c>
      <c r="C12" s="216">
        <v>12</v>
      </c>
      <c r="D12" s="42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0.59263991822131357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79" t="s">
        <v>7</v>
      </c>
      <c r="C13" s="42">
        <v>10</v>
      </c>
      <c r="D13" s="56">
        <v>10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0.23417993630573247</v>
      </c>
      <c r="U13" s="16"/>
    </row>
    <row r="14" spans="2:35" x14ac:dyDescent="0.3">
      <c r="B14" s="130" t="s">
        <v>59</v>
      </c>
      <c r="C14" s="56">
        <v>84</v>
      </c>
      <c r="D14" s="42">
        <v>84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3" t="s">
        <v>13</v>
      </c>
      <c r="C15" s="42">
        <v>12</v>
      </c>
      <c r="D15" s="91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12" t="s">
        <v>65</v>
      </c>
      <c r="C16" s="56">
        <v>9</v>
      </c>
      <c r="D16" s="56">
        <v>9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79" t="s">
        <v>137</v>
      </c>
      <c r="C17" s="56">
        <v>76</v>
      </c>
      <c r="D17" s="56">
        <v>86</v>
      </c>
      <c r="E17" s="57">
        <f t="shared" si="1"/>
        <v>-10</v>
      </c>
      <c r="F17" s="58">
        <f t="shared" si="0"/>
        <v>-0.11627906976744186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61" t="s">
        <v>50</v>
      </c>
      <c r="C18" s="77">
        <f>SUM(C8:C17)</f>
        <v>2319</v>
      </c>
      <c r="D18" s="77">
        <f>SUM(D8:D17)</f>
        <v>2373</v>
      </c>
      <c r="E18" s="77">
        <f>SUM(C18-D18)</f>
        <v>-54</v>
      </c>
      <c r="F18" s="60">
        <f t="shared" si="0"/>
        <v>-2.2756005056890013E-2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133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130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34</v>
      </c>
      <c r="D27" s="99">
        <v>118</v>
      </c>
      <c r="E27" s="41">
        <f t="shared" ref="E27:E36" si="2">SUM(C27-D27)</f>
        <v>-84</v>
      </c>
      <c r="F27" s="67">
        <f t="shared" ref="F27:F34" si="3">SUM(E27/D27)</f>
        <v>-0.71186440677966101</v>
      </c>
      <c r="G27" s="75">
        <f t="shared" ref="G27:G34" si="4">SUM(C27/D27)</f>
        <v>0.28813559322033899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2033</v>
      </c>
      <c r="D29" s="99">
        <v>2500</v>
      </c>
      <c r="E29" s="41">
        <f t="shared" si="2"/>
        <v>-467</v>
      </c>
      <c r="F29" s="67">
        <f t="shared" si="3"/>
        <v>-0.18679999999999999</v>
      </c>
      <c r="G29" s="75">
        <f t="shared" si="4"/>
        <v>0.81320000000000003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10</v>
      </c>
      <c r="D31" s="99">
        <v>35</v>
      </c>
      <c r="E31" s="41">
        <f t="shared" si="2"/>
        <v>-25</v>
      </c>
      <c r="F31" s="67">
        <f t="shared" si="3"/>
        <v>-0.7142857142857143</v>
      </c>
      <c r="G31" s="75">
        <f t="shared" si="4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9</v>
      </c>
      <c r="D34" s="182">
        <v>44</v>
      </c>
      <c r="E34" s="41">
        <f t="shared" si="2"/>
        <v>-35</v>
      </c>
      <c r="F34" s="150">
        <f t="shared" si="3"/>
        <v>-0.79545454545454541</v>
      </c>
      <c r="G34" s="75">
        <f t="shared" si="4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79" t="s">
        <v>137</v>
      </c>
      <c r="C35" s="78">
        <f>SUM(C17)</f>
        <v>76</v>
      </c>
      <c r="D35" s="119">
        <v>295</v>
      </c>
      <c r="E35" s="41">
        <f t="shared" si="2"/>
        <v>-219</v>
      </c>
      <c r="F35" s="94">
        <f>SUM(E35/D35)</f>
        <v>-0.74237288135593216</v>
      </c>
      <c r="G35" s="75">
        <f>SUM(C35/D35)</f>
        <v>0.25762711864406779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2319</v>
      </c>
      <c r="D36" s="7">
        <f>SUM(D26:D35)</f>
        <v>3748</v>
      </c>
      <c r="E36" s="77">
        <f t="shared" si="2"/>
        <v>-1429</v>
      </c>
      <c r="F36" s="149">
        <f>SUM(E36/D36)</f>
        <v>-0.38127001067235861</v>
      </c>
      <c r="G36" s="185">
        <f>SUM(C36/D36)</f>
        <v>0.61872998932764145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286</v>
      </c>
      <c r="D38" s="9">
        <f>SUM(D26:D28,D30:D35)</f>
        <v>1248</v>
      </c>
      <c r="E38" s="77">
        <f>SUM(C38-D38)</f>
        <v>-962</v>
      </c>
      <c r="F38" s="149">
        <f>SUM(E38/D38)</f>
        <v>-0.77083333333333337</v>
      </c>
      <c r="G38" s="185">
        <f>SUM(C38/D38)</f>
        <v>0.22916666666666666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132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00"/>
      <c r="C42" s="151" t="s">
        <v>130</v>
      </c>
      <c r="D42" s="120" t="s">
        <v>120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01"/>
      <c r="C43" s="218" t="s">
        <v>83</v>
      </c>
      <c r="D43" s="121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" t="s">
        <v>52</v>
      </c>
      <c r="C44" s="219" t="s">
        <v>15</v>
      </c>
      <c r="D44" s="136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J44">
        <v>137</v>
      </c>
      <c r="K44">
        <v>47</v>
      </c>
      <c r="L44">
        <v>1037</v>
      </c>
      <c r="M44">
        <v>172</v>
      </c>
      <c r="N44">
        <v>184</v>
      </c>
      <c r="O44">
        <v>1209</v>
      </c>
      <c r="Q44" s="72">
        <f t="shared" si="6"/>
        <v>3.6595744680851063</v>
      </c>
    </row>
    <row r="45" spans="2:17" ht="15" thickBot="1" x14ac:dyDescent="0.35">
      <c r="B45" s="11" t="s">
        <v>0</v>
      </c>
      <c r="C45" s="131">
        <v>578</v>
      </c>
      <c r="D45" s="221">
        <v>564</v>
      </c>
      <c r="E45" s="107">
        <f t="shared" ref="E45:E54" si="7">SUM(C45-D45)</f>
        <v>14</v>
      </c>
      <c r="F45" s="95">
        <f t="shared" ref="F45:F56" si="8">SUM(E45/D45)</f>
        <v>2.4822695035460994E-2</v>
      </c>
      <c r="G45" s="133">
        <f t="shared" ref="G45:G54" si="9">SUM(C45/C26)</f>
        <v>16.055555555555557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220">
        <v>875</v>
      </c>
      <c r="D46" s="42">
        <v>810</v>
      </c>
      <c r="E46" s="107">
        <f t="shared" si="7"/>
        <v>65</v>
      </c>
      <c r="F46" s="95">
        <f t="shared" si="8"/>
        <v>8.0246913580246909E-2</v>
      </c>
      <c r="G46" s="133">
        <f t="shared" si="9"/>
        <v>25.735294117647058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220">
        <v>470</v>
      </c>
      <c r="D47" s="42">
        <v>470</v>
      </c>
      <c r="E47" s="107">
        <f t="shared" si="7"/>
        <v>0</v>
      </c>
      <c r="F47" s="95">
        <f t="shared" si="8"/>
        <v>0</v>
      </c>
      <c r="G47" s="133">
        <f t="shared" si="9"/>
        <v>36.153846153846153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23777</v>
      </c>
      <c r="D48" s="222">
        <v>26156</v>
      </c>
      <c r="E48" s="107">
        <f t="shared" si="7"/>
        <v>-2379</v>
      </c>
      <c r="F48" s="95">
        <f t="shared" si="8"/>
        <v>-9.0954274353876735E-2</v>
      </c>
      <c r="G48" s="133">
        <f t="shared" si="9"/>
        <v>11.695523856369897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220">
        <v>268</v>
      </c>
      <c r="D49" s="42">
        <v>276</v>
      </c>
      <c r="E49" s="107">
        <f t="shared" si="7"/>
        <v>-8</v>
      </c>
      <c r="F49" s="95">
        <f t="shared" si="8"/>
        <v>-2.8985507246376812E-2</v>
      </c>
      <c r="G49" s="133">
        <f t="shared" si="9"/>
        <v>22.333333333333332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220">
        <v>194</v>
      </c>
      <c r="D50" s="42">
        <v>190</v>
      </c>
      <c r="E50" s="107">
        <f t="shared" si="7"/>
        <v>4</v>
      </c>
      <c r="F50" s="95">
        <f t="shared" si="8"/>
        <v>2.1052631578947368E-2</v>
      </c>
      <c r="G50" s="133">
        <f t="shared" si="9"/>
        <v>19.399999999999999</v>
      </c>
      <c r="I50" t="s">
        <v>48</v>
      </c>
      <c r="J50">
        <v>4160</v>
      </c>
      <c r="K50" s="3">
        <f>SUM(K31:K49)</f>
        <v>3913</v>
      </c>
      <c r="L50" s="3"/>
      <c r="M50" s="14">
        <f>SUM(M31:M49)</f>
        <v>125617</v>
      </c>
      <c r="N50">
        <v>8070</v>
      </c>
      <c r="O50">
        <v>252197</v>
      </c>
      <c r="Q50" s="88">
        <f t="shared" si="6"/>
        <v>32.102478916432403</v>
      </c>
    </row>
    <row r="51" spans="2:20" ht="15" thickBot="1" x14ac:dyDescent="0.35">
      <c r="B51" s="14" t="s">
        <v>59</v>
      </c>
      <c r="C51" s="220">
        <v>1540</v>
      </c>
      <c r="D51" s="42">
        <v>1611</v>
      </c>
      <c r="E51" s="107">
        <f t="shared" si="7"/>
        <v>-71</v>
      </c>
      <c r="F51" s="95">
        <f t="shared" si="8"/>
        <v>-4.4072004965859717E-2</v>
      </c>
      <c r="G51" s="133">
        <f t="shared" si="9"/>
        <v>18.333333333333332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220">
        <v>331</v>
      </c>
      <c r="D52" s="42">
        <v>319</v>
      </c>
      <c r="E52" s="107">
        <f>SUM(C52-D52)</f>
        <v>12</v>
      </c>
      <c r="F52" s="95">
        <f t="shared" si="8"/>
        <v>3.7617554858934171E-2</v>
      </c>
      <c r="G52" s="133">
        <f t="shared" si="9"/>
        <v>27.583333333333332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220">
        <v>257</v>
      </c>
      <c r="D53" s="42">
        <v>236</v>
      </c>
      <c r="E53" s="107">
        <f t="shared" si="7"/>
        <v>21</v>
      </c>
      <c r="F53" s="95">
        <f t="shared" si="8"/>
        <v>8.8983050847457626E-2</v>
      </c>
      <c r="G53" s="133">
        <f t="shared" si="9"/>
        <v>28.555555555555557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79" t="s">
        <v>137</v>
      </c>
      <c r="C54" s="223">
        <v>1123</v>
      </c>
      <c r="D54" s="56">
        <v>1145</v>
      </c>
      <c r="E54" s="106">
        <f t="shared" si="7"/>
        <v>-22</v>
      </c>
      <c r="F54" s="94">
        <f t="shared" si="8"/>
        <v>-1.9213973799126639E-2</v>
      </c>
      <c r="G54" s="224">
        <f t="shared" si="9"/>
        <v>14.776315789473685</v>
      </c>
    </row>
    <row r="55" spans="2:20" ht="15" thickBot="1" x14ac:dyDescent="0.35">
      <c r="B55" s="61" t="s">
        <v>50</v>
      </c>
      <c r="C55" s="115">
        <f>SUM(C45:C54)</f>
        <v>29413</v>
      </c>
      <c r="D55" s="77">
        <f>SUM(D45:D54)</f>
        <v>31777</v>
      </c>
      <c r="E55" s="7">
        <f>SUM(C55-D55)</f>
        <v>-2364</v>
      </c>
      <c r="F55" s="149">
        <f t="shared" si="8"/>
        <v>-7.4393429209805836E-2</v>
      </c>
      <c r="G55" s="132">
        <f>SUM(C55/C36)</f>
        <v>12.683484260457094</v>
      </c>
    </row>
    <row r="56" spans="2:20" ht="15" thickBot="1" x14ac:dyDescent="0.35">
      <c r="C56" s="73">
        <f>SUM(C45:C47,C49:C54)</f>
        <v>5636</v>
      </c>
      <c r="D56" s="73">
        <f>SUM(D45:D47,D49:D54)</f>
        <v>5621</v>
      </c>
      <c r="E56" s="73">
        <f>SUM(E45:E47,E49:E54)</f>
        <v>15</v>
      </c>
      <c r="F56" s="127">
        <f t="shared" si="8"/>
        <v>2.6685643123999288E-3</v>
      </c>
      <c r="G56" s="72"/>
      <c r="I56" t="s">
        <v>128</v>
      </c>
      <c r="K56" s="40" t="s">
        <v>125</v>
      </c>
      <c r="M56" t="s">
        <v>17</v>
      </c>
      <c r="T56">
        <f>SUM(M32,M41)</f>
        <v>1048</v>
      </c>
    </row>
    <row r="57" spans="2:20" ht="15" thickBot="1" x14ac:dyDescent="0.35">
      <c r="C57" t="s">
        <v>66</v>
      </c>
      <c r="I57" t="s">
        <v>124</v>
      </c>
      <c r="K57">
        <f>SUM(K32,K33,K38,K39,K41,K46)</f>
        <v>202</v>
      </c>
      <c r="M57">
        <f>SUM(M32,M33,M38,M39,M41,M46)</f>
        <v>5125</v>
      </c>
    </row>
    <row r="58" spans="2:20" ht="15" thickBot="1" x14ac:dyDescent="0.35">
      <c r="C58" s="35"/>
      <c r="E58" s="83">
        <f>SUM(C45:C47,C49:C54)</f>
        <v>5636</v>
      </c>
      <c r="F58" s="30">
        <f>SUM(C26:C28,C30:C35)</f>
        <v>286</v>
      </c>
      <c r="G58" s="134">
        <f>SUM(E58/F58)</f>
        <v>19.706293706293707</v>
      </c>
      <c r="I58" t="s">
        <v>126</v>
      </c>
      <c r="K58">
        <f>SUM(K50-K57)</f>
        <v>3711</v>
      </c>
      <c r="M58">
        <f>SUM(M50-M57)</f>
        <v>120492</v>
      </c>
    </row>
    <row r="59" spans="2:20" ht="15" thickBot="1" x14ac:dyDescent="0.35">
      <c r="F59" s="132">
        <v>13.4</v>
      </c>
      <c r="G59" s="88"/>
      <c r="K59" s="40">
        <f>SUM(K57:K58)</f>
        <v>3913</v>
      </c>
      <c r="M59">
        <f>SUM(M57:M58)</f>
        <v>125617</v>
      </c>
    </row>
    <row r="60" spans="2:20" ht="18" x14ac:dyDescent="0.35">
      <c r="B60" s="191" t="s">
        <v>53</v>
      </c>
      <c r="C60" s="192"/>
      <c r="D60" s="192"/>
      <c r="E60" s="35"/>
      <c r="I60" t="s">
        <v>129</v>
      </c>
    </row>
    <row r="61" spans="2:20" x14ac:dyDescent="0.3">
      <c r="B61" s="6" t="s">
        <v>134</v>
      </c>
      <c r="C61" s="40"/>
      <c r="D61" s="40"/>
      <c r="I61" t="s">
        <v>124</v>
      </c>
      <c r="K61">
        <v>59</v>
      </c>
      <c r="M61">
        <v>1202</v>
      </c>
    </row>
    <row r="62" spans="2:20" ht="15" thickBot="1" x14ac:dyDescent="0.35">
      <c r="B62" s="40" t="s">
        <v>69</v>
      </c>
      <c r="I62" t="s">
        <v>127</v>
      </c>
      <c r="K62">
        <v>2388</v>
      </c>
      <c r="M62">
        <v>31344</v>
      </c>
    </row>
    <row r="63" spans="2:20" x14ac:dyDescent="0.3">
      <c r="B63" s="195"/>
      <c r="C63" s="120" t="s">
        <v>130</v>
      </c>
      <c r="D63" s="69" t="s">
        <v>22</v>
      </c>
      <c r="E63" s="64" t="s">
        <v>23</v>
      </c>
      <c r="F63" s="45" t="s">
        <v>23</v>
      </c>
      <c r="K63">
        <f>SUM(K61:K62)</f>
        <v>2447</v>
      </c>
      <c r="M63">
        <f>SUM(M61:M62)</f>
        <v>32546</v>
      </c>
    </row>
    <row r="64" spans="2:20" ht="15" thickBot="1" x14ac:dyDescent="0.35">
      <c r="B64" s="196"/>
      <c r="C64" s="121" t="s">
        <v>83</v>
      </c>
      <c r="D64" s="47" t="s">
        <v>49</v>
      </c>
      <c r="E64" s="53" t="s">
        <v>16</v>
      </c>
      <c r="F64" s="53" t="s">
        <v>21</v>
      </c>
    </row>
    <row r="65" spans="2:14" ht="16.2" thickBot="1" x14ac:dyDescent="0.35">
      <c r="B65" s="1" t="s">
        <v>52</v>
      </c>
      <c r="C65" s="136" t="s">
        <v>15</v>
      </c>
      <c r="D65" s="49" t="s">
        <v>15</v>
      </c>
      <c r="E65" s="63" t="s">
        <v>15</v>
      </c>
      <c r="F65" s="63" t="s">
        <v>15</v>
      </c>
    </row>
    <row r="66" spans="2:14" ht="15" thickBot="1" x14ac:dyDescent="0.35">
      <c r="B66" s="11" t="s">
        <v>0</v>
      </c>
      <c r="C66" s="104">
        <f>SUM(C45)</f>
        <v>578</v>
      </c>
      <c r="D66" s="42">
        <v>4152</v>
      </c>
      <c r="E66" s="105">
        <f>SUM(C66-D66)</f>
        <v>-3574</v>
      </c>
      <c r="F66" s="44">
        <f>SUM(E66/D66)</f>
        <v>-0.86078998073217727</v>
      </c>
    </row>
    <row r="67" spans="2:14" ht="15" thickBot="1" x14ac:dyDescent="0.35">
      <c r="B67" s="34" t="s">
        <v>2</v>
      </c>
      <c r="C67" s="104">
        <f t="shared" ref="C67:C74" si="10">SUM(C46)</f>
        <v>875</v>
      </c>
      <c r="D67" s="42">
        <v>3262</v>
      </c>
      <c r="E67" s="105">
        <f t="shared" ref="E67:E75" si="11">SUM(C67-D67)</f>
        <v>-2387</v>
      </c>
      <c r="F67" s="44">
        <f t="shared" ref="F67:F75" si="12">SUM(E67/D67)</f>
        <v>-0.73175965665236054</v>
      </c>
    </row>
    <row r="68" spans="2:14" ht="15" thickBot="1" x14ac:dyDescent="0.35">
      <c r="B68" s="33" t="s">
        <v>1</v>
      </c>
      <c r="C68" s="104">
        <f t="shared" si="10"/>
        <v>470</v>
      </c>
      <c r="D68" s="42">
        <v>1771</v>
      </c>
      <c r="E68" s="105">
        <f t="shared" si="11"/>
        <v>-1301</v>
      </c>
      <c r="F68" s="44">
        <f t="shared" si="12"/>
        <v>-0.73461321287408243</v>
      </c>
    </row>
    <row r="69" spans="2:14" ht="15" thickBot="1" x14ac:dyDescent="0.35">
      <c r="B69" s="12" t="s">
        <v>6</v>
      </c>
      <c r="C69" s="104">
        <f t="shared" si="10"/>
        <v>23777</v>
      </c>
      <c r="D69" s="42">
        <v>86541</v>
      </c>
      <c r="E69" s="105">
        <f t="shared" si="11"/>
        <v>-62764</v>
      </c>
      <c r="F69" s="44">
        <f t="shared" si="12"/>
        <v>-0.72525161484152023</v>
      </c>
    </row>
    <row r="70" spans="2:14" ht="15" thickBot="1" x14ac:dyDescent="0.35">
      <c r="B70" s="14" t="s">
        <v>3</v>
      </c>
      <c r="C70" s="104">
        <f t="shared" si="10"/>
        <v>268</v>
      </c>
      <c r="D70" s="42">
        <v>2819</v>
      </c>
      <c r="E70" s="105">
        <f t="shared" si="11"/>
        <v>-2551</v>
      </c>
      <c r="F70" s="44">
        <f t="shared" si="12"/>
        <v>-0.90493082653423196</v>
      </c>
    </row>
    <row r="71" spans="2:14" ht="15" thickBot="1" x14ac:dyDescent="0.35">
      <c r="B71" s="79" t="s">
        <v>7</v>
      </c>
      <c r="C71" s="104">
        <f t="shared" si="10"/>
        <v>194</v>
      </c>
      <c r="D71" s="56">
        <v>752</v>
      </c>
      <c r="E71" s="105">
        <f t="shared" si="11"/>
        <v>-558</v>
      </c>
      <c r="F71" s="58">
        <f t="shared" si="12"/>
        <v>-0.74202127659574468</v>
      </c>
    </row>
    <row r="72" spans="2:14" ht="15" thickBot="1" x14ac:dyDescent="0.35">
      <c r="B72" s="14" t="s">
        <v>59</v>
      </c>
      <c r="C72" s="104">
        <f t="shared" si="10"/>
        <v>1540</v>
      </c>
      <c r="D72" s="24">
        <v>14129</v>
      </c>
      <c r="E72" s="105">
        <f t="shared" si="11"/>
        <v>-12589</v>
      </c>
      <c r="F72" s="37">
        <f t="shared" si="12"/>
        <v>-0.89100431736145513</v>
      </c>
    </row>
    <row r="73" spans="2:14" ht="15" thickBot="1" x14ac:dyDescent="0.35">
      <c r="B73" s="15" t="s">
        <v>13</v>
      </c>
      <c r="C73" s="104">
        <f t="shared" si="10"/>
        <v>331</v>
      </c>
      <c r="D73" s="91">
        <v>1843</v>
      </c>
      <c r="E73" s="105">
        <f t="shared" si="11"/>
        <v>-1512</v>
      </c>
      <c r="F73" s="96">
        <f t="shared" si="12"/>
        <v>-0.82040151926207272</v>
      </c>
    </row>
    <row r="74" spans="2:14" ht="15" thickBot="1" x14ac:dyDescent="0.35">
      <c r="B74" s="87" t="s">
        <v>65</v>
      </c>
      <c r="C74" s="104">
        <f t="shared" si="10"/>
        <v>257</v>
      </c>
      <c r="D74" s="109">
        <v>1048</v>
      </c>
      <c r="E74" s="105">
        <f t="shared" si="11"/>
        <v>-791</v>
      </c>
      <c r="F74" s="97">
        <f t="shared" si="12"/>
        <v>-0.75477099236641221</v>
      </c>
    </row>
    <row r="75" spans="2:14" ht="15" thickBot="1" x14ac:dyDescent="0.35">
      <c r="B75" s="79" t="s">
        <v>137</v>
      </c>
      <c r="C75" s="108">
        <f>SUM(C54)</f>
        <v>1123</v>
      </c>
      <c r="D75" s="32">
        <v>5504</v>
      </c>
      <c r="E75" s="106">
        <f t="shared" si="11"/>
        <v>-4381</v>
      </c>
      <c r="F75" s="225">
        <f t="shared" si="12"/>
        <v>-0.79596656976744184</v>
      </c>
      <c r="N75" s="72"/>
    </row>
    <row r="76" spans="2:14" ht="15" thickBot="1" x14ac:dyDescent="0.35">
      <c r="B76" s="61" t="s">
        <v>50</v>
      </c>
      <c r="C76" s="59">
        <f>SUM(C66:C75)</f>
        <v>29413</v>
      </c>
      <c r="D76" s="77">
        <f>SUM(D66:D75)</f>
        <v>121821</v>
      </c>
      <c r="E76" s="77">
        <f>SUM(C76-D76)</f>
        <v>-92408</v>
      </c>
      <c r="F76" s="60">
        <f>SUM(E76/D76)</f>
        <v>-0.75855558565436176</v>
      </c>
      <c r="G76" s="185">
        <f>SUM(C76/D76)</f>
        <v>0.24144441434563826</v>
      </c>
      <c r="N76" s="72"/>
    </row>
    <row r="77" spans="2:14" ht="18.600000000000001" thickBot="1" x14ac:dyDescent="0.4">
      <c r="E77" s="77">
        <f>SUM(E66:E75)</f>
        <v>-92408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12.683484260457094</v>
      </c>
      <c r="D78" s="72">
        <f>SUM(D76/D36)</f>
        <v>32.502934898612594</v>
      </c>
      <c r="I78" s="6" t="s">
        <v>134</v>
      </c>
      <c r="J78" s="40"/>
      <c r="K78" s="40"/>
      <c r="N78" s="72"/>
    </row>
    <row r="79" spans="2:14" x14ac:dyDescent="0.3">
      <c r="I79" s="195"/>
      <c r="J79" s="120" t="s">
        <v>130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5636</v>
      </c>
      <c r="D80" s="73">
        <f>SUM(D66:D68,D70:D75)</f>
        <v>35280</v>
      </c>
      <c r="E80" s="250">
        <f>SUM(C80/D80)</f>
        <v>0.15975056689342404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16.055555555555557</v>
      </c>
      <c r="K82" s="111">
        <v>36.743362831858406</v>
      </c>
      <c r="L82" s="210">
        <f>SUM(J82-K82)</f>
        <v>-20.687807276302848</v>
      </c>
      <c r="M82" s="44">
        <f>SUM(L82/K82)</f>
        <v>-0.56303521729822303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25.735294117647058</v>
      </c>
      <c r="K83" s="111">
        <v>27.64406779661017</v>
      </c>
      <c r="L83" s="210">
        <f t="shared" ref="L83:L91" si="14">SUM(J83-K83)</f>
        <v>-1.9087736789631116</v>
      </c>
      <c r="M83" s="44">
        <f t="shared" ref="M83:M91" si="15">SUM(L83/K83)</f>
        <v>-6.9048220146427697E-2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36.153846153846153</v>
      </c>
      <c r="K84" s="111">
        <v>37.680851063829785</v>
      </c>
      <c r="L84" s="210">
        <f t="shared" si="14"/>
        <v>-1.5270049099836314</v>
      </c>
      <c r="M84" s="44">
        <f t="shared" si="15"/>
        <v>-4.0524692698605688E-2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11.695523856369897</v>
      </c>
      <c r="K85" s="111">
        <v>34.6</v>
      </c>
      <c r="L85" s="210">
        <f t="shared" si="14"/>
        <v>-22.904476143630106</v>
      </c>
      <c r="M85" s="44">
        <f t="shared" si="15"/>
        <v>-0.66197907929566779</v>
      </c>
    </row>
    <row r="86" spans="3:14" x14ac:dyDescent="0.3">
      <c r="C86" s="40"/>
      <c r="I86" s="130" t="s">
        <v>3</v>
      </c>
      <c r="J86" s="212">
        <f t="shared" si="13"/>
        <v>22.333333333333332</v>
      </c>
      <c r="K86" s="111">
        <v>37.586666666666666</v>
      </c>
      <c r="L86" s="210">
        <f t="shared" si="14"/>
        <v>-15.253333333333334</v>
      </c>
      <c r="M86" s="44">
        <f t="shared" si="15"/>
        <v>-0.40581766583895001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19.399999999999999</v>
      </c>
      <c r="K87" s="111">
        <v>21.485714285714284</v>
      </c>
      <c r="L87" s="210">
        <f t="shared" si="14"/>
        <v>-2.0857142857142854</v>
      </c>
      <c r="M87" s="44">
        <f t="shared" si="15"/>
        <v>-9.7074468085106377E-2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18.333333333333332</v>
      </c>
      <c r="K88" s="111">
        <f>SUM(D72/D32)</f>
        <v>30.715217391304346</v>
      </c>
      <c r="L88" s="210">
        <f t="shared" si="14"/>
        <v>-12.381884057971014</v>
      </c>
      <c r="M88" s="44">
        <f t="shared" si="15"/>
        <v>-0.40311888078892116</v>
      </c>
    </row>
    <row r="89" spans="3:14" x14ac:dyDescent="0.3">
      <c r="I89" s="130" t="s">
        <v>13</v>
      </c>
      <c r="J89" s="212">
        <f t="shared" si="13"/>
        <v>27.583333333333332</v>
      </c>
      <c r="K89" s="111">
        <v>30.21311475409836</v>
      </c>
      <c r="L89" s="210">
        <f t="shared" si="14"/>
        <v>-2.6297814207650276</v>
      </c>
      <c r="M89" s="44">
        <f t="shared" si="15"/>
        <v>-8.7041056248869611E-2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28.555555555555557</v>
      </c>
      <c r="K90" s="111">
        <f>SUM(M53/K53)</f>
        <v>23.818181818181817</v>
      </c>
      <c r="L90" s="210">
        <f t="shared" si="14"/>
        <v>4.7373737373737406</v>
      </c>
      <c r="M90" s="44">
        <f t="shared" si="15"/>
        <v>0.19889737065309598</v>
      </c>
    </row>
    <row r="91" spans="3:14" ht="15" thickBot="1" x14ac:dyDescent="0.35">
      <c r="I91" s="79" t="s">
        <v>137</v>
      </c>
      <c r="J91" s="213">
        <f>SUM(C75/C35)</f>
        <v>14.776315789473685</v>
      </c>
      <c r="K91" s="208">
        <v>18.657627118644069</v>
      </c>
      <c r="L91" s="211">
        <f t="shared" si="14"/>
        <v>-3.8813113291703836</v>
      </c>
      <c r="M91" s="65">
        <f t="shared" si="15"/>
        <v>-0.2080281326499388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"/>
  <dimension ref="B1:AI93"/>
  <sheetViews>
    <sheetView topLeftCell="A64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0.1093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141</v>
      </c>
      <c r="C1" s="89"/>
      <c r="D1" s="89"/>
      <c r="E1" s="89"/>
      <c r="F1" s="89"/>
      <c r="G1" s="89"/>
    </row>
    <row r="2" spans="2:35" ht="15.6" x14ac:dyDescent="0.3">
      <c r="B2" s="28" t="s">
        <v>136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139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120" t="s">
        <v>138</v>
      </c>
      <c r="D5" s="123" t="s">
        <v>130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 t="s">
        <v>91</v>
      </c>
      <c r="K6" s="139">
        <v>2488</v>
      </c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 t="s">
        <v>135</v>
      </c>
      <c r="K7" s="139">
        <v>2326</v>
      </c>
      <c r="L7" s="139"/>
      <c r="M7" s="140">
        <v>26156</v>
      </c>
      <c r="N7" s="140">
        <v>25865</v>
      </c>
      <c r="S7" s="21" t="s">
        <v>57</v>
      </c>
      <c r="T7" s="22">
        <v>3913</v>
      </c>
      <c r="U7" s="21"/>
      <c r="AC7" s="166"/>
      <c r="AD7" s="166"/>
      <c r="AE7" s="8"/>
      <c r="AF7" s="166"/>
      <c r="AG7" s="166"/>
    </row>
    <row r="8" spans="2:35" ht="15" thickBot="1" x14ac:dyDescent="0.35">
      <c r="B8" s="125" t="s">
        <v>0</v>
      </c>
      <c r="C8" s="91">
        <v>35</v>
      </c>
      <c r="D8" s="138">
        <v>36</v>
      </c>
      <c r="E8" s="93">
        <f>SUM(C8-D8)</f>
        <v>-1</v>
      </c>
      <c r="F8" s="96">
        <f t="shared" ref="F8:F18" si="0">SUM(E8/D8)</f>
        <v>-2.7777777777777776E-2</v>
      </c>
      <c r="H8" s="186">
        <v>2033</v>
      </c>
      <c r="J8" s="190" t="s">
        <v>110</v>
      </c>
      <c r="K8" s="139">
        <v>2431</v>
      </c>
      <c r="M8" s="217">
        <v>26578</v>
      </c>
      <c r="N8" s="222">
        <v>23777</v>
      </c>
      <c r="S8" s="21" t="s">
        <v>9</v>
      </c>
      <c r="T8" s="23">
        <v>125600</v>
      </c>
      <c r="U8" s="21"/>
    </row>
    <row r="9" spans="2:35" ht="15" thickBot="1" x14ac:dyDescent="0.35">
      <c r="B9" s="117" t="s">
        <v>2</v>
      </c>
      <c r="C9" s="42">
        <v>33</v>
      </c>
      <c r="D9" s="81">
        <v>34</v>
      </c>
      <c r="E9" s="93">
        <f t="shared" ref="E9:E18" si="1">SUM(C9-D9)</f>
        <v>-1</v>
      </c>
      <c r="F9" s="44">
        <f t="shared" si="0"/>
        <v>-2.9411764705882353E-2</v>
      </c>
      <c r="H9" s="186">
        <v>23777</v>
      </c>
      <c r="J9" s="190" t="s">
        <v>120</v>
      </c>
      <c r="K9" s="139">
        <v>2373</v>
      </c>
      <c r="L9" s="139"/>
      <c r="M9" s="139">
        <f>AVERAGE(M7:N8)</f>
        <v>25594</v>
      </c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13</v>
      </c>
      <c r="D10" s="99">
        <v>13</v>
      </c>
      <c r="E10" s="93">
        <f t="shared" si="1"/>
        <v>0</v>
      </c>
      <c r="F10" s="44">
        <f t="shared" si="0"/>
        <v>0</v>
      </c>
      <c r="J10" s="190" t="s">
        <v>130</v>
      </c>
      <c r="K10" s="139">
        <v>2310</v>
      </c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2052</v>
      </c>
      <c r="D11" s="216">
        <v>2033</v>
      </c>
      <c r="E11" s="93">
        <f t="shared" si="1"/>
        <v>19</v>
      </c>
      <c r="F11" s="44">
        <f t="shared" si="0"/>
        <v>9.3457943925233638E-3</v>
      </c>
      <c r="J11" s="190"/>
      <c r="K11" s="144">
        <v>5621</v>
      </c>
      <c r="L11" s="139">
        <v>5764</v>
      </c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99">
        <v>12</v>
      </c>
      <c r="E12" s="93">
        <f t="shared" si="1"/>
        <v>0</v>
      </c>
      <c r="F12" s="44">
        <f t="shared" si="0"/>
        <v>0</v>
      </c>
      <c r="J12" s="190"/>
      <c r="K12" s="146">
        <v>5621</v>
      </c>
      <c r="L12" s="139">
        <v>5636</v>
      </c>
      <c r="M12" s="139"/>
      <c r="N12" s="141"/>
      <c r="S12" s="16" t="s">
        <v>58</v>
      </c>
      <c r="T12" s="18">
        <f>SUM(C18/T7)</f>
        <v>0.59698441093789933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10</v>
      </c>
      <c r="D13" s="119">
        <v>10</v>
      </c>
      <c r="E13" s="93">
        <f t="shared" si="1"/>
        <v>0</v>
      </c>
      <c r="F13" s="58">
        <f t="shared" si="0"/>
        <v>0</v>
      </c>
      <c r="J13" s="190"/>
      <c r="K13" s="144">
        <f>AVERAGE(K11:L12)</f>
        <v>5660.5</v>
      </c>
      <c r="L13" s="139"/>
      <c r="M13" s="139"/>
      <c r="N13" s="141"/>
      <c r="S13" s="16" t="s">
        <v>11</v>
      </c>
      <c r="T13" s="18">
        <f>SUM(C55/T8)</f>
        <v>0.25636146496815287</v>
      </c>
      <c r="U13" s="16"/>
    </row>
    <row r="14" spans="2:35" x14ac:dyDescent="0.3">
      <c r="B14" s="228" t="s">
        <v>59</v>
      </c>
      <c r="C14" s="42">
        <v>84</v>
      </c>
      <c r="D14" s="99">
        <v>84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138">
        <v>12</v>
      </c>
      <c r="E15" s="93">
        <f t="shared" si="1"/>
        <v>0</v>
      </c>
      <c r="F15" s="96">
        <f t="shared" si="0"/>
        <v>0</v>
      </c>
      <c r="I15" s="6"/>
      <c r="J15" s="190"/>
      <c r="K15" s="145">
        <v>2336</v>
      </c>
      <c r="L15" s="139">
        <v>2319</v>
      </c>
      <c r="M15" s="139"/>
      <c r="N15" s="141"/>
    </row>
    <row r="16" spans="2:35" x14ac:dyDescent="0.3">
      <c r="B16" s="2" t="s">
        <v>65</v>
      </c>
      <c r="C16" s="42">
        <v>9</v>
      </c>
      <c r="D16" s="119">
        <v>9</v>
      </c>
      <c r="E16" s="26">
        <f t="shared" si="1"/>
        <v>0</v>
      </c>
      <c r="F16" s="58">
        <f t="shared" si="0"/>
        <v>0</v>
      </c>
      <c r="I16" s="5"/>
      <c r="J16" s="190"/>
      <c r="K16" s="144">
        <v>2373</v>
      </c>
      <c r="L16" s="139">
        <v>2431</v>
      </c>
      <c r="M16" s="139"/>
      <c r="N16" s="141"/>
    </row>
    <row r="17" spans="2:23" ht="15" thickBot="1" x14ac:dyDescent="0.35">
      <c r="B17" s="227" t="s">
        <v>19</v>
      </c>
      <c r="C17" s="42">
        <v>76</v>
      </c>
      <c r="D17" s="119">
        <v>76</v>
      </c>
      <c r="E17" s="57">
        <f t="shared" si="1"/>
        <v>0</v>
      </c>
      <c r="F17" s="58">
        <f t="shared" si="0"/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102">
        <f>SUM(C8:C17)</f>
        <v>2336</v>
      </c>
      <c r="D18" s="7">
        <f>SUM(D8:D17)</f>
        <v>2319</v>
      </c>
      <c r="E18" s="77">
        <f t="shared" si="1"/>
        <v>17</v>
      </c>
      <c r="F18" s="60">
        <f t="shared" si="0"/>
        <v>7.3307460112117294E-3</v>
      </c>
      <c r="I18" s="6"/>
      <c r="J18" s="142"/>
      <c r="K18" s="146">
        <f>AVERAGE(K15:L16)</f>
        <v>2364.75</v>
      </c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140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138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35</v>
      </c>
      <c r="D26" s="99">
        <v>113</v>
      </c>
      <c r="E26" s="41">
        <f>SUM(C26-D26)</f>
        <v>-78</v>
      </c>
      <c r="F26" s="67">
        <f>SUM(E26/D26)</f>
        <v>-0.69026548672566368</v>
      </c>
      <c r="G26" s="75">
        <f>SUM(C26/D26)</f>
        <v>0.30973451327433627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33</v>
      </c>
      <c r="D27" s="99">
        <v>118</v>
      </c>
      <c r="E27" s="41">
        <f t="shared" ref="E27:E36" si="2">SUM(C27-D27)</f>
        <v>-85</v>
      </c>
      <c r="F27" s="67">
        <f t="shared" ref="F27:F34" si="3">SUM(E27/D27)</f>
        <v>-0.72033898305084743</v>
      </c>
      <c r="G27" s="75">
        <f t="shared" ref="G27:G34" si="4">SUM(C27/D27)</f>
        <v>0.27966101694915252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2052</v>
      </c>
      <c r="D29" s="99">
        <v>2500</v>
      </c>
      <c r="E29" s="41">
        <f t="shared" si="2"/>
        <v>-448</v>
      </c>
      <c r="F29" s="67">
        <f t="shared" si="3"/>
        <v>-0.1792</v>
      </c>
      <c r="G29" s="75">
        <f t="shared" si="4"/>
        <v>0.82079999999999997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10</v>
      </c>
      <c r="D31" s="99">
        <v>35</v>
      </c>
      <c r="E31" s="41">
        <f t="shared" si="2"/>
        <v>-25</v>
      </c>
      <c r="F31" s="67">
        <f t="shared" si="3"/>
        <v>-0.7142857142857143</v>
      </c>
      <c r="G31" s="75">
        <f t="shared" si="4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9</v>
      </c>
      <c r="D34" s="182">
        <v>44</v>
      </c>
      <c r="E34" s="41">
        <f t="shared" si="2"/>
        <v>-35</v>
      </c>
      <c r="F34" s="150">
        <f t="shared" si="3"/>
        <v>-0.79545454545454541</v>
      </c>
      <c r="G34" s="75">
        <f t="shared" si="4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76</v>
      </c>
      <c r="D35" s="119">
        <v>295</v>
      </c>
      <c r="E35" s="41">
        <f t="shared" si="2"/>
        <v>-219</v>
      </c>
      <c r="F35" s="94">
        <f>SUM(E35/D35)</f>
        <v>-0.74237288135593216</v>
      </c>
      <c r="G35" s="75">
        <f>SUM(C35/D35)</f>
        <v>0.25762711864406779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2336</v>
      </c>
      <c r="D36" s="7">
        <f>SUM(D26:D35)</f>
        <v>3748</v>
      </c>
      <c r="E36" s="77">
        <f t="shared" si="2"/>
        <v>-1412</v>
      </c>
      <c r="F36" s="149">
        <f>SUM(E36/D36)</f>
        <v>-0.37673425827107793</v>
      </c>
      <c r="G36" s="185">
        <f>SUM(C36/D36)</f>
        <v>0.62326574172892213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>
        <f>SUM(C26:C28,C30:C35)</f>
        <v>284</v>
      </c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284</v>
      </c>
      <c r="D38" s="9">
        <f>SUM(D26:D28,D30:D35)</f>
        <v>1248</v>
      </c>
      <c r="E38" s="77">
        <f>SUM(C38-D38)</f>
        <v>-964</v>
      </c>
      <c r="F38" s="149">
        <f>SUM(E38/D38)</f>
        <v>-0.77243589743589747</v>
      </c>
      <c r="G38" s="185">
        <f>SUM(C38/D38)</f>
        <v>0.22756410256410256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139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92" t="s">
        <v>138</v>
      </c>
      <c r="D42" s="69" t="s">
        <v>130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6" t="s">
        <v>83</v>
      </c>
      <c r="D43" s="47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114" t="s">
        <v>15</v>
      </c>
      <c r="D44" s="62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J44">
        <v>137</v>
      </c>
      <c r="K44">
        <v>47</v>
      </c>
      <c r="L44">
        <v>1037</v>
      </c>
      <c r="M44">
        <v>172</v>
      </c>
      <c r="N44">
        <v>184</v>
      </c>
      <c r="O44">
        <v>1209</v>
      </c>
      <c r="Q44" s="72">
        <f t="shared" si="6"/>
        <v>3.6595744680851063</v>
      </c>
    </row>
    <row r="45" spans="2:17" ht="15" thickBot="1" x14ac:dyDescent="0.35">
      <c r="B45" s="11" t="s">
        <v>0</v>
      </c>
      <c r="C45" s="131">
        <v>569</v>
      </c>
      <c r="D45" s="221">
        <v>578</v>
      </c>
      <c r="E45" s="107">
        <f t="shared" ref="E45:E54" si="7">SUM(C45-D45)</f>
        <v>-9</v>
      </c>
      <c r="F45" s="95">
        <f t="shared" ref="F45:F56" si="8">SUM(E45/D45)</f>
        <v>-1.5570934256055362E-2</v>
      </c>
      <c r="G45" s="133">
        <f t="shared" ref="G45:G54" si="9">SUM(C45/C26)</f>
        <v>16.257142857142856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220">
        <v>881</v>
      </c>
      <c r="D46" s="42">
        <v>875</v>
      </c>
      <c r="E46" s="107">
        <f t="shared" si="7"/>
        <v>6</v>
      </c>
      <c r="F46" s="95">
        <f t="shared" si="8"/>
        <v>6.8571428571428568E-3</v>
      </c>
      <c r="G46" s="133">
        <f t="shared" si="9"/>
        <v>26.696969696969695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220">
        <v>434</v>
      </c>
      <c r="D47" s="42">
        <v>470</v>
      </c>
      <c r="E47" s="107">
        <f t="shared" si="7"/>
        <v>-36</v>
      </c>
      <c r="F47" s="95">
        <f t="shared" si="8"/>
        <v>-7.6595744680851063E-2</v>
      </c>
      <c r="G47" s="133">
        <f t="shared" si="9"/>
        <v>33.384615384615387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26578</v>
      </c>
      <c r="D48" s="222">
        <v>23777</v>
      </c>
      <c r="E48" s="107">
        <f t="shared" si="7"/>
        <v>2801</v>
      </c>
      <c r="F48" s="95">
        <f t="shared" si="8"/>
        <v>0.11780291878706313</v>
      </c>
      <c r="G48" s="133">
        <f t="shared" si="9"/>
        <v>12.952241715399611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220">
        <v>272</v>
      </c>
      <c r="D49" s="42">
        <v>268</v>
      </c>
      <c r="E49" s="107">
        <f t="shared" si="7"/>
        <v>4</v>
      </c>
      <c r="F49" s="95">
        <f t="shared" si="8"/>
        <v>1.4925373134328358E-2</v>
      </c>
      <c r="G49" s="133">
        <f t="shared" si="9"/>
        <v>22.666666666666668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220">
        <v>203</v>
      </c>
      <c r="D50" s="42">
        <v>194</v>
      </c>
      <c r="E50" s="107">
        <f t="shared" si="7"/>
        <v>9</v>
      </c>
      <c r="F50" s="95">
        <f t="shared" si="8"/>
        <v>4.6391752577319589E-2</v>
      </c>
      <c r="G50" s="133">
        <f t="shared" si="9"/>
        <v>20.3</v>
      </c>
      <c r="I50" t="s">
        <v>48</v>
      </c>
      <c r="J50">
        <v>4160</v>
      </c>
      <c r="K50" s="3">
        <f>SUM(K31:K49)</f>
        <v>3913</v>
      </c>
      <c r="L50" s="3"/>
      <c r="M50" s="14">
        <f>SUM(M31:M49)</f>
        <v>125617</v>
      </c>
      <c r="N50">
        <v>8070</v>
      </c>
      <c r="O50">
        <v>252197</v>
      </c>
      <c r="Q50" s="88">
        <f t="shared" si="6"/>
        <v>32.102478916432403</v>
      </c>
    </row>
    <row r="51" spans="2:20" ht="15" thickBot="1" x14ac:dyDescent="0.35">
      <c r="B51" s="14" t="s">
        <v>59</v>
      </c>
      <c r="C51" s="220">
        <v>1597</v>
      </c>
      <c r="D51" s="42">
        <v>1540</v>
      </c>
      <c r="E51" s="107">
        <f t="shared" si="7"/>
        <v>57</v>
      </c>
      <c r="F51" s="95">
        <f t="shared" si="8"/>
        <v>3.7012987012987011E-2</v>
      </c>
      <c r="G51" s="133">
        <f t="shared" si="9"/>
        <v>19.011904761904763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220">
        <v>315</v>
      </c>
      <c r="D52" s="42">
        <v>331</v>
      </c>
      <c r="E52" s="107">
        <f>SUM(C52-D52)</f>
        <v>-16</v>
      </c>
      <c r="F52" s="95">
        <f t="shared" si="8"/>
        <v>-4.8338368580060423E-2</v>
      </c>
      <c r="G52" s="133">
        <f t="shared" si="9"/>
        <v>26.25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220">
        <v>227</v>
      </c>
      <c r="D53" s="42">
        <v>257</v>
      </c>
      <c r="E53" s="107">
        <f t="shared" si="7"/>
        <v>-30</v>
      </c>
      <c r="F53" s="95">
        <f t="shared" si="8"/>
        <v>-0.11673151750972763</v>
      </c>
      <c r="G53" s="133">
        <f t="shared" si="9"/>
        <v>25.222222222222221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223">
        <v>1123</v>
      </c>
      <c r="D54" s="43">
        <v>1123</v>
      </c>
      <c r="E54" s="106">
        <f t="shared" si="7"/>
        <v>0</v>
      </c>
      <c r="F54" s="94">
        <f t="shared" si="8"/>
        <v>0</v>
      </c>
      <c r="G54" s="224">
        <f t="shared" si="9"/>
        <v>14.776315789473685</v>
      </c>
    </row>
    <row r="55" spans="2:20" ht="15" thickBot="1" x14ac:dyDescent="0.35">
      <c r="B55" s="61" t="s">
        <v>50</v>
      </c>
      <c r="C55" s="115">
        <f>SUM(C45:C54)</f>
        <v>32199</v>
      </c>
      <c r="D55" s="77">
        <f>SUM(D45:D54)</f>
        <v>29413</v>
      </c>
      <c r="E55" s="7">
        <f>SUM(C55-D55)</f>
        <v>2786</v>
      </c>
      <c r="F55" s="149">
        <f t="shared" si="8"/>
        <v>9.4720021759086115E-2</v>
      </c>
      <c r="G55" s="132">
        <f>SUM(C55/C36)</f>
        <v>13.783818493150685</v>
      </c>
    </row>
    <row r="56" spans="2:20" ht="15" thickBot="1" x14ac:dyDescent="0.35">
      <c r="C56" s="73">
        <f>SUM(C45:C47,C49:C54)</f>
        <v>5621</v>
      </c>
      <c r="D56" s="73">
        <f>SUM(D45:D47,D49:D54)</f>
        <v>5636</v>
      </c>
      <c r="E56" s="73">
        <f>SUM(E45:E47,E49:E54)</f>
        <v>-15</v>
      </c>
      <c r="F56" s="127">
        <f t="shared" si="8"/>
        <v>-2.6614620298083748E-3</v>
      </c>
      <c r="G56" s="72"/>
      <c r="I56" t="s">
        <v>128</v>
      </c>
      <c r="K56" s="40" t="s">
        <v>125</v>
      </c>
      <c r="M56" t="s">
        <v>17</v>
      </c>
      <c r="T56">
        <f>SUM(M32,M41)</f>
        <v>1048</v>
      </c>
    </row>
    <row r="57" spans="2:20" ht="15" thickBot="1" x14ac:dyDescent="0.35">
      <c r="C57" t="s">
        <v>66</v>
      </c>
      <c r="I57" t="s">
        <v>124</v>
      </c>
      <c r="K57">
        <f>SUM(K32,K33,K38,K39,K41,K46)</f>
        <v>202</v>
      </c>
      <c r="M57">
        <f>SUM(M32,M33,M38,M39,M41,M46)</f>
        <v>5125</v>
      </c>
    </row>
    <row r="58" spans="2:20" ht="15" thickBot="1" x14ac:dyDescent="0.35">
      <c r="B58" t="s">
        <v>142</v>
      </c>
      <c r="C58" s="35"/>
      <c r="E58" s="83">
        <f>SUM(C45:C47,C49:C54)</f>
        <v>5621</v>
      </c>
      <c r="F58" s="30">
        <f>SUM(C26:C28,C30:C35)</f>
        <v>284</v>
      </c>
      <c r="G58" s="134">
        <f>SUM(E58/F58)</f>
        <v>19.79225352112676</v>
      </c>
      <c r="I58" t="s">
        <v>126</v>
      </c>
      <c r="K58">
        <f>SUM(K50-K57)</f>
        <v>3711</v>
      </c>
      <c r="M58">
        <f>SUM(M50-M57)</f>
        <v>120492</v>
      </c>
    </row>
    <row r="59" spans="2:20" ht="15" thickBot="1" x14ac:dyDescent="0.35">
      <c r="F59" s="132">
        <v>12.7</v>
      </c>
      <c r="G59" s="88"/>
      <c r="K59" s="40">
        <f>SUM(K57:K58)</f>
        <v>3913</v>
      </c>
      <c r="M59">
        <f>SUM(M57:M58)</f>
        <v>125617</v>
      </c>
    </row>
    <row r="60" spans="2:20" ht="18" x14ac:dyDescent="0.35">
      <c r="B60" s="191" t="s">
        <v>53</v>
      </c>
      <c r="C60" s="192"/>
      <c r="D60" s="192"/>
      <c r="E60" s="35"/>
      <c r="I60" t="s">
        <v>129</v>
      </c>
    </row>
    <row r="61" spans="2:20" x14ac:dyDescent="0.3">
      <c r="B61" s="6" t="s">
        <v>140</v>
      </c>
      <c r="C61" s="40"/>
      <c r="D61" s="40"/>
      <c r="I61" t="s">
        <v>124</v>
      </c>
      <c r="K61">
        <v>59</v>
      </c>
      <c r="M61">
        <v>1202</v>
      </c>
    </row>
    <row r="62" spans="2:20" ht="15" thickBot="1" x14ac:dyDescent="0.35">
      <c r="B62" s="40" t="s">
        <v>69</v>
      </c>
      <c r="I62" t="s">
        <v>127</v>
      </c>
      <c r="K62">
        <v>2388</v>
      </c>
      <c r="M62">
        <v>31344</v>
      </c>
    </row>
    <row r="63" spans="2:20" x14ac:dyDescent="0.3">
      <c r="B63" s="195"/>
      <c r="C63" s="92" t="s">
        <v>138</v>
      </c>
      <c r="D63" s="69" t="s">
        <v>22</v>
      </c>
      <c r="E63" s="64" t="s">
        <v>23</v>
      </c>
      <c r="F63" s="45" t="s">
        <v>23</v>
      </c>
      <c r="K63">
        <f>SUM(K61:K62)</f>
        <v>2447</v>
      </c>
      <c r="M63">
        <f>SUM(M61:M62)</f>
        <v>32546</v>
      </c>
    </row>
    <row r="64" spans="2:20" ht="15" thickBot="1" x14ac:dyDescent="0.35">
      <c r="B64" s="196"/>
      <c r="C64" s="121" t="s">
        <v>83</v>
      </c>
      <c r="D64" s="47" t="s">
        <v>49</v>
      </c>
      <c r="E64" s="53" t="s">
        <v>16</v>
      </c>
      <c r="F64" s="53" t="s">
        <v>21</v>
      </c>
    </row>
    <row r="65" spans="2:14" ht="16.2" thickBot="1" x14ac:dyDescent="0.35">
      <c r="B65" s="1" t="s">
        <v>52</v>
      </c>
      <c r="C65" s="136" t="s">
        <v>15</v>
      </c>
      <c r="D65" s="49" t="s">
        <v>15</v>
      </c>
      <c r="E65" s="63" t="s">
        <v>15</v>
      </c>
      <c r="F65" s="63" t="s">
        <v>15</v>
      </c>
    </row>
    <row r="66" spans="2:14" ht="15" thickBot="1" x14ac:dyDescent="0.35">
      <c r="B66" s="11" t="s">
        <v>0</v>
      </c>
      <c r="C66" s="104">
        <f>SUM(C45)</f>
        <v>569</v>
      </c>
      <c r="D66" s="42">
        <v>4152</v>
      </c>
      <c r="E66" s="105">
        <f>SUM(C66-D66)</f>
        <v>-3583</v>
      </c>
      <c r="F66" s="44">
        <f>SUM(E66/D66)</f>
        <v>-0.86295761078998068</v>
      </c>
    </row>
    <row r="67" spans="2:14" ht="15" thickBot="1" x14ac:dyDescent="0.35">
      <c r="B67" s="34" t="s">
        <v>2</v>
      </c>
      <c r="C67" s="104">
        <f t="shared" ref="C67:C74" si="10">SUM(C46)</f>
        <v>881</v>
      </c>
      <c r="D67" s="42">
        <v>3262</v>
      </c>
      <c r="E67" s="105">
        <f t="shared" ref="E67:E75" si="11">SUM(C67-D67)</f>
        <v>-2381</v>
      </c>
      <c r="F67" s="44">
        <f t="shared" ref="F67:F75" si="12">SUM(E67/D67)</f>
        <v>-0.72992029429797667</v>
      </c>
    </row>
    <row r="68" spans="2:14" ht="15" thickBot="1" x14ac:dyDescent="0.35">
      <c r="B68" s="33" t="s">
        <v>1</v>
      </c>
      <c r="C68" s="104">
        <f t="shared" si="10"/>
        <v>434</v>
      </c>
      <c r="D68" s="42">
        <v>1771</v>
      </c>
      <c r="E68" s="105">
        <f t="shared" si="11"/>
        <v>-1337</v>
      </c>
      <c r="F68" s="44">
        <f t="shared" si="12"/>
        <v>-0.75494071146245056</v>
      </c>
    </row>
    <row r="69" spans="2:14" ht="15" thickBot="1" x14ac:dyDescent="0.35">
      <c r="B69" s="12" t="s">
        <v>6</v>
      </c>
      <c r="C69" s="104">
        <f t="shared" si="10"/>
        <v>26578</v>
      </c>
      <c r="D69" s="42">
        <v>86541</v>
      </c>
      <c r="E69" s="105">
        <f t="shared" si="11"/>
        <v>-59963</v>
      </c>
      <c r="F69" s="44">
        <f t="shared" si="12"/>
        <v>-0.69288545313781902</v>
      </c>
    </row>
    <row r="70" spans="2:14" ht="15" thickBot="1" x14ac:dyDescent="0.35">
      <c r="B70" s="14" t="s">
        <v>3</v>
      </c>
      <c r="C70" s="104">
        <f t="shared" si="10"/>
        <v>272</v>
      </c>
      <c r="D70" s="42">
        <v>2819</v>
      </c>
      <c r="E70" s="105">
        <f t="shared" si="11"/>
        <v>-2547</v>
      </c>
      <c r="F70" s="44">
        <f t="shared" si="12"/>
        <v>-0.90351188364668322</v>
      </c>
    </row>
    <row r="71" spans="2:14" ht="15" thickBot="1" x14ac:dyDescent="0.35">
      <c r="B71" s="79" t="s">
        <v>7</v>
      </c>
      <c r="C71" s="104">
        <f t="shared" si="10"/>
        <v>203</v>
      </c>
      <c r="D71" s="56">
        <v>752</v>
      </c>
      <c r="E71" s="105">
        <f t="shared" si="11"/>
        <v>-549</v>
      </c>
      <c r="F71" s="58">
        <f t="shared" si="12"/>
        <v>-0.73005319148936165</v>
      </c>
    </row>
    <row r="72" spans="2:14" ht="15" thickBot="1" x14ac:dyDescent="0.35">
      <c r="B72" s="14" t="s">
        <v>59</v>
      </c>
      <c r="C72" s="104">
        <f t="shared" si="10"/>
        <v>1597</v>
      </c>
      <c r="D72" s="24">
        <v>14129</v>
      </c>
      <c r="E72" s="105">
        <f t="shared" si="11"/>
        <v>-12532</v>
      </c>
      <c r="F72" s="37">
        <f t="shared" si="12"/>
        <v>-0.88697006157548308</v>
      </c>
    </row>
    <row r="73" spans="2:14" ht="15" thickBot="1" x14ac:dyDescent="0.35">
      <c r="B73" s="15" t="s">
        <v>13</v>
      </c>
      <c r="C73" s="104">
        <f t="shared" si="10"/>
        <v>315</v>
      </c>
      <c r="D73" s="91">
        <v>1843</v>
      </c>
      <c r="E73" s="105">
        <f t="shared" si="11"/>
        <v>-1528</v>
      </c>
      <c r="F73" s="96">
        <f t="shared" si="12"/>
        <v>-0.82908301682040153</v>
      </c>
    </row>
    <row r="74" spans="2:14" ht="15" thickBot="1" x14ac:dyDescent="0.35">
      <c r="B74" s="87" t="s">
        <v>65</v>
      </c>
      <c r="C74" s="104">
        <f t="shared" si="10"/>
        <v>227</v>
      </c>
      <c r="D74" s="109">
        <v>1048</v>
      </c>
      <c r="E74" s="105">
        <f t="shared" si="11"/>
        <v>-821</v>
      </c>
      <c r="F74" s="97">
        <f t="shared" si="12"/>
        <v>-0.78339694656488545</v>
      </c>
    </row>
    <row r="75" spans="2:14" ht="15" thickBot="1" x14ac:dyDescent="0.35">
      <c r="B75" s="227" t="s">
        <v>19</v>
      </c>
      <c r="C75" s="108">
        <f>SUM(C54)</f>
        <v>1123</v>
      </c>
      <c r="D75" s="32">
        <v>5504</v>
      </c>
      <c r="E75" s="106">
        <f t="shared" si="11"/>
        <v>-4381</v>
      </c>
      <c r="F75" s="225">
        <f t="shared" si="12"/>
        <v>-0.79596656976744184</v>
      </c>
      <c r="N75" s="72"/>
    </row>
    <row r="76" spans="2:14" ht="15" thickBot="1" x14ac:dyDescent="0.35">
      <c r="B76" s="61" t="s">
        <v>50</v>
      </c>
      <c r="C76" s="59">
        <f>SUM(C66:C75)</f>
        <v>32199</v>
      </c>
      <c r="D76" s="77">
        <f>SUM(D66:D75)</f>
        <v>121821</v>
      </c>
      <c r="E76" s="77">
        <f>SUM(C76-D76)</f>
        <v>-89622</v>
      </c>
      <c r="F76" s="60">
        <f>SUM(E76/D76)</f>
        <v>-0.73568596547393306</v>
      </c>
      <c r="G76" s="185">
        <f>SUM(C76/D76)</f>
        <v>0.26431403452606694</v>
      </c>
      <c r="N76" s="72"/>
    </row>
    <row r="77" spans="2:14" ht="18.600000000000001" thickBot="1" x14ac:dyDescent="0.4">
      <c r="E77" s="77">
        <f>SUM(E66:E75)</f>
        <v>-89622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13.783818493150685</v>
      </c>
      <c r="D78" s="72">
        <f>SUM(D76/D36)</f>
        <v>32.502934898612594</v>
      </c>
      <c r="I78" s="6" t="s">
        <v>140</v>
      </c>
      <c r="J78" s="40"/>
      <c r="K78" s="40"/>
      <c r="N78" s="72"/>
    </row>
    <row r="79" spans="2:14" x14ac:dyDescent="0.3">
      <c r="I79" s="195"/>
      <c r="J79" s="120" t="s">
        <v>130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5621</v>
      </c>
      <c r="D80" s="73">
        <f>SUM(D66:D68,D70:D75)</f>
        <v>35280</v>
      </c>
      <c r="E80" s="250">
        <f>SUM(C80/D80)</f>
        <v>0.15932539682539681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16.257142857142856</v>
      </c>
      <c r="K82" s="111">
        <v>36.743362831858406</v>
      </c>
      <c r="L82" s="210">
        <f>SUM(J82-K82)</f>
        <v>-20.486219974715549</v>
      </c>
      <c r="M82" s="44">
        <f>SUM(L82/K82)</f>
        <v>-0.55754885769336637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26.696969696969695</v>
      </c>
      <c r="K83" s="111">
        <v>27.64406779661017</v>
      </c>
      <c r="L83" s="210">
        <f t="shared" ref="L83:L91" si="14">SUM(J83-K83)</f>
        <v>-0.94709809964047409</v>
      </c>
      <c r="M83" s="44">
        <f t="shared" ref="M83:M91" si="15">SUM(L83/K83)</f>
        <v>-3.4260446277613717E-2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33.384615384615387</v>
      </c>
      <c r="K84" s="111">
        <v>37.680851063829785</v>
      </c>
      <c r="L84" s="210">
        <f t="shared" si="14"/>
        <v>-4.2962356792143979</v>
      </c>
      <c r="M84" s="44">
        <f t="shared" si="15"/>
        <v>-0.11401641836424434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12.952241715399611</v>
      </c>
      <c r="K85" s="111">
        <v>34.6</v>
      </c>
      <c r="L85" s="210">
        <f t="shared" si="14"/>
        <v>-21.647758284600393</v>
      </c>
      <c r="M85" s="44">
        <f t="shared" si="15"/>
        <v>-0.62565775389018474</v>
      </c>
    </row>
    <row r="86" spans="3:14" x14ac:dyDescent="0.3">
      <c r="C86" s="40"/>
      <c r="I86" s="130" t="s">
        <v>3</v>
      </c>
      <c r="J86" s="212">
        <f t="shared" si="13"/>
        <v>22.666666666666668</v>
      </c>
      <c r="K86" s="111">
        <v>37.586666666666666</v>
      </c>
      <c r="L86" s="210">
        <f t="shared" si="14"/>
        <v>-14.919999999999998</v>
      </c>
      <c r="M86" s="44">
        <f t="shared" si="15"/>
        <v>-0.39694927279177011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20.3</v>
      </c>
      <c r="K87" s="111">
        <v>21.485714285714284</v>
      </c>
      <c r="L87" s="210">
        <f t="shared" si="14"/>
        <v>-1.1857142857142833</v>
      </c>
      <c r="M87" s="44">
        <f t="shared" si="15"/>
        <v>-5.5186170212765846E-2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19.011904761904763</v>
      </c>
      <c r="K88" s="111">
        <f>SUM(D72/D32)</f>
        <v>30.715217391304346</v>
      </c>
      <c r="L88" s="210">
        <f t="shared" si="14"/>
        <v>-11.703312629399583</v>
      </c>
      <c r="M88" s="44">
        <f t="shared" si="15"/>
        <v>-0.38102652767526424</v>
      </c>
    </row>
    <row r="89" spans="3:14" x14ac:dyDescent="0.3">
      <c r="I89" s="130" t="s">
        <v>13</v>
      </c>
      <c r="J89" s="212">
        <f t="shared" si="13"/>
        <v>26.25</v>
      </c>
      <c r="K89" s="111">
        <v>30.21311475409836</v>
      </c>
      <c r="L89" s="210">
        <f t="shared" si="14"/>
        <v>-3.9631147540983598</v>
      </c>
      <c r="M89" s="44">
        <f t="shared" si="15"/>
        <v>-0.13117200217037436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25.222222222222221</v>
      </c>
      <c r="K90" s="111">
        <f>SUM(M53/K53)</f>
        <v>23.818181818181817</v>
      </c>
      <c r="L90" s="210">
        <f t="shared" si="14"/>
        <v>1.4040404040404049</v>
      </c>
      <c r="M90" s="44">
        <f t="shared" si="15"/>
        <v>5.8948261238337615E-2</v>
      </c>
    </row>
    <row r="91" spans="3:14" ht="15" thickBot="1" x14ac:dyDescent="0.35">
      <c r="I91" s="13" t="s">
        <v>137</v>
      </c>
      <c r="J91" s="213">
        <f>SUM(C75/C35)</f>
        <v>14.776315789473685</v>
      </c>
      <c r="K91" s="208">
        <v>18.657627118644069</v>
      </c>
      <c r="L91" s="211">
        <f t="shared" si="14"/>
        <v>-3.8813113291703836</v>
      </c>
      <c r="M91" s="65">
        <f t="shared" si="15"/>
        <v>-0.2080281326499388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5755-7F5B-4600-AFAE-DE2541FFF639}">
  <sheetPr codeName="Sheet9"/>
  <dimension ref="B1:AI93"/>
  <sheetViews>
    <sheetView topLeftCell="A46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0.1093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145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146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120" t="s">
        <v>143</v>
      </c>
      <c r="D5" s="120" t="s">
        <v>138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 t="s">
        <v>91</v>
      </c>
      <c r="K6" s="139">
        <v>2488</v>
      </c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 t="s">
        <v>135</v>
      </c>
      <c r="K7" s="139">
        <v>2326</v>
      </c>
      <c r="L7" s="139"/>
      <c r="M7" s="140"/>
      <c r="N7" s="140"/>
      <c r="S7" s="21" t="s">
        <v>57</v>
      </c>
      <c r="T7" s="22">
        <v>3913</v>
      </c>
      <c r="U7" s="21"/>
      <c r="AC7" s="166"/>
      <c r="AD7" s="166"/>
      <c r="AE7" s="8"/>
      <c r="AF7" s="166"/>
      <c r="AG7" s="166"/>
    </row>
    <row r="8" spans="2:35" ht="15" thickBot="1" x14ac:dyDescent="0.35">
      <c r="B8" s="125" t="s">
        <v>0</v>
      </c>
      <c r="C8" s="91">
        <v>35</v>
      </c>
      <c r="D8" s="138">
        <v>35</v>
      </c>
      <c r="E8" s="93">
        <f>SUM(C8-D8)</f>
        <v>0</v>
      </c>
      <c r="F8" s="96">
        <f t="shared" ref="F8:F18" si="0">SUM(E8/D8)</f>
        <v>0</v>
      </c>
      <c r="H8" s="186">
        <v>2033</v>
      </c>
      <c r="J8" s="190" t="s">
        <v>110</v>
      </c>
      <c r="K8" s="139">
        <v>2431</v>
      </c>
      <c r="M8" s="139"/>
      <c r="N8" s="141"/>
      <c r="S8" s="21" t="s">
        <v>9</v>
      </c>
      <c r="T8" s="23">
        <v>125600</v>
      </c>
      <c r="U8" s="21"/>
    </row>
    <row r="9" spans="2:35" ht="15" thickBot="1" x14ac:dyDescent="0.35">
      <c r="B9" s="117" t="s">
        <v>2</v>
      </c>
      <c r="C9" s="42">
        <v>36</v>
      </c>
      <c r="D9" s="81">
        <v>33</v>
      </c>
      <c r="E9" s="93">
        <f t="shared" ref="E9:E18" si="1">SUM(C9-D9)</f>
        <v>3</v>
      </c>
      <c r="F9" s="44">
        <f t="shared" si="0"/>
        <v>9.0909090909090912E-2</v>
      </c>
      <c r="H9" s="186">
        <v>23777</v>
      </c>
      <c r="J9" s="190" t="s">
        <v>120</v>
      </c>
      <c r="K9" s="139">
        <v>2373</v>
      </c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13</v>
      </c>
      <c r="D10" s="99">
        <v>13</v>
      </c>
      <c r="E10" s="93">
        <f t="shared" si="1"/>
        <v>0</v>
      </c>
      <c r="F10" s="44">
        <f t="shared" si="0"/>
        <v>0</v>
      </c>
      <c r="J10" s="190" t="s">
        <v>130</v>
      </c>
      <c r="K10" s="139">
        <v>2310</v>
      </c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2071</v>
      </c>
      <c r="D11" s="216">
        <v>2052</v>
      </c>
      <c r="E11" s="93">
        <f t="shared" si="1"/>
        <v>19</v>
      </c>
      <c r="F11" s="44">
        <f t="shared" si="0"/>
        <v>9.2592592592592587E-3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9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0.60260669562995139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10</v>
      </c>
      <c r="D13" s="119">
        <v>10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0.24462579617834396</v>
      </c>
      <c r="U13" s="16"/>
    </row>
    <row r="14" spans="2:35" x14ac:dyDescent="0.3">
      <c r="B14" s="228" t="s">
        <v>59</v>
      </c>
      <c r="C14" s="42">
        <v>84</v>
      </c>
      <c r="D14" s="99">
        <v>84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138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9</v>
      </c>
      <c r="D16" s="119">
        <v>9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42">
        <v>76</v>
      </c>
      <c r="D17" s="119">
        <v>76</v>
      </c>
      <c r="E17" s="57">
        <f t="shared" si="1"/>
        <v>0</v>
      </c>
      <c r="F17" s="58">
        <f t="shared" si="0"/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102">
        <f>SUM(C8:C17)</f>
        <v>2358</v>
      </c>
      <c r="D18" s="7">
        <f>SUM(D8:D17)</f>
        <v>2336</v>
      </c>
      <c r="E18" s="77">
        <f t="shared" si="1"/>
        <v>22</v>
      </c>
      <c r="F18" s="60">
        <f t="shared" si="0"/>
        <v>9.4178082191780817E-3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144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143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35</v>
      </c>
      <c r="D26" s="99">
        <v>113</v>
      </c>
      <c r="E26" s="41">
        <f>SUM(C26-D26)</f>
        <v>-78</v>
      </c>
      <c r="F26" s="67">
        <f>SUM(E26/D26)</f>
        <v>-0.69026548672566368</v>
      </c>
      <c r="G26" s="75">
        <f>SUM(C26/D26)</f>
        <v>0.30973451327433627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36</v>
      </c>
      <c r="D27" s="99">
        <v>118</v>
      </c>
      <c r="E27" s="41">
        <f t="shared" ref="E27:E36" si="2">SUM(C27-D27)</f>
        <v>-82</v>
      </c>
      <c r="F27" s="67">
        <f t="shared" ref="F27:F34" si="3">SUM(E27/D27)</f>
        <v>-0.69491525423728817</v>
      </c>
      <c r="G27" s="75">
        <f t="shared" ref="G27:G34" si="4">SUM(C27/D27)</f>
        <v>0.30508474576271188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2071</v>
      </c>
      <c r="D29" s="99">
        <v>2500</v>
      </c>
      <c r="E29" s="41">
        <f t="shared" si="2"/>
        <v>-429</v>
      </c>
      <c r="F29" s="67">
        <f t="shared" si="3"/>
        <v>-0.1716</v>
      </c>
      <c r="G29" s="75">
        <f t="shared" si="4"/>
        <v>0.82840000000000003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10</v>
      </c>
      <c r="D31" s="99">
        <v>35</v>
      </c>
      <c r="E31" s="41">
        <f t="shared" si="2"/>
        <v>-25</v>
      </c>
      <c r="F31" s="67">
        <f t="shared" si="3"/>
        <v>-0.7142857142857143</v>
      </c>
      <c r="G31" s="75">
        <f t="shared" si="4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9</v>
      </c>
      <c r="D34" s="182">
        <v>44</v>
      </c>
      <c r="E34" s="41">
        <f t="shared" si="2"/>
        <v>-35</v>
      </c>
      <c r="F34" s="150">
        <f t="shared" si="3"/>
        <v>-0.79545454545454541</v>
      </c>
      <c r="G34" s="75">
        <f t="shared" si="4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76</v>
      </c>
      <c r="D35" s="119">
        <v>295</v>
      </c>
      <c r="E35" s="41">
        <f t="shared" si="2"/>
        <v>-219</v>
      </c>
      <c r="F35" s="94">
        <f>SUM(E35/D35)</f>
        <v>-0.74237288135593216</v>
      </c>
      <c r="G35" s="75">
        <f>SUM(C35/D35)</f>
        <v>0.25762711864406779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2358</v>
      </c>
      <c r="D36" s="7">
        <f>SUM(D26:D35)</f>
        <v>3748</v>
      </c>
      <c r="E36" s="77">
        <f t="shared" si="2"/>
        <v>-1390</v>
      </c>
      <c r="F36" s="149">
        <f>SUM(E36/D36)</f>
        <v>-0.37086446104589116</v>
      </c>
      <c r="G36" s="185">
        <f>SUM(C36/D36)</f>
        <v>0.6291355389541089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287</v>
      </c>
      <c r="D38" s="9">
        <f>SUM(D26:D28,D30:D35)</f>
        <v>1248</v>
      </c>
      <c r="E38" s="77">
        <f>SUM(C38-D38)</f>
        <v>-961</v>
      </c>
      <c r="F38" s="149">
        <f>SUM(E38/D38)</f>
        <v>-0.77003205128205132</v>
      </c>
      <c r="G38" s="185">
        <f>SUM(C38/D38)</f>
        <v>0.22996794871794871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146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120" t="s">
        <v>143</v>
      </c>
      <c r="D42" s="120" t="s">
        <v>138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6" t="s">
        <v>83</v>
      </c>
      <c r="D43" s="47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114" t="s">
        <v>15</v>
      </c>
      <c r="D44" s="62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J44">
        <v>137</v>
      </c>
      <c r="K44">
        <v>47</v>
      </c>
      <c r="L44">
        <v>1037</v>
      </c>
      <c r="M44">
        <v>172</v>
      </c>
      <c r="N44">
        <v>184</v>
      </c>
      <c r="O44">
        <v>1209</v>
      </c>
      <c r="Q44" s="72">
        <f t="shared" si="6"/>
        <v>3.6595744680851063</v>
      </c>
    </row>
    <row r="45" spans="2:17" ht="15" thickBot="1" x14ac:dyDescent="0.35">
      <c r="B45" s="11" t="s">
        <v>0</v>
      </c>
      <c r="C45" s="131">
        <v>569</v>
      </c>
      <c r="D45" s="221">
        <v>569</v>
      </c>
      <c r="E45" s="107">
        <f t="shared" ref="E45:E54" si="7">SUM(C45-D45)</f>
        <v>0</v>
      </c>
      <c r="F45" s="95">
        <f t="shared" ref="F45:F56" si="8">SUM(E45/D45)</f>
        <v>0</v>
      </c>
      <c r="G45" s="133">
        <f t="shared" ref="G45:G54" si="9">SUM(C45/C26)</f>
        <v>16.257142857142856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220">
        <v>996</v>
      </c>
      <c r="D46" s="42">
        <v>881</v>
      </c>
      <c r="E46" s="107">
        <f t="shared" si="7"/>
        <v>115</v>
      </c>
      <c r="F46" s="95">
        <f t="shared" si="8"/>
        <v>0.13053348467650397</v>
      </c>
      <c r="G46" s="133">
        <f t="shared" si="9"/>
        <v>27.666666666666668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220">
        <v>444</v>
      </c>
      <c r="D47" s="42">
        <v>434</v>
      </c>
      <c r="E47" s="107">
        <f t="shared" si="7"/>
        <v>10</v>
      </c>
      <c r="F47" s="95">
        <f t="shared" si="8"/>
        <v>2.3041474654377881E-2</v>
      </c>
      <c r="G47" s="133">
        <f t="shared" si="9"/>
        <v>34.153846153846153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25001</v>
      </c>
      <c r="D48" s="222">
        <v>26578</v>
      </c>
      <c r="E48" s="107">
        <f t="shared" si="7"/>
        <v>-1577</v>
      </c>
      <c r="F48" s="95">
        <f t="shared" si="8"/>
        <v>-5.9334788170667473E-2</v>
      </c>
      <c r="G48" s="133">
        <f t="shared" si="9"/>
        <v>12.071945919845485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220">
        <v>272</v>
      </c>
      <c r="D49" s="42">
        <v>272</v>
      </c>
      <c r="E49" s="107">
        <f t="shared" si="7"/>
        <v>0</v>
      </c>
      <c r="F49" s="95">
        <f t="shared" si="8"/>
        <v>0</v>
      </c>
      <c r="G49" s="133">
        <f t="shared" si="9"/>
        <v>22.666666666666668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220">
        <v>221</v>
      </c>
      <c r="D50" s="42">
        <v>203</v>
      </c>
      <c r="E50" s="107">
        <f t="shared" si="7"/>
        <v>18</v>
      </c>
      <c r="F50" s="95">
        <f t="shared" si="8"/>
        <v>8.8669950738916259E-2</v>
      </c>
      <c r="G50" s="133">
        <f t="shared" si="9"/>
        <v>22.1</v>
      </c>
      <c r="I50" t="s">
        <v>48</v>
      </c>
      <c r="J50">
        <v>4160</v>
      </c>
      <c r="K50" s="3">
        <f>SUM(K31:K49)</f>
        <v>3913</v>
      </c>
      <c r="L50" s="3"/>
      <c r="M50" s="14">
        <f>SUM(M31:M49)</f>
        <v>125617</v>
      </c>
      <c r="N50">
        <v>8070</v>
      </c>
      <c r="O50">
        <v>252197</v>
      </c>
      <c r="Q50" s="88">
        <f t="shared" si="6"/>
        <v>32.102478916432403</v>
      </c>
    </row>
    <row r="51" spans="2:20" ht="15" thickBot="1" x14ac:dyDescent="0.35">
      <c r="B51" s="14" t="s">
        <v>59</v>
      </c>
      <c r="C51" s="220">
        <v>1533</v>
      </c>
      <c r="D51" s="42">
        <v>1597</v>
      </c>
      <c r="E51" s="107">
        <f t="shared" si="7"/>
        <v>-64</v>
      </c>
      <c r="F51" s="95">
        <f t="shared" si="8"/>
        <v>-4.0075140889167186E-2</v>
      </c>
      <c r="G51" s="133">
        <f t="shared" si="9"/>
        <v>18.25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220">
        <v>316</v>
      </c>
      <c r="D52" s="42">
        <v>315</v>
      </c>
      <c r="E52" s="107">
        <f>SUM(C52-D52)</f>
        <v>1</v>
      </c>
      <c r="F52" s="95">
        <f t="shared" si="8"/>
        <v>3.1746031746031746E-3</v>
      </c>
      <c r="G52" s="133">
        <f t="shared" si="9"/>
        <v>26.333333333333332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220">
        <v>250</v>
      </c>
      <c r="D53" s="42">
        <v>227</v>
      </c>
      <c r="E53" s="107">
        <f t="shared" si="7"/>
        <v>23</v>
      </c>
      <c r="F53" s="95">
        <f t="shared" si="8"/>
        <v>0.1013215859030837</v>
      </c>
      <c r="G53" s="133">
        <f t="shared" si="9"/>
        <v>27.777777777777779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223">
        <v>1123</v>
      </c>
      <c r="D54" s="43">
        <v>1123</v>
      </c>
      <c r="E54" s="106">
        <f t="shared" si="7"/>
        <v>0</v>
      </c>
      <c r="F54" s="94">
        <f t="shared" si="8"/>
        <v>0</v>
      </c>
      <c r="G54" s="224">
        <f t="shared" si="9"/>
        <v>14.776315789473685</v>
      </c>
    </row>
    <row r="55" spans="2:20" ht="15" thickBot="1" x14ac:dyDescent="0.35">
      <c r="B55" s="61" t="s">
        <v>50</v>
      </c>
      <c r="C55" s="115">
        <f>SUM(C45:C54)</f>
        <v>30725</v>
      </c>
      <c r="D55" s="77">
        <f>SUM(D45:D54)</f>
        <v>32199</v>
      </c>
      <c r="E55" s="7">
        <f>SUM(C55-D55)</f>
        <v>-1474</v>
      </c>
      <c r="F55" s="149">
        <f t="shared" si="8"/>
        <v>-4.5777819186931273E-2</v>
      </c>
      <c r="G55" s="132">
        <f>SUM(C55/C36)</f>
        <v>13.03011026293469</v>
      </c>
    </row>
    <row r="56" spans="2:20" ht="15" thickBot="1" x14ac:dyDescent="0.35">
      <c r="C56" s="73">
        <f>SUM(C45:C47,C49:C54)</f>
        <v>5724</v>
      </c>
      <c r="D56" s="73">
        <f>SUM(D45:D47,D49:D54)</f>
        <v>5621</v>
      </c>
      <c r="E56" s="73">
        <f>SUM(E45:E47,E49:E54)</f>
        <v>103</v>
      </c>
      <c r="F56" s="127">
        <f t="shared" si="8"/>
        <v>1.8324141611812846E-2</v>
      </c>
      <c r="G56" s="72"/>
      <c r="I56" t="s">
        <v>128</v>
      </c>
      <c r="K56" s="40" t="s">
        <v>125</v>
      </c>
      <c r="M56" t="s">
        <v>17</v>
      </c>
      <c r="T56">
        <f>SUM(M32,M41)</f>
        <v>1048</v>
      </c>
    </row>
    <row r="57" spans="2:20" ht="15" thickBot="1" x14ac:dyDescent="0.35">
      <c r="C57" t="s">
        <v>66</v>
      </c>
      <c r="I57" t="s">
        <v>124</v>
      </c>
      <c r="K57">
        <f>SUM(K32,K33,K38,K39,K41,K46)</f>
        <v>202</v>
      </c>
      <c r="M57">
        <f>SUM(M32,M33,M38,M39,M41,M46)</f>
        <v>5125</v>
      </c>
    </row>
    <row r="58" spans="2:20" ht="15" thickBot="1" x14ac:dyDescent="0.35">
      <c r="B58" t="s">
        <v>142</v>
      </c>
      <c r="C58" s="35"/>
      <c r="E58" s="83">
        <f>SUM(C45:C47,C49:C54)</f>
        <v>5724</v>
      </c>
      <c r="F58" s="30">
        <f>SUM(C26:C28,C30:C35)</f>
        <v>287</v>
      </c>
      <c r="G58" s="134">
        <f>SUM(E58/F58)</f>
        <v>19.94425087108014</v>
      </c>
      <c r="I58" t="s">
        <v>126</v>
      </c>
      <c r="K58">
        <f>SUM(K50-K57)</f>
        <v>3711</v>
      </c>
      <c r="M58">
        <f>SUM(M50-M57)</f>
        <v>120492</v>
      </c>
    </row>
    <row r="59" spans="2:20" ht="15" thickBot="1" x14ac:dyDescent="0.35">
      <c r="F59" s="132">
        <v>13.8</v>
      </c>
      <c r="G59" s="88"/>
      <c r="K59" s="40">
        <f>SUM(K57:K58)</f>
        <v>3913</v>
      </c>
      <c r="M59">
        <f>SUM(M57:M58)</f>
        <v>125617</v>
      </c>
    </row>
    <row r="60" spans="2:20" ht="18" x14ac:dyDescent="0.35">
      <c r="B60" s="191" t="s">
        <v>53</v>
      </c>
      <c r="C60" s="192"/>
      <c r="D60" s="192"/>
      <c r="E60" s="35"/>
      <c r="I60" t="s">
        <v>129</v>
      </c>
    </row>
    <row r="61" spans="2:20" x14ac:dyDescent="0.3">
      <c r="B61" s="6" t="s">
        <v>147</v>
      </c>
      <c r="C61" s="40"/>
      <c r="D61" s="40"/>
      <c r="I61" t="s">
        <v>124</v>
      </c>
      <c r="K61">
        <v>59</v>
      </c>
      <c r="M61">
        <v>1202</v>
      </c>
    </row>
    <row r="62" spans="2:20" ht="15" thickBot="1" x14ac:dyDescent="0.35">
      <c r="B62" s="40" t="s">
        <v>69</v>
      </c>
      <c r="I62" t="s">
        <v>127</v>
      </c>
      <c r="K62">
        <v>2388</v>
      </c>
      <c r="M62">
        <v>31344</v>
      </c>
    </row>
    <row r="63" spans="2:20" x14ac:dyDescent="0.3">
      <c r="B63" s="193"/>
      <c r="C63" s="120" t="s">
        <v>143</v>
      </c>
      <c r="D63" s="92" t="s">
        <v>22</v>
      </c>
      <c r="E63" s="45" t="s">
        <v>23</v>
      </c>
      <c r="F63" s="64" t="s">
        <v>23</v>
      </c>
      <c r="K63">
        <f>SUM(K61:K62)</f>
        <v>2447</v>
      </c>
      <c r="M63">
        <f>SUM(M61:M62)</f>
        <v>32546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</row>
    <row r="66" spans="2:14" ht="15" thickBot="1" x14ac:dyDescent="0.35">
      <c r="B66" s="232" t="s">
        <v>0</v>
      </c>
      <c r="C66" s="78">
        <f>SUM(C45)</f>
        <v>569</v>
      </c>
      <c r="D66" s="220">
        <v>4152</v>
      </c>
      <c r="E66" s="41">
        <f>SUM(C66-D66)</f>
        <v>-3583</v>
      </c>
      <c r="F66" s="67">
        <f>SUM(E66/D66)</f>
        <v>-0.86295761078998068</v>
      </c>
    </row>
    <row r="67" spans="2:14" ht="15" thickBot="1" x14ac:dyDescent="0.35">
      <c r="B67" s="117" t="s">
        <v>2</v>
      </c>
      <c r="C67" s="78">
        <f t="shared" ref="C67:C74" si="10">SUM(C46)</f>
        <v>996</v>
      </c>
      <c r="D67" s="220">
        <v>3262</v>
      </c>
      <c r="E67" s="41">
        <f t="shared" ref="E67:E75" si="11">SUM(C67-D67)</f>
        <v>-2266</v>
      </c>
      <c r="F67" s="67">
        <f t="shared" ref="F67:F75" si="12">SUM(E67/D67)</f>
        <v>-0.69466584917228691</v>
      </c>
    </row>
    <row r="68" spans="2:14" ht="15" thickBot="1" x14ac:dyDescent="0.35">
      <c r="B68" s="38" t="s">
        <v>1</v>
      </c>
      <c r="C68" s="78">
        <f t="shared" si="10"/>
        <v>444</v>
      </c>
      <c r="D68" s="220">
        <v>1771</v>
      </c>
      <c r="E68" s="41">
        <f t="shared" si="11"/>
        <v>-1327</v>
      </c>
      <c r="F68" s="67">
        <f t="shared" si="12"/>
        <v>-0.74929418407679282</v>
      </c>
    </row>
    <row r="69" spans="2:14" ht="15" thickBot="1" x14ac:dyDescent="0.35">
      <c r="B69" s="2" t="s">
        <v>6</v>
      </c>
      <c r="C69" s="78">
        <f t="shared" si="10"/>
        <v>25001</v>
      </c>
      <c r="D69" s="220">
        <v>86541</v>
      </c>
      <c r="E69" s="41">
        <f t="shared" si="11"/>
        <v>-61540</v>
      </c>
      <c r="F69" s="67">
        <f t="shared" si="12"/>
        <v>-0.71110802972001708</v>
      </c>
    </row>
    <row r="70" spans="2:14" ht="15" thickBot="1" x14ac:dyDescent="0.35">
      <c r="B70" s="3" t="s">
        <v>3</v>
      </c>
      <c r="C70" s="78">
        <f t="shared" si="10"/>
        <v>272</v>
      </c>
      <c r="D70" s="220">
        <v>2819</v>
      </c>
      <c r="E70" s="41">
        <f t="shared" si="11"/>
        <v>-2547</v>
      </c>
      <c r="F70" s="67">
        <f t="shared" si="12"/>
        <v>-0.90351188364668322</v>
      </c>
    </row>
    <row r="71" spans="2:14" x14ac:dyDescent="0.3">
      <c r="B71" s="227" t="s">
        <v>7</v>
      </c>
      <c r="C71" s="183">
        <f t="shared" si="10"/>
        <v>221</v>
      </c>
      <c r="D71" s="223">
        <v>752</v>
      </c>
      <c r="E71" s="57">
        <f t="shared" si="11"/>
        <v>-531</v>
      </c>
      <c r="F71" s="94">
        <f t="shared" si="12"/>
        <v>-0.7061170212765957</v>
      </c>
    </row>
    <row r="72" spans="2:14" x14ac:dyDescent="0.3">
      <c r="B72" s="228" t="s">
        <v>59</v>
      </c>
      <c r="C72" s="78">
        <f t="shared" si="10"/>
        <v>1533</v>
      </c>
      <c r="D72" s="220">
        <v>14129</v>
      </c>
      <c r="E72" s="41">
        <f t="shared" si="11"/>
        <v>-12596</v>
      </c>
      <c r="F72" s="67">
        <f t="shared" si="12"/>
        <v>-0.89149975228253941</v>
      </c>
    </row>
    <row r="73" spans="2:14" ht="15" thickBot="1" x14ac:dyDescent="0.35">
      <c r="B73" s="170" t="s">
        <v>13</v>
      </c>
      <c r="C73" s="221">
        <f t="shared" si="10"/>
        <v>316</v>
      </c>
      <c r="D73" s="235">
        <v>1843</v>
      </c>
      <c r="E73" s="93">
        <f t="shared" si="11"/>
        <v>-1527</v>
      </c>
      <c r="F73" s="95">
        <f t="shared" si="12"/>
        <v>-0.82854042322300592</v>
      </c>
    </row>
    <row r="74" spans="2:14" ht="15" thickBot="1" x14ac:dyDescent="0.35">
      <c r="B74" s="233" t="s">
        <v>65</v>
      </c>
      <c r="C74" s="78">
        <f t="shared" si="10"/>
        <v>250</v>
      </c>
      <c r="D74" s="236">
        <v>1048</v>
      </c>
      <c r="E74" s="41">
        <f t="shared" si="11"/>
        <v>-798</v>
      </c>
      <c r="F74" s="238">
        <f t="shared" si="12"/>
        <v>-0.76145038167938928</v>
      </c>
    </row>
    <row r="75" spans="2:14" ht="15" thickBot="1" x14ac:dyDescent="0.35">
      <c r="B75" s="227" t="s">
        <v>19</v>
      </c>
      <c r="C75" s="183">
        <f>SUM(C54)</f>
        <v>1123</v>
      </c>
      <c r="D75" s="237">
        <v>5504</v>
      </c>
      <c r="E75" s="57">
        <f t="shared" si="11"/>
        <v>-4381</v>
      </c>
      <c r="F75" s="239">
        <f t="shared" si="12"/>
        <v>-0.79596656976744184</v>
      </c>
      <c r="N75" s="72"/>
    </row>
    <row r="76" spans="2:14" ht="15" thickBot="1" x14ac:dyDescent="0.35">
      <c r="B76" s="90" t="s">
        <v>50</v>
      </c>
      <c r="C76" s="77">
        <f>SUM(C66:C75)</f>
        <v>30725</v>
      </c>
      <c r="D76" s="115">
        <f>SUM(D66:D75)</f>
        <v>121821</v>
      </c>
      <c r="E76" s="77">
        <f>SUM(C76-D76)</f>
        <v>-91096</v>
      </c>
      <c r="F76" s="149">
        <f>SUM(E76/D76)</f>
        <v>-0.74778568555503566</v>
      </c>
      <c r="G76" s="185">
        <f>SUM(C76/D76)</f>
        <v>0.25221431444496434</v>
      </c>
      <c r="N76" s="72"/>
    </row>
    <row r="77" spans="2:14" ht="18.600000000000001" thickBot="1" x14ac:dyDescent="0.4">
      <c r="E77" s="102">
        <f>SUM(E66:E75)</f>
        <v>-91096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13.03011026293469</v>
      </c>
      <c r="D78" s="72">
        <f>SUM(D76/D36)</f>
        <v>32.502934898612594</v>
      </c>
      <c r="I78" s="6" t="s">
        <v>147</v>
      </c>
      <c r="J78" s="40"/>
      <c r="K78" s="40"/>
      <c r="N78" s="72"/>
    </row>
    <row r="79" spans="2:14" x14ac:dyDescent="0.3">
      <c r="I79" s="195"/>
      <c r="J79" s="120" t="s">
        <v>130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5724</v>
      </c>
      <c r="D80" s="73">
        <f>SUM(D66:D68,D70:D75)</f>
        <v>35280</v>
      </c>
      <c r="E80" s="250">
        <f>SUM(C80/D80)</f>
        <v>0.16224489795918368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16.257142857142856</v>
      </c>
      <c r="K82" s="111">
        <v>36.743362831858406</v>
      </c>
      <c r="L82" s="210">
        <f>SUM(J82-K82)</f>
        <v>-20.486219974715549</v>
      </c>
      <c r="M82" s="44">
        <f>SUM(L82/K82)</f>
        <v>-0.55754885769336637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27.666666666666668</v>
      </c>
      <c r="K83" s="111">
        <v>27.64406779661017</v>
      </c>
      <c r="L83" s="210">
        <f t="shared" ref="L83:L91" si="14">SUM(J83-K83)</f>
        <v>2.2598870056498299E-2</v>
      </c>
      <c r="M83" s="44">
        <f t="shared" ref="M83:M91" si="15">SUM(L83/K83)</f>
        <v>8.1749437972618007E-4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34.153846153846153</v>
      </c>
      <c r="K84" s="111">
        <v>37.680851063829785</v>
      </c>
      <c r="L84" s="210">
        <f t="shared" si="14"/>
        <v>-3.5270049099836314</v>
      </c>
      <c r="M84" s="44">
        <f t="shared" si="15"/>
        <v>-9.3602050123789207E-2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12.071945919845485</v>
      </c>
      <c r="K85" s="111">
        <v>34.6</v>
      </c>
      <c r="L85" s="210">
        <f t="shared" si="14"/>
        <v>-22.528054080154519</v>
      </c>
      <c r="M85" s="44">
        <f t="shared" si="15"/>
        <v>-0.65109982890619988</v>
      </c>
    </row>
    <row r="86" spans="3:14" x14ac:dyDescent="0.3">
      <c r="C86" s="40"/>
      <c r="I86" s="130" t="s">
        <v>3</v>
      </c>
      <c r="J86" s="212">
        <f t="shared" si="13"/>
        <v>22.666666666666668</v>
      </c>
      <c r="K86" s="111">
        <v>37.586666666666666</v>
      </c>
      <c r="L86" s="210">
        <f t="shared" si="14"/>
        <v>-14.919999999999998</v>
      </c>
      <c r="M86" s="44">
        <f t="shared" si="15"/>
        <v>-0.39694927279177011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22.1</v>
      </c>
      <c r="K87" s="111">
        <v>21.485714285714284</v>
      </c>
      <c r="L87" s="210">
        <f t="shared" si="14"/>
        <v>0.61428571428571743</v>
      </c>
      <c r="M87" s="44">
        <f t="shared" si="15"/>
        <v>2.8590425531915042E-2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18.25</v>
      </c>
      <c r="K88" s="111">
        <f>SUM(D72/D32)</f>
        <v>30.715217391304346</v>
      </c>
      <c r="L88" s="210">
        <f t="shared" si="14"/>
        <v>-12.465217391304346</v>
      </c>
      <c r="M88" s="44">
        <f t="shared" si="15"/>
        <v>-0.40583197678533511</v>
      </c>
    </row>
    <row r="89" spans="3:14" x14ac:dyDescent="0.3">
      <c r="I89" s="130" t="s">
        <v>13</v>
      </c>
      <c r="J89" s="212">
        <f t="shared" si="13"/>
        <v>26.333333333333332</v>
      </c>
      <c r="K89" s="111">
        <v>30.21311475409836</v>
      </c>
      <c r="L89" s="210">
        <f t="shared" si="14"/>
        <v>-3.8797814207650276</v>
      </c>
      <c r="M89" s="44">
        <f t="shared" si="15"/>
        <v>-0.12841381805028035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27.777777777777779</v>
      </c>
      <c r="K90" s="111">
        <f>SUM(M53/K53)</f>
        <v>23.818181818181817</v>
      </c>
      <c r="L90" s="210">
        <f t="shared" si="14"/>
        <v>3.959595959595962</v>
      </c>
      <c r="M90" s="44">
        <f t="shared" si="15"/>
        <v>0.16624257845631904</v>
      </c>
    </row>
    <row r="91" spans="3:14" ht="15" thickBot="1" x14ac:dyDescent="0.35">
      <c r="I91" s="13" t="s">
        <v>137</v>
      </c>
      <c r="J91" s="213">
        <f>SUM(C75/C35)</f>
        <v>14.776315789473685</v>
      </c>
      <c r="K91" s="208">
        <v>18.657627118644069</v>
      </c>
      <c r="L91" s="211">
        <f t="shared" si="14"/>
        <v>-3.8813113291703836</v>
      </c>
      <c r="M91" s="65">
        <f t="shared" si="15"/>
        <v>-0.2080281326499388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6C9E-FF5E-48BA-A426-2C31C2DECE06}">
  <sheetPr codeName="Sheet10">
    <pageSetUpPr fitToPage="1"/>
  </sheetPr>
  <dimension ref="B1:AI93"/>
  <sheetViews>
    <sheetView topLeftCell="A46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0.1093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150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149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120" t="s">
        <v>148</v>
      </c>
      <c r="D5" s="120" t="s">
        <v>143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 t="s">
        <v>91</v>
      </c>
      <c r="K6" s="139">
        <v>2488</v>
      </c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 t="s">
        <v>135</v>
      </c>
      <c r="K7" s="139">
        <v>2326</v>
      </c>
      <c r="L7" s="139"/>
      <c r="M7" s="140"/>
      <c r="N7" s="140"/>
      <c r="S7" s="21" t="s">
        <v>57</v>
      </c>
      <c r="T7" s="22">
        <v>3913</v>
      </c>
      <c r="U7" s="21"/>
      <c r="AC7" s="166"/>
      <c r="AD7" s="166"/>
      <c r="AE7" s="8"/>
      <c r="AF7" s="166"/>
      <c r="AG7" s="166"/>
    </row>
    <row r="8" spans="2:35" ht="15" thickBot="1" x14ac:dyDescent="0.35">
      <c r="B8" s="125" t="s">
        <v>0</v>
      </c>
      <c r="C8" s="91">
        <v>35</v>
      </c>
      <c r="D8" s="91">
        <v>35</v>
      </c>
      <c r="E8" s="93">
        <f>SUM(C8-D8)</f>
        <v>0</v>
      </c>
      <c r="F8" s="96">
        <f t="shared" ref="F8:F18" si="0">SUM(E8/D8)</f>
        <v>0</v>
      </c>
      <c r="H8" s="186">
        <v>2033</v>
      </c>
      <c r="J8" s="190" t="s">
        <v>110</v>
      </c>
      <c r="K8" s="139">
        <v>2431</v>
      </c>
      <c r="M8" s="139"/>
      <c r="N8" s="141"/>
      <c r="S8" s="21" t="s">
        <v>9</v>
      </c>
      <c r="T8" s="23">
        <v>125600</v>
      </c>
      <c r="U8" s="21"/>
    </row>
    <row r="9" spans="2:35" ht="15" thickBot="1" x14ac:dyDescent="0.35">
      <c r="B9" s="117" t="s">
        <v>2</v>
      </c>
      <c r="C9" s="42">
        <v>34</v>
      </c>
      <c r="D9" s="42">
        <v>36</v>
      </c>
      <c r="E9" s="93">
        <f t="shared" ref="E9:E18" si="1">SUM(C9-D9)</f>
        <v>-2</v>
      </c>
      <c r="F9" s="44">
        <f t="shared" si="0"/>
        <v>-5.5555555555555552E-2</v>
      </c>
      <c r="H9" s="186">
        <v>23777</v>
      </c>
      <c r="J9" s="190" t="s">
        <v>120</v>
      </c>
      <c r="K9" s="139">
        <v>2373</v>
      </c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13</v>
      </c>
      <c r="D10" s="42">
        <v>13</v>
      </c>
      <c r="E10" s="93">
        <f t="shared" si="1"/>
        <v>0</v>
      </c>
      <c r="F10" s="44">
        <f t="shared" si="0"/>
        <v>0</v>
      </c>
      <c r="J10" s="190" t="s">
        <v>130</v>
      </c>
      <c r="K10" s="139">
        <v>2310</v>
      </c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2043</v>
      </c>
      <c r="D11" s="42">
        <v>2071</v>
      </c>
      <c r="E11" s="93">
        <f t="shared" si="1"/>
        <v>-28</v>
      </c>
      <c r="F11" s="44">
        <f t="shared" si="0"/>
        <v>-1.3520038628681796E-2</v>
      </c>
      <c r="J11" s="190"/>
      <c r="K11" s="144">
        <f>AVERAGE(K6:K10)</f>
        <v>2385.6</v>
      </c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22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0.59493994377715309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10</v>
      </c>
      <c r="D13" s="42">
        <v>10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0.25624999999999998</v>
      </c>
      <c r="U13" s="16"/>
    </row>
    <row r="14" spans="2:35" x14ac:dyDescent="0.3">
      <c r="B14" s="228" t="s">
        <v>59</v>
      </c>
      <c r="C14" s="42">
        <v>84</v>
      </c>
      <c r="D14" s="42">
        <v>84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10</v>
      </c>
      <c r="D16" s="42">
        <v>9</v>
      </c>
      <c r="E16" s="26">
        <f t="shared" si="1"/>
        <v>1</v>
      </c>
      <c r="F16" s="58">
        <f t="shared" si="0"/>
        <v>0.1111111111111111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75</v>
      </c>
      <c r="D17" s="56">
        <v>76</v>
      </c>
      <c r="E17" s="57">
        <f t="shared" si="1"/>
        <v>-1</v>
      </c>
      <c r="F17" s="58">
        <f>SUM(E17/D17)</f>
        <v>-1.3157894736842105E-2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2328</v>
      </c>
      <c r="D18" s="7">
        <f>SUM(D8:D17)</f>
        <v>2358</v>
      </c>
      <c r="E18" s="77">
        <f t="shared" si="1"/>
        <v>-30</v>
      </c>
      <c r="F18" s="60">
        <f t="shared" si="0"/>
        <v>-1.2722646310432569E-2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151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148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35</v>
      </c>
      <c r="D26" s="99">
        <v>113</v>
      </c>
      <c r="E26" s="41">
        <f>SUM(C26-D26)</f>
        <v>-78</v>
      </c>
      <c r="F26" s="67">
        <f>SUM(E26/D26)</f>
        <v>-0.69026548672566368</v>
      </c>
      <c r="G26" s="75">
        <f>SUM(C26/D26)</f>
        <v>0.30973451327433627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34</v>
      </c>
      <c r="D27" s="99">
        <v>118</v>
      </c>
      <c r="E27" s="41">
        <f t="shared" ref="E27:E36" si="2">SUM(C27-D27)</f>
        <v>-84</v>
      </c>
      <c r="F27" s="67">
        <f t="shared" ref="F27:F34" si="3">SUM(E27/D27)</f>
        <v>-0.71186440677966101</v>
      </c>
      <c r="G27" s="75">
        <f t="shared" ref="G27:G34" si="4">SUM(C27/D27)</f>
        <v>0.28813559322033899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2043</v>
      </c>
      <c r="D29" s="99">
        <v>2500</v>
      </c>
      <c r="E29" s="41">
        <f t="shared" si="2"/>
        <v>-457</v>
      </c>
      <c r="F29" s="67">
        <f t="shared" si="3"/>
        <v>-0.18279999999999999</v>
      </c>
      <c r="G29" s="75">
        <f t="shared" si="4"/>
        <v>0.81720000000000004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10</v>
      </c>
      <c r="D31" s="99">
        <v>35</v>
      </c>
      <c r="E31" s="41">
        <f t="shared" si="2"/>
        <v>-25</v>
      </c>
      <c r="F31" s="67">
        <f t="shared" si="3"/>
        <v>-0.7142857142857143</v>
      </c>
      <c r="G31" s="75">
        <f t="shared" si="4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10</v>
      </c>
      <c r="D34" s="182">
        <v>44</v>
      </c>
      <c r="E34" s="41">
        <f t="shared" si="2"/>
        <v>-34</v>
      </c>
      <c r="F34" s="150">
        <f t="shared" si="3"/>
        <v>-0.77272727272727271</v>
      </c>
      <c r="G34" s="75">
        <f t="shared" si="4"/>
        <v>0.22727272727272727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75</v>
      </c>
      <c r="D35" s="119">
        <v>295</v>
      </c>
      <c r="E35" s="41">
        <f t="shared" si="2"/>
        <v>-220</v>
      </c>
      <c r="F35" s="94">
        <f>SUM(E35/D35)</f>
        <v>-0.74576271186440679</v>
      </c>
      <c r="G35" s="75">
        <f>SUM(C35/D35)</f>
        <v>0.25423728813559321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2328</v>
      </c>
      <c r="D36" s="7">
        <f>SUM(D26:D35)</f>
        <v>3748</v>
      </c>
      <c r="E36" s="77">
        <f t="shared" si="2"/>
        <v>-1420</v>
      </c>
      <c r="F36" s="149">
        <f>SUM(E36/D36)</f>
        <v>-0.37886872998932764</v>
      </c>
      <c r="G36" s="185">
        <f>SUM(C36/D36)</f>
        <v>0.62113127001067236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285</v>
      </c>
      <c r="D38" s="9">
        <f>SUM(D26:D28,D30:D35)</f>
        <v>1248</v>
      </c>
      <c r="E38" s="77">
        <f>SUM(C38-D38)</f>
        <v>-963</v>
      </c>
      <c r="F38" s="149">
        <f>SUM(E38/D38)</f>
        <v>-0.77163461538461542</v>
      </c>
      <c r="G38" s="185">
        <f>SUM(C38/D38)</f>
        <v>0.22836538461538461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149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151" t="s">
        <v>148</v>
      </c>
      <c r="D42" s="240" t="s">
        <v>143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6" t="s">
        <v>83</v>
      </c>
      <c r="D43" s="241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114" t="s">
        <v>15</v>
      </c>
      <c r="D44" s="242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J44">
        <v>137</v>
      </c>
      <c r="K44">
        <v>47</v>
      </c>
      <c r="L44">
        <v>1037</v>
      </c>
      <c r="M44">
        <v>172</v>
      </c>
      <c r="N44">
        <v>184</v>
      </c>
      <c r="O44">
        <v>1209</v>
      </c>
      <c r="Q44" s="72">
        <f t="shared" si="6"/>
        <v>3.6595744680851063</v>
      </c>
    </row>
    <row r="45" spans="2:17" ht="15" thickBot="1" x14ac:dyDescent="0.35">
      <c r="B45" s="11" t="s">
        <v>0</v>
      </c>
      <c r="C45" s="131">
        <v>582</v>
      </c>
      <c r="D45" s="243">
        <v>569</v>
      </c>
      <c r="E45" s="107">
        <f t="shared" ref="E45:E54" si="7">SUM(C45-D45)</f>
        <v>13</v>
      </c>
      <c r="F45" s="95">
        <f t="shared" ref="F45:F56" si="8">SUM(E45/D45)</f>
        <v>2.2847100175746926E-2</v>
      </c>
      <c r="G45" s="133">
        <f t="shared" ref="G45:G54" si="9">SUM(C45/C26)</f>
        <v>16.62857142857143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220">
        <v>869</v>
      </c>
      <c r="D46" s="244">
        <v>996</v>
      </c>
      <c r="E46" s="107">
        <f t="shared" si="7"/>
        <v>-127</v>
      </c>
      <c r="F46" s="95">
        <f t="shared" si="8"/>
        <v>-0.12751004016064257</v>
      </c>
      <c r="G46" s="133">
        <f t="shared" si="9"/>
        <v>25.558823529411764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220">
        <v>462</v>
      </c>
      <c r="D47" s="244">
        <v>444</v>
      </c>
      <c r="E47" s="107">
        <f t="shared" si="7"/>
        <v>18</v>
      </c>
      <c r="F47" s="95">
        <f t="shared" si="8"/>
        <v>4.0540540540540543E-2</v>
      </c>
      <c r="G47" s="133">
        <f t="shared" si="9"/>
        <v>35.53846153846154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26683</v>
      </c>
      <c r="D48" s="245">
        <v>25001</v>
      </c>
      <c r="E48" s="107">
        <f t="shared" si="7"/>
        <v>1682</v>
      </c>
      <c r="F48" s="95">
        <f t="shared" si="8"/>
        <v>6.727730890764369E-2</v>
      </c>
      <c r="G48" s="133">
        <f t="shared" si="9"/>
        <v>13.06069505628977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220">
        <v>271</v>
      </c>
      <c r="D49" s="244">
        <v>272</v>
      </c>
      <c r="E49" s="107">
        <f t="shared" si="7"/>
        <v>-1</v>
      </c>
      <c r="F49" s="95">
        <f t="shared" si="8"/>
        <v>-3.6764705882352941E-3</v>
      </c>
      <c r="G49" s="133">
        <f t="shared" si="9"/>
        <v>22.583333333333332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220">
        <v>199</v>
      </c>
      <c r="D50" s="244">
        <v>221</v>
      </c>
      <c r="E50" s="107">
        <f t="shared" si="7"/>
        <v>-22</v>
      </c>
      <c r="F50" s="95">
        <f t="shared" si="8"/>
        <v>-9.9547511312217188E-2</v>
      </c>
      <c r="G50" s="133">
        <f t="shared" si="9"/>
        <v>19.899999999999999</v>
      </c>
      <c r="I50" t="s">
        <v>48</v>
      </c>
      <c r="J50">
        <v>4160</v>
      </c>
      <c r="K50" s="3">
        <f>SUM(K31:K49)</f>
        <v>3913</v>
      </c>
      <c r="L50" s="3"/>
      <c r="M50" s="14">
        <f>SUM(M31:M49)</f>
        <v>125617</v>
      </c>
      <c r="N50">
        <v>8070</v>
      </c>
      <c r="O50">
        <v>252197</v>
      </c>
      <c r="Q50" s="88">
        <f t="shared" si="6"/>
        <v>32.102478916432403</v>
      </c>
    </row>
    <row r="51" spans="2:20" ht="15" thickBot="1" x14ac:dyDescent="0.35">
      <c r="B51" s="14" t="s">
        <v>59</v>
      </c>
      <c r="C51" s="220">
        <v>1572</v>
      </c>
      <c r="D51" s="244">
        <v>1533</v>
      </c>
      <c r="E51" s="107">
        <f t="shared" si="7"/>
        <v>39</v>
      </c>
      <c r="F51" s="95">
        <f t="shared" si="8"/>
        <v>2.5440313111545987E-2</v>
      </c>
      <c r="G51" s="133">
        <f t="shared" si="9"/>
        <v>18.714285714285715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220">
        <v>324</v>
      </c>
      <c r="D52" s="244">
        <v>316</v>
      </c>
      <c r="E52" s="107">
        <f>SUM(C52-D52)</f>
        <v>8</v>
      </c>
      <c r="F52" s="95">
        <f t="shared" si="8"/>
        <v>2.5316455696202531E-2</v>
      </c>
      <c r="G52" s="133">
        <f t="shared" si="9"/>
        <v>27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220">
        <v>288</v>
      </c>
      <c r="D53" s="244">
        <v>250</v>
      </c>
      <c r="E53" s="107">
        <f t="shared" si="7"/>
        <v>38</v>
      </c>
      <c r="F53" s="95">
        <f t="shared" si="8"/>
        <v>0.152</v>
      </c>
      <c r="G53" s="133">
        <f t="shared" si="9"/>
        <v>28.8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223">
        <v>935</v>
      </c>
      <c r="D54" s="246">
        <v>1123</v>
      </c>
      <c r="E54" s="106">
        <f t="shared" si="7"/>
        <v>-188</v>
      </c>
      <c r="F54" s="94">
        <f t="shared" si="8"/>
        <v>-0.1674087266251113</v>
      </c>
      <c r="G54" s="224">
        <f t="shared" si="9"/>
        <v>12.466666666666667</v>
      </c>
    </row>
    <row r="55" spans="2:20" ht="15" thickBot="1" x14ac:dyDescent="0.35">
      <c r="B55" s="61" t="s">
        <v>50</v>
      </c>
      <c r="C55" s="115">
        <f>SUM(C45:C54)</f>
        <v>32185</v>
      </c>
      <c r="D55" s="247">
        <f>SUM(D45:D54)</f>
        <v>30725</v>
      </c>
      <c r="E55" s="7">
        <f>SUM(C55-D55)</f>
        <v>1460</v>
      </c>
      <c r="F55" s="149">
        <f t="shared" si="8"/>
        <v>4.7518307567127743E-2</v>
      </c>
      <c r="G55" s="132">
        <f>SUM(C55/C36)</f>
        <v>13.825171821305842</v>
      </c>
    </row>
    <row r="56" spans="2:20" ht="15" thickBot="1" x14ac:dyDescent="0.35">
      <c r="C56" s="73">
        <f>SUM(C45:C47,C49:C54)</f>
        <v>5502</v>
      </c>
      <c r="D56" s="73">
        <f>SUM(D45:D47,D49:D54)</f>
        <v>5724</v>
      </c>
      <c r="E56" s="73">
        <f>SUM(E45:E47,E49:E54)</f>
        <v>-222</v>
      </c>
      <c r="F56" s="127">
        <f t="shared" si="8"/>
        <v>-3.8784067085953881E-2</v>
      </c>
      <c r="G56" s="72"/>
      <c r="I56" t="s">
        <v>128</v>
      </c>
      <c r="K56" s="40" t="s">
        <v>125</v>
      </c>
      <c r="M56" t="s">
        <v>17</v>
      </c>
      <c r="T56">
        <f>SUM(M32,M41)</f>
        <v>1048</v>
      </c>
    </row>
    <row r="57" spans="2:20" ht="15" thickBot="1" x14ac:dyDescent="0.35">
      <c r="C57" t="s">
        <v>66</v>
      </c>
      <c r="I57" t="s">
        <v>124</v>
      </c>
      <c r="K57">
        <f>SUM(K32,K33,K38,K39,K41,K46)</f>
        <v>202</v>
      </c>
      <c r="M57">
        <f>SUM(M32,M33,M38,M39,M41,M46)</f>
        <v>5125</v>
      </c>
    </row>
    <row r="58" spans="2:20" ht="15" thickBot="1" x14ac:dyDescent="0.35">
      <c r="C58" s="35"/>
      <c r="E58" s="83">
        <f>SUM(C45:C47,C49:C54)</f>
        <v>5502</v>
      </c>
      <c r="F58" s="30">
        <f>SUM(C26:C28,C30:C35)</f>
        <v>285</v>
      </c>
      <c r="G58" s="134">
        <f>SUM(E58/F58)</f>
        <v>19.305263157894736</v>
      </c>
      <c r="I58" t="s">
        <v>126</v>
      </c>
      <c r="K58">
        <f>SUM(K50-K57)</f>
        <v>3711</v>
      </c>
      <c r="M58">
        <f>SUM(M50-M57)</f>
        <v>120492</v>
      </c>
    </row>
    <row r="59" spans="2:20" ht="15" thickBot="1" x14ac:dyDescent="0.35">
      <c r="F59" s="132">
        <v>13</v>
      </c>
      <c r="G59" s="88"/>
      <c r="K59" s="40">
        <f>SUM(K57:K58)</f>
        <v>3913</v>
      </c>
      <c r="M59">
        <f>SUM(M57:M58)</f>
        <v>125617</v>
      </c>
    </row>
    <row r="60" spans="2:20" ht="18" x14ac:dyDescent="0.35">
      <c r="B60" s="191" t="s">
        <v>53</v>
      </c>
      <c r="C60" s="192"/>
      <c r="D60" s="192"/>
      <c r="E60" s="35"/>
      <c r="I60" t="s">
        <v>129</v>
      </c>
    </row>
    <row r="61" spans="2:20" x14ac:dyDescent="0.3">
      <c r="B61" s="6" t="s">
        <v>151</v>
      </c>
      <c r="C61" s="40"/>
      <c r="D61" s="40"/>
      <c r="I61" t="s">
        <v>124</v>
      </c>
      <c r="K61">
        <v>59</v>
      </c>
      <c r="M61">
        <v>1202</v>
      </c>
    </row>
    <row r="62" spans="2:20" ht="15" thickBot="1" x14ac:dyDescent="0.35">
      <c r="B62" s="40" t="s">
        <v>69</v>
      </c>
      <c r="I62" t="s">
        <v>127</v>
      </c>
      <c r="K62">
        <v>2388</v>
      </c>
      <c r="M62">
        <v>31344</v>
      </c>
    </row>
    <row r="63" spans="2:20" x14ac:dyDescent="0.3">
      <c r="B63" s="193"/>
      <c r="C63" s="120" t="s">
        <v>148</v>
      </c>
      <c r="D63" s="92" t="s">
        <v>22</v>
      </c>
      <c r="E63" s="45" t="s">
        <v>23</v>
      </c>
      <c r="F63" s="64" t="s">
        <v>23</v>
      </c>
      <c r="K63">
        <f>SUM(K61:K62)</f>
        <v>2447</v>
      </c>
      <c r="M63">
        <f>SUM(M61:M62)</f>
        <v>32546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</row>
    <row r="66" spans="2:14" ht="15" thickBot="1" x14ac:dyDescent="0.35">
      <c r="B66" s="232" t="s">
        <v>0</v>
      </c>
      <c r="C66" s="78">
        <f>SUM(C45)</f>
        <v>582</v>
      </c>
      <c r="D66" s="220">
        <v>4152</v>
      </c>
      <c r="E66" s="41">
        <f>SUM(C66-D66)</f>
        <v>-3570</v>
      </c>
      <c r="F66" s="67">
        <f>SUM(E66/D66)</f>
        <v>-0.85982658959537572</v>
      </c>
    </row>
    <row r="67" spans="2:14" ht="15" thickBot="1" x14ac:dyDescent="0.35">
      <c r="B67" s="117" t="s">
        <v>2</v>
      </c>
      <c r="C67" s="78">
        <f t="shared" ref="C67:C74" si="10">SUM(C46)</f>
        <v>869</v>
      </c>
      <c r="D67" s="220">
        <v>3262</v>
      </c>
      <c r="E67" s="41">
        <f t="shared" ref="E67:E75" si="11">SUM(C67-D67)</f>
        <v>-2393</v>
      </c>
      <c r="F67" s="67">
        <f t="shared" ref="F67:F75" si="12">SUM(E67/D67)</f>
        <v>-0.73359901900674429</v>
      </c>
    </row>
    <row r="68" spans="2:14" ht="15" thickBot="1" x14ac:dyDescent="0.35">
      <c r="B68" s="38" t="s">
        <v>1</v>
      </c>
      <c r="C68" s="78">
        <f t="shared" si="10"/>
        <v>462</v>
      </c>
      <c r="D68" s="220">
        <v>1771</v>
      </c>
      <c r="E68" s="41">
        <f t="shared" si="11"/>
        <v>-1309</v>
      </c>
      <c r="F68" s="67">
        <f t="shared" si="12"/>
        <v>-0.73913043478260865</v>
      </c>
    </row>
    <row r="69" spans="2:14" ht="15" thickBot="1" x14ac:dyDescent="0.35">
      <c r="B69" s="2" t="s">
        <v>6</v>
      </c>
      <c r="C69" s="78">
        <f t="shared" si="10"/>
        <v>26683</v>
      </c>
      <c r="D69" s="220">
        <v>86541</v>
      </c>
      <c r="E69" s="41">
        <f t="shared" si="11"/>
        <v>-59858</v>
      </c>
      <c r="F69" s="67">
        <f t="shared" si="12"/>
        <v>-0.69167215539455285</v>
      </c>
    </row>
    <row r="70" spans="2:14" ht="15" thickBot="1" x14ac:dyDescent="0.35">
      <c r="B70" s="3" t="s">
        <v>3</v>
      </c>
      <c r="C70" s="78">
        <f t="shared" si="10"/>
        <v>271</v>
      </c>
      <c r="D70" s="220">
        <v>2819</v>
      </c>
      <c r="E70" s="41">
        <f t="shared" si="11"/>
        <v>-2548</v>
      </c>
      <c r="F70" s="67">
        <f t="shared" si="12"/>
        <v>-0.90386661936857038</v>
      </c>
    </row>
    <row r="71" spans="2:14" x14ac:dyDescent="0.3">
      <c r="B71" s="227" t="s">
        <v>7</v>
      </c>
      <c r="C71" s="183">
        <f t="shared" si="10"/>
        <v>199</v>
      </c>
      <c r="D71" s="223">
        <v>752</v>
      </c>
      <c r="E71" s="57">
        <f t="shared" si="11"/>
        <v>-553</v>
      </c>
      <c r="F71" s="94">
        <f t="shared" si="12"/>
        <v>-0.7353723404255319</v>
      </c>
    </row>
    <row r="72" spans="2:14" x14ac:dyDescent="0.3">
      <c r="B72" s="228" t="s">
        <v>59</v>
      </c>
      <c r="C72" s="78">
        <f t="shared" si="10"/>
        <v>1572</v>
      </c>
      <c r="D72" s="220">
        <v>14129</v>
      </c>
      <c r="E72" s="41">
        <f t="shared" si="11"/>
        <v>-12557</v>
      </c>
      <c r="F72" s="67">
        <f t="shared" si="12"/>
        <v>-0.88873947200792691</v>
      </c>
    </row>
    <row r="73" spans="2:14" ht="15" thickBot="1" x14ac:dyDescent="0.35">
      <c r="B73" s="170" t="s">
        <v>13</v>
      </c>
      <c r="C73" s="221">
        <f t="shared" si="10"/>
        <v>324</v>
      </c>
      <c r="D73" s="235">
        <v>1843</v>
      </c>
      <c r="E73" s="93">
        <f t="shared" si="11"/>
        <v>-1519</v>
      </c>
      <c r="F73" s="95">
        <f t="shared" si="12"/>
        <v>-0.82419967444384157</v>
      </c>
    </row>
    <row r="74" spans="2:14" ht="15" thickBot="1" x14ac:dyDescent="0.35">
      <c r="B74" s="233" t="s">
        <v>65</v>
      </c>
      <c r="C74" s="78">
        <f t="shared" si="10"/>
        <v>288</v>
      </c>
      <c r="D74" s="236">
        <v>1048</v>
      </c>
      <c r="E74" s="41">
        <f t="shared" si="11"/>
        <v>-760</v>
      </c>
      <c r="F74" s="238">
        <f t="shared" si="12"/>
        <v>-0.72519083969465647</v>
      </c>
    </row>
    <row r="75" spans="2:14" ht="15" thickBot="1" x14ac:dyDescent="0.35">
      <c r="B75" s="227" t="s">
        <v>19</v>
      </c>
      <c r="C75" s="183">
        <f>SUM(C54)</f>
        <v>935</v>
      </c>
      <c r="D75" s="237">
        <v>5504</v>
      </c>
      <c r="E75" s="57">
        <f t="shared" si="11"/>
        <v>-4569</v>
      </c>
      <c r="F75" s="239">
        <f t="shared" si="12"/>
        <v>-0.8301235465116279</v>
      </c>
      <c r="N75" s="72"/>
    </row>
    <row r="76" spans="2:14" ht="15" thickBot="1" x14ac:dyDescent="0.35">
      <c r="B76" s="90" t="s">
        <v>50</v>
      </c>
      <c r="C76" s="77">
        <f>SUM(C66:C75)</f>
        <v>32185</v>
      </c>
      <c r="D76" s="115">
        <f>SUM(D66:D75)</f>
        <v>121821</v>
      </c>
      <c r="E76" s="77">
        <f>SUM(C76-D76)</f>
        <v>-89636</v>
      </c>
      <c r="F76" s="149">
        <f>SUM(E76/D76)</f>
        <v>-0.73580088818840761</v>
      </c>
      <c r="G76" s="185">
        <f>SUM(C76/D76)</f>
        <v>0.26419911181159239</v>
      </c>
      <c r="N76" s="72"/>
    </row>
    <row r="77" spans="2:14" ht="18.600000000000001" thickBot="1" x14ac:dyDescent="0.4">
      <c r="E77" s="102">
        <f>SUM(E66:E75)</f>
        <v>-89636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13.825171821305842</v>
      </c>
      <c r="D78" s="72">
        <f>SUM(D76/D36)</f>
        <v>32.502934898612594</v>
      </c>
      <c r="I78" s="6" t="s">
        <v>151</v>
      </c>
      <c r="J78" s="40"/>
      <c r="K78" s="40"/>
      <c r="N78" s="72"/>
    </row>
    <row r="79" spans="2:14" x14ac:dyDescent="0.3">
      <c r="I79" s="195"/>
      <c r="J79" s="120" t="s">
        <v>148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5502</v>
      </c>
      <c r="D80" s="73">
        <f>SUM(D66:D68,D70:D75)</f>
        <v>35280</v>
      </c>
      <c r="E80" s="250">
        <f>SUM(C80/D80)</f>
        <v>0.15595238095238095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16.62857142857143</v>
      </c>
      <c r="K82" s="111">
        <v>36.743362831858406</v>
      </c>
      <c r="L82" s="210">
        <f>SUM(J82-K82)</f>
        <v>-20.114791403286976</v>
      </c>
      <c r="M82" s="44">
        <f>SUM(L82/K82)</f>
        <v>-0.54744013212221299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25.558823529411764</v>
      </c>
      <c r="K83" s="111">
        <v>27.64406779661017</v>
      </c>
      <c r="L83" s="210">
        <f t="shared" ref="L83:L91" si="14">SUM(J83-K83)</f>
        <v>-2.0852442671984051</v>
      </c>
      <c r="M83" s="44">
        <f t="shared" ref="M83:M91" si="15">SUM(L83/K83)</f>
        <v>-7.5431889493995027E-2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35.53846153846154</v>
      </c>
      <c r="K84" s="111">
        <v>37.680851063829785</v>
      </c>
      <c r="L84" s="210">
        <f t="shared" si="14"/>
        <v>-2.1423895253682446</v>
      </c>
      <c r="M84" s="44">
        <f t="shared" si="15"/>
        <v>-5.6856187290969792E-2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13.06069505628977</v>
      </c>
      <c r="K85" s="111">
        <v>34.6</v>
      </c>
      <c r="L85" s="210">
        <f t="shared" si="14"/>
        <v>-21.539304943710231</v>
      </c>
      <c r="M85" s="44">
        <f t="shared" si="15"/>
        <v>-0.62252326426908178</v>
      </c>
    </row>
    <row r="86" spans="3:14" x14ac:dyDescent="0.3">
      <c r="C86" s="40"/>
      <c r="I86" s="130" t="s">
        <v>3</v>
      </c>
      <c r="J86" s="212">
        <f t="shared" si="13"/>
        <v>22.583333333333332</v>
      </c>
      <c r="K86" s="111">
        <v>37.586666666666666</v>
      </c>
      <c r="L86" s="210">
        <f t="shared" si="14"/>
        <v>-15.003333333333334</v>
      </c>
      <c r="M86" s="44">
        <f t="shared" si="15"/>
        <v>-0.39916637105356512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19.899999999999999</v>
      </c>
      <c r="K87" s="111">
        <v>21.485714285714284</v>
      </c>
      <c r="L87" s="210">
        <f t="shared" si="14"/>
        <v>-1.5857142857142854</v>
      </c>
      <c r="M87" s="44">
        <f t="shared" si="15"/>
        <v>-7.3803191489361694E-2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18.714285714285715</v>
      </c>
      <c r="K88" s="111">
        <f>SUM(D72/D32)</f>
        <v>30.715217391304346</v>
      </c>
      <c r="L88" s="210">
        <f t="shared" si="14"/>
        <v>-12.000931677018631</v>
      </c>
      <c r="M88" s="44">
        <f t="shared" si="15"/>
        <v>-0.39071615623388567</v>
      </c>
    </row>
    <row r="89" spans="3:14" x14ac:dyDescent="0.3">
      <c r="I89" s="130" t="s">
        <v>13</v>
      </c>
      <c r="J89" s="212">
        <f t="shared" si="13"/>
        <v>27</v>
      </c>
      <c r="K89" s="111">
        <v>30.21311475409836</v>
      </c>
      <c r="L89" s="210">
        <f t="shared" si="14"/>
        <v>-3.2131147540983598</v>
      </c>
      <c r="M89" s="44">
        <f t="shared" si="15"/>
        <v>-0.10634834508952792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28.8</v>
      </c>
      <c r="K90" s="111">
        <f>SUM(M53/K53)</f>
        <v>23.818181818181817</v>
      </c>
      <c r="L90" s="210">
        <f t="shared" si="14"/>
        <v>4.9818181818181841</v>
      </c>
      <c r="M90" s="44">
        <f t="shared" si="15"/>
        <v>0.20916030534351157</v>
      </c>
    </row>
    <row r="91" spans="3:14" ht="15" thickBot="1" x14ac:dyDescent="0.35">
      <c r="I91" s="13" t="s">
        <v>137</v>
      </c>
      <c r="J91" s="213">
        <f>SUM(C75/C35)</f>
        <v>12.466666666666667</v>
      </c>
      <c r="K91" s="208">
        <v>18.657627118644069</v>
      </c>
      <c r="L91" s="211">
        <f t="shared" si="14"/>
        <v>-6.1909604519774017</v>
      </c>
      <c r="M91" s="65">
        <f t="shared" si="15"/>
        <v>-0.33181928294573643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4A195-5DAA-4E34-8A98-5D254B1E2360}">
  <sheetPr codeName="Sheet11"/>
  <dimension ref="B1:AI93"/>
  <sheetViews>
    <sheetView topLeftCell="A55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0.1093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153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155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120" t="s">
        <v>152</v>
      </c>
      <c r="D5" s="120" t="s">
        <v>148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 t="s">
        <v>91</v>
      </c>
      <c r="K6" s="139">
        <v>2488</v>
      </c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 t="s">
        <v>135</v>
      </c>
      <c r="K7" s="139">
        <v>2326</v>
      </c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32" t="s">
        <v>0</v>
      </c>
      <c r="C8" s="91">
        <v>35</v>
      </c>
      <c r="D8" s="91">
        <v>35</v>
      </c>
      <c r="E8" s="93">
        <f>SUM(C8-D8)</f>
        <v>0</v>
      </c>
      <c r="F8" s="96">
        <f t="shared" ref="F8:F18" si="0">SUM(E8/D8)</f>
        <v>0</v>
      </c>
      <c r="H8" s="186">
        <v>2033</v>
      </c>
      <c r="J8" s="190" t="s">
        <v>110</v>
      </c>
      <c r="K8" s="139">
        <v>2431</v>
      </c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117" t="s">
        <v>2</v>
      </c>
      <c r="C9" s="42">
        <v>34</v>
      </c>
      <c r="D9" s="42">
        <v>34</v>
      </c>
      <c r="E9" s="93">
        <f t="shared" ref="E9:E18" si="1">SUM(C9-D9)</f>
        <v>0</v>
      </c>
      <c r="F9" s="44">
        <f t="shared" si="0"/>
        <v>0</v>
      </c>
      <c r="H9" s="186">
        <v>23777</v>
      </c>
      <c r="J9" s="190" t="s">
        <v>120</v>
      </c>
      <c r="K9" s="139">
        <v>2373</v>
      </c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13</v>
      </c>
      <c r="D10" s="42">
        <v>13</v>
      </c>
      <c r="E10" s="93">
        <f t="shared" si="1"/>
        <v>0</v>
      </c>
      <c r="F10" s="44">
        <f t="shared" si="0"/>
        <v>0</v>
      </c>
      <c r="J10" s="190" t="s">
        <v>130</v>
      </c>
      <c r="K10" s="139">
        <v>2310</v>
      </c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2281</v>
      </c>
      <c r="D11" s="42">
        <v>2043</v>
      </c>
      <c r="E11" s="93">
        <f t="shared" si="1"/>
        <v>238</v>
      </c>
      <c r="F11" s="44">
        <f t="shared" si="0"/>
        <v>0.11649534997552619</v>
      </c>
      <c r="J11" s="190"/>
      <c r="K11" s="144">
        <f>AVERAGE(K6:K10)</f>
        <v>2385.6</v>
      </c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98" t="s">
        <v>3</v>
      </c>
      <c r="C12" s="229">
        <v>12</v>
      </c>
      <c r="D12" s="22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0.6561538461538462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9</v>
      </c>
      <c r="D13" s="42">
        <v>10</v>
      </c>
      <c r="E13" s="93">
        <f t="shared" si="1"/>
        <v>-1</v>
      </c>
      <c r="F13" s="58">
        <f t="shared" si="0"/>
        <v>-0.1</v>
      </c>
      <c r="J13" s="190"/>
      <c r="K13" s="144"/>
      <c r="L13" s="139"/>
      <c r="M13" s="139"/>
      <c r="N13" s="141"/>
      <c r="S13" s="16" t="s">
        <v>11</v>
      </c>
      <c r="T13" s="18">
        <f>SUM(C55/T8)</f>
        <v>0.26156972111553783</v>
      </c>
      <c r="U13" s="16"/>
    </row>
    <row r="14" spans="2:35" x14ac:dyDescent="0.3">
      <c r="B14" s="228" t="s">
        <v>59</v>
      </c>
      <c r="C14" s="42">
        <v>81</v>
      </c>
      <c r="D14" s="42">
        <v>84</v>
      </c>
      <c r="E14" s="93">
        <f t="shared" si="1"/>
        <v>-3</v>
      </c>
      <c r="F14" s="44">
        <f t="shared" si="0"/>
        <v>-3.5714285714285712E-2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9</v>
      </c>
      <c r="D16" s="42">
        <v>10</v>
      </c>
      <c r="E16" s="26">
        <f t="shared" si="1"/>
        <v>-1</v>
      </c>
      <c r="F16" s="58">
        <f t="shared" si="0"/>
        <v>-0.1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73</v>
      </c>
      <c r="D17" s="56">
        <v>75</v>
      </c>
      <c r="E17" s="57">
        <f t="shared" si="1"/>
        <v>-2</v>
      </c>
      <c r="F17" s="58">
        <f>SUM(E17/D17)</f>
        <v>-2.6666666666666668E-2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2559</v>
      </c>
      <c r="D18" s="7">
        <f>SUM(D8:D17)</f>
        <v>2328</v>
      </c>
      <c r="E18" s="77">
        <f t="shared" si="1"/>
        <v>231</v>
      </c>
      <c r="F18" s="60">
        <f t="shared" si="0"/>
        <v>9.9226804123711335E-2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154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152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35</v>
      </c>
      <c r="D26" s="99">
        <v>113</v>
      </c>
      <c r="E26" s="41">
        <f>SUM(C26-D26)</f>
        <v>-78</v>
      </c>
      <c r="F26" s="67">
        <f>SUM(E26/D26)</f>
        <v>-0.69026548672566368</v>
      </c>
      <c r="G26" s="75">
        <f>SUM(C26/D26)</f>
        <v>0.30973451327433627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34</v>
      </c>
      <c r="D27" s="99">
        <v>118</v>
      </c>
      <c r="E27" s="41">
        <f t="shared" ref="E27:E36" si="2">SUM(C27-D27)</f>
        <v>-84</v>
      </c>
      <c r="F27" s="67">
        <f t="shared" ref="F27:F34" si="3">SUM(E27/D27)</f>
        <v>-0.71186440677966101</v>
      </c>
      <c r="G27" s="75">
        <f t="shared" ref="G27:G34" si="4">SUM(C27/D27)</f>
        <v>0.28813559322033899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2281</v>
      </c>
      <c r="D29" s="99">
        <v>2500</v>
      </c>
      <c r="E29" s="41">
        <f t="shared" si="2"/>
        <v>-219</v>
      </c>
      <c r="F29" s="67">
        <f t="shared" si="3"/>
        <v>-8.7599999999999997E-2</v>
      </c>
      <c r="G29" s="75">
        <f t="shared" si="4"/>
        <v>0.91239999999999999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9</v>
      </c>
      <c r="D31" s="99">
        <v>35</v>
      </c>
      <c r="E31" s="41">
        <f t="shared" si="2"/>
        <v>-26</v>
      </c>
      <c r="F31" s="67">
        <f t="shared" si="3"/>
        <v>-0.74285714285714288</v>
      </c>
      <c r="G31" s="75">
        <f t="shared" si="4"/>
        <v>0.25714285714285712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81</v>
      </c>
      <c r="D32" s="99">
        <v>460</v>
      </c>
      <c r="E32" s="41">
        <f t="shared" si="2"/>
        <v>-379</v>
      </c>
      <c r="F32" s="67">
        <f t="shared" si="3"/>
        <v>-0.82391304347826089</v>
      </c>
      <c r="G32" s="75">
        <f t="shared" si="4"/>
        <v>0.17608695652173914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9</v>
      </c>
      <c r="D34" s="182">
        <v>44</v>
      </c>
      <c r="E34" s="41">
        <f t="shared" si="2"/>
        <v>-35</v>
      </c>
      <c r="F34" s="150">
        <f t="shared" si="3"/>
        <v>-0.79545454545454541</v>
      </c>
      <c r="G34" s="75">
        <f t="shared" si="4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73</v>
      </c>
      <c r="D35" s="119">
        <v>295</v>
      </c>
      <c r="E35" s="41">
        <f t="shared" si="2"/>
        <v>-222</v>
      </c>
      <c r="F35" s="94">
        <f>SUM(E35/D35)</f>
        <v>-0.75254237288135595</v>
      </c>
      <c r="G35" s="75">
        <f>SUM(C35/D35)</f>
        <v>0.24745762711864408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2559</v>
      </c>
      <c r="D36" s="7">
        <f>SUM(D26:D35)</f>
        <v>3748</v>
      </c>
      <c r="E36" s="77">
        <f t="shared" si="2"/>
        <v>-1189</v>
      </c>
      <c r="F36" s="149">
        <f>SUM(E36/D36)</f>
        <v>-0.31723585912486657</v>
      </c>
      <c r="G36" s="185">
        <f>SUM(C36/D36)</f>
        <v>0.68276414087513337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278</v>
      </c>
      <c r="D38" s="9">
        <f>SUM(D26:D28,D30:D35)</f>
        <v>1248</v>
      </c>
      <c r="E38" s="77">
        <f>SUM(C38-D38)</f>
        <v>-970</v>
      </c>
      <c r="F38" s="149">
        <f>SUM(E38/D38)</f>
        <v>-0.77724358974358976</v>
      </c>
      <c r="G38" s="185">
        <f>SUM(C38/D38)</f>
        <v>0.22275641025641027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155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120" t="s">
        <v>152</v>
      </c>
      <c r="D42" s="151" t="s">
        <v>148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6" t="s">
        <v>83</v>
      </c>
      <c r="D43" s="241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114" t="s">
        <v>15</v>
      </c>
      <c r="D44" s="242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131">
        <v>623</v>
      </c>
      <c r="D45" s="243">
        <v>582</v>
      </c>
      <c r="E45" s="107">
        <f t="shared" ref="E45:E54" si="7">SUM(C45-D45)</f>
        <v>41</v>
      </c>
      <c r="F45" s="95">
        <f t="shared" ref="F45:F56" si="8">SUM(E45/D45)</f>
        <v>7.0446735395189003E-2</v>
      </c>
      <c r="G45" s="133">
        <f t="shared" ref="G45:G54" si="9">SUM(C45/C26)</f>
        <v>17.8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220">
        <v>848</v>
      </c>
      <c r="D46" s="244">
        <v>869</v>
      </c>
      <c r="E46" s="107">
        <f t="shared" si="7"/>
        <v>-21</v>
      </c>
      <c r="F46" s="95">
        <f t="shared" si="8"/>
        <v>-2.4165707710011506E-2</v>
      </c>
      <c r="G46" s="133">
        <f t="shared" si="9"/>
        <v>24.941176470588236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220">
        <v>446</v>
      </c>
      <c r="D47" s="244">
        <v>462</v>
      </c>
      <c r="E47" s="107">
        <f t="shared" si="7"/>
        <v>-16</v>
      </c>
      <c r="F47" s="95">
        <f t="shared" si="8"/>
        <v>-3.4632034632034632E-2</v>
      </c>
      <c r="G47" s="133">
        <f t="shared" si="9"/>
        <v>34.307692307692307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27430</v>
      </c>
      <c r="D48" s="245">
        <v>26683</v>
      </c>
      <c r="E48" s="107">
        <f t="shared" si="7"/>
        <v>747</v>
      </c>
      <c r="F48" s="95">
        <f t="shared" si="8"/>
        <v>2.7995352846381591E-2</v>
      </c>
      <c r="G48" s="133">
        <f t="shared" si="9"/>
        <v>12.025427444103464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206" t="s">
        <v>3</v>
      </c>
      <c r="C49" s="220">
        <v>271</v>
      </c>
      <c r="D49" s="244">
        <v>271</v>
      </c>
      <c r="E49" s="107">
        <f t="shared" si="7"/>
        <v>0</v>
      </c>
      <c r="F49" s="95">
        <f t="shared" si="8"/>
        <v>0</v>
      </c>
      <c r="G49" s="133">
        <f t="shared" si="9"/>
        <v>22.583333333333332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220">
        <v>222</v>
      </c>
      <c r="D50" s="244">
        <v>199</v>
      </c>
      <c r="E50" s="107">
        <f t="shared" si="7"/>
        <v>23</v>
      </c>
      <c r="F50" s="95">
        <f t="shared" si="8"/>
        <v>0.11557788944723618</v>
      </c>
      <c r="G50" s="133">
        <f t="shared" si="9"/>
        <v>24.666666666666668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220">
        <v>1461</v>
      </c>
      <c r="D51" s="244">
        <v>1572</v>
      </c>
      <c r="E51" s="107">
        <f t="shared" si="7"/>
        <v>-111</v>
      </c>
      <c r="F51" s="95">
        <f t="shared" si="8"/>
        <v>-7.061068702290077E-2</v>
      </c>
      <c r="G51" s="133">
        <f t="shared" si="9"/>
        <v>18.037037037037038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220">
        <v>341</v>
      </c>
      <c r="D52" s="244">
        <v>324</v>
      </c>
      <c r="E52" s="107">
        <f>SUM(C52-D52)</f>
        <v>17</v>
      </c>
      <c r="F52" s="95">
        <f t="shared" si="8"/>
        <v>5.2469135802469133E-2</v>
      </c>
      <c r="G52" s="133">
        <f t="shared" si="9"/>
        <v>28.416666666666668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220">
        <v>300</v>
      </c>
      <c r="D53" s="244">
        <v>288</v>
      </c>
      <c r="E53" s="107">
        <f t="shared" si="7"/>
        <v>12</v>
      </c>
      <c r="F53" s="95">
        <f t="shared" si="8"/>
        <v>4.1666666666666664E-2</v>
      </c>
      <c r="G53" s="133">
        <f t="shared" si="9"/>
        <v>33.333333333333336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223">
        <v>885</v>
      </c>
      <c r="D54" s="246">
        <v>935</v>
      </c>
      <c r="E54" s="106">
        <f t="shared" si="7"/>
        <v>-50</v>
      </c>
      <c r="F54" s="94">
        <f t="shared" si="8"/>
        <v>-5.3475935828877004E-2</v>
      </c>
      <c r="G54" s="224">
        <f t="shared" si="9"/>
        <v>12.123287671232877</v>
      </c>
    </row>
    <row r="55" spans="2:20" ht="15" thickBot="1" x14ac:dyDescent="0.35">
      <c r="B55" s="61" t="s">
        <v>50</v>
      </c>
      <c r="C55" s="115">
        <f>SUM(C45:C54)</f>
        <v>32827</v>
      </c>
      <c r="D55" s="247">
        <f>SUM(D45:D54)</f>
        <v>32185</v>
      </c>
      <c r="E55" s="7">
        <f>SUM(C55-D55)</f>
        <v>642</v>
      </c>
      <c r="F55" s="149">
        <f t="shared" si="8"/>
        <v>1.994718036352338E-2</v>
      </c>
      <c r="G55" s="132">
        <f>SUM(C55/C36)</f>
        <v>12.828057835091833</v>
      </c>
    </row>
    <row r="56" spans="2:20" ht="15" thickBot="1" x14ac:dyDescent="0.35">
      <c r="C56" s="73">
        <f>SUM(C45:C47,C49:C54)</f>
        <v>5397</v>
      </c>
      <c r="D56" s="73">
        <f>SUM(D45:D47,D49:D54)</f>
        <v>5502</v>
      </c>
      <c r="E56" s="73">
        <f>SUM(E45:E47,E49:E54)</f>
        <v>-105</v>
      </c>
      <c r="F56" s="127">
        <f t="shared" si="8"/>
        <v>-1.9083969465648856E-2</v>
      </c>
      <c r="G56" s="72"/>
      <c r="K56" s="40"/>
      <c r="T56">
        <f>SUM(M32,M41)</f>
        <v>1048</v>
      </c>
    </row>
    <row r="57" spans="2:20" ht="15" thickBot="1" x14ac:dyDescent="0.35">
      <c r="C57" t="s">
        <v>66</v>
      </c>
    </row>
    <row r="58" spans="2:20" ht="15" thickBot="1" x14ac:dyDescent="0.35">
      <c r="C58" s="35"/>
      <c r="E58" s="83">
        <f>SUM(C45:C47,C49:C54)</f>
        <v>5397</v>
      </c>
      <c r="F58" s="30">
        <f>SUM(C26:C28,C30:C35)</f>
        <v>278</v>
      </c>
      <c r="G58" s="134">
        <f>SUM(E58/F58)</f>
        <v>19.413669064748202</v>
      </c>
    </row>
    <row r="59" spans="2:20" ht="15" thickBot="1" x14ac:dyDescent="0.35">
      <c r="F59" s="132">
        <v>13.8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x14ac:dyDescent="0.3">
      <c r="B61" s="6" t="s">
        <v>154</v>
      </c>
      <c r="C61" s="40"/>
      <c r="D61" s="40"/>
    </row>
    <row r="62" spans="2:20" ht="15" thickBot="1" x14ac:dyDescent="0.35">
      <c r="B62" s="40" t="s">
        <v>69</v>
      </c>
    </row>
    <row r="63" spans="2:20" x14ac:dyDescent="0.3">
      <c r="B63" s="193"/>
      <c r="C63" s="120" t="s">
        <v>152</v>
      </c>
      <c r="D63" s="92" t="s">
        <v>22</v>
      </c>
      <c r="E63" s="45" t="s">
        <v>23</v>
      </c>
      <c r="F63" s="64" t="s">
        <v>23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</row>
    <row r="66" spans="2:14" ht="15" thickBot="1" x14ac:dyDescent="0.35">
      <c r="B66" s="232" t="s">
        <v>0</v>
      </c>
      <c r="C66" s="78">
        <f>SUM(C45)</f>
        <v>623</v>
      </c>
      <c r="D66" s="220">
        <v>4152</v>
      </c>
      <c r="E66" s="41">
        <f>SUM(C66-D66)</f>
        <v>-3529</v>
      </c>
      <c r="F66" s="67">
        <f>SUM(E66/D66)</f>
        <v>-0.84995183044315992</v>
      </c>
    </row>
    <row r="67" spans="2:14" ht="15" thickBot="1" x14ac:dyDescent="0.35">
      <c r="B67" s="117" t="s">
        <v>2</v>
      </c>
      <c r="C67" s="78">
        <f t="shared" ref="C67:C74" si="10">SUM(C46)</f>
        <v>848</v>
      </c>
      <c r="D67" s="220">
        <v>3262</v>
      </c>
      <c r="E67" s="41">
        <f t="shared" ref="E67:E75" si="11">SUM(C67-D67)</f>
        <v>-2414</v>
      </c>
      <c r="F67" s="67">
        <f t="shared" ref="F67:F75" si="12">SUM(E67/D67)</f>
        <v>-0.74003678724708766</v>
      </c>
    </row>
    <row r="68" spans="2:14" ht="15" thickBot="1" x14ac:dyDescent="0.35">
      <c r="B68" s="38" t="s">
        <v>1</v>
      </c>
      <c r="C68" s="78">
        <f t="shared" si="10"/>
        <v>446</v>
      </c>
      <c r="D68" s="220">
        <v>1771</v>
      </c>
      <c r="E68" s="41">
        <f t="shared" si="11"/>
        <v>-1325</v>
      </c>
      <c r="F68" s="67">
        <f t="shared" si="12"/>
        <v>-0.74816487859966119</v>
      </c>
    </row>
    <row r="69" spans="2:14" ht="15" thickBot="1" x14ac:dyDescent="0.35">
      <c r="B69" s="2" t="s">
        <v>6</v>
      </c>
      <c r="C69" s="78">
        <f t="shared" si="10"/>
        <v>27430</v>
      </c>
      <c r="D69" s="220">
        <v>86541</v>
      </c>
      <c r="E69" s="41">
        <f t="shared" si="11"/>
        <v>-59111</v>
      </c>
      <c r="F69" s="67">
        <f t="shared" si="12"/>
        <v>-0.68304040859245907</v>
      </c>
    </row>
    <row r="70" spans="2:14" ht="15" thickBot="1" x14ac:dyDescent="0.35">
      <c r="B70" s="3" t="s">
        <v>3</v>
      </c>
      <c r="C70" s="78">
        <f t="shared" si="10"/>
        <v>271</v>
      </c>
      <c r="D70" s="220">
        <v>2819</v>
      </c>
      <c r="E70" s="41">
        <f t="shared" si="11"/>
        <v>-2548</v>
      </c>
      <c r="F70" s="67">
        <f t="shared" si="12"/>
        <v>-0.90386661936857038</v>
      </c>
    </row>
    <row r="71" spans="2:14" x14ac:dyDescent="0.3">
      <c r="B71" s="227" t="s">
        <v>7</v>
      </c>
      <c r="C71" s="183">
        <f t="shared" si="10"/>
        <v>222</v>
      </c>
      <c r="D71" s="223">
        <v>752</v>
      </c>
      <c r="E71" s="57">
        <f t="shared" si="11"/>
        <v>-530</v>
      </c>
      <c r="F71" s="94">
        <f t="shared" si="12"/>
        <v>-0.70478723404255317</v>
      </c>
    </row>
    <row r="72" spans="2:14" x14ac:dyDescent="0.3">
      <c r="B72" s="228" t="s">
        <v>59</v>
      </c>
      <c r="C72" s="78">
        <f t="shared" si="10"/>
        <v>1461</v>
      </c>
      <c r="D72" s="220">
        <v>14129</v>
      </c>
      <c r="E72" s="41">
        <f t="shared" si="11"/>
        <v>-12668</v>
      </c>
      <c r="F72" s="67">
        <f t="shared" si="12"/>
        <v>-0.89659565432797794</v>
      </c>
    </row>
    <row r="73" spans="2:14" ht="15" thickBot="1" x14ac:dyDescent="0.35">
      <c r="B73" s="170" t="s">
        <v>13</v>
      </c>
      <c r="C73" s="221">
        <f t="shared" si="10"/>
        <v>341</v>
      </c>
      <c r="D73" s="235">
        <v>1843</v>
      </c>
      <c r="E73" s="93">
        <f t="shared" si="11"/>
        <v>-1502</v>
      </c>
      <c r="F73" s="95">
        <f t="shared" si="12"/>
        <v>-0.81497558328811726</v>
      </c>
    </row>
    <row r="74" spans="2:14" ht="15" thickBot="1" x14ac:dyDescent="0.35">
      <c r="B74" s="233" t="s">
        <v>65</v>
      </c>
      <c r="C74" s="78">
        <f t="shared" si="10"/>
        <v>300</v>
      </c>
      <c r="D74" s="236">
        <v>1048</v>
      </c>
      <c r="E74" s="41">
        <f t="shared" si="11"/>
        <v>-748</v>
      </c>
      <c r="F74" s="238">
        <f t="shared" si="12"/>
        <v>-0.7137404580152672</v>
      </c>
    </row>
    <row r="75" spans="2:14" ht="15" thickBot="1" x14ac:dyDescent="0.35">
      <c r="B75" s="227" t="s">
        <v>19</v>
      </c>
      <c r="C75" s="183">
        <f>SUM(C54)</f>
        <v>885</v>
      </c>
      <c r="D75" s="237">
        <v>5504</v>
      </c>
      <c r="E75" s="57">
        <f t="shared" si="11"/>
        <v>-4619</v>
      </c>
      <c r="F75" s="239">
        <f t="shared" si="12"/>
        <v>-0.83920784883720934</v>
      </c>
      <c r="N75" s="72"/>
    </row>
    <row r="76" spans="2:14" ht="15" thickBot="1" x14ac:dyDescent="0.35">
      <c r="B76" s="90" t="s">
        <v>50</v>
      </c>
      <c r="C76" s="77">
        <f>SUM(C66:C75)</f>
        <v>32827</v>
      </c>
      <c r="D76" s="115">
        <f>SUM(D66:D75)</f>
        <v>121821</v>
      </c>
      <c r="E76" s="77">
        <f>SUM(C76-D76)</f>
        <v>-88994</v>
      </c>
      <c r="F76" s="149">
        <f>SUM(E76/D76)</f>
        <v>-0.73053086085321906</v>
      </c>
      <c r="G76" s="185">
        <f>SUM(C76/D76)</f>
        <v>0.26946913914678094</v>
      </c>
      <c r="N76" s="72"/>
    </row>
    <row r="77" spans="2:14" ht="18.600000000000001" thickBot="1" x14ac:dyDescent="0.4">
      <c r="E77" s="102">
        <f>SUM(E66:E75)</f>
        <v>-88994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12.828057835091833</v>
      </c>
      <c r="D78" s="72">
        <f>SUM(D76/D36)</f>
        <v>32.502934898612594</v>
      </c>
      <c r="I78" s="6" t="s">
        <v>154</v>
      </c>
      <c r="J78" s="40"/>
      <c r="K78" s="40"/>
      <c r="N78" s="72"/>
    </row>
    <row r="79" spans="2:14" x14ac:dyDescent="0.3">
      <c r="I79" s="195"/>
      <c r="J79" s="120" t="s">
        <v>152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5397</v>
      </c>
      <c r="D80" s="73">
        <f>SUM(D66:D68,D70:D75)</f>
        <v>35280</v>
      </c>
      <c r="E80" s="250">
        <f>SUM(C80/D80)</f>
        <v>0.15297619047619049</v>
      </c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17.8</v>
      </c>
      <c r="K82" s="111">
        <v>36.743362831858406</v>
      </c>
      <c r="L82" s="210">
        <f>SUM(J82-K82)</f>
        <v>-18.943362831858405</v>
      </c>
      <c r="M82" s="44">
        <f>SUM(L82/K82)</f>
        <v>-0.51555876685934487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24.941176470588236</v>
      </c>
      <c r="K83" s="111">
        <v>27.64406779661017</v>
      </c>
      <c r="L83" s="210">
        <f t="shared" ref="L83:L91" si="14">SUM(J83-K83)</f>
        <v>-2.702891326021934</v>
      </c>
      <c r="M83" s="44">
        <f t="shared" ref="M83:M91" si="15">SUM(L83/K83)</f>
        <v>-9.7774732210480747E-2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34.307692307692307</v>
      </c>
      <c r="K84" s="111">
        <v>37.680851063829785</v>
      </c>
      <c r="L84" s="210">
        <f t="shared" si="14"/>
        <v>-3.3731587561374781</v>
      </c>
      <c r="M84" s="44">
        <f t="shared" si="15"/>
        <v>-8.9519176475698181E-2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12.025427444103464</v>
      </c>
      <c r="K85" s="111">
        <v>34.6</v>
      </c>
      <c r="L85" s="210">
        <f t="shared" si="14"/>
        <v>-22.574572555896538</v>
      </c>
      <c r="M85" s="44">
        <f t="shared" si="15"/>
        <v>-0.65244429352302125</v>
      </c>
    </row>
    <row r="86" spans="3:14" x14ac:dyDescent="0.3">
      <c r="C86" s="40"/>
      <c r="I86" s="130" t="s">
        <v>3</v>
      </c>
      <c r="J86" s="212">
        <f t="shared" si="13"/>
        <v>22.583333333333332</v>
      </c>
      <c r="K86" s="111">
        <v>37.586666666666666</v>
      </c>
      <c r="L86" s="210">
        <f t="shared" si="14"/>
        <v>-15.003333333333334</v>
      </c>
      <c r="M86" s="44">
        <f t="shared" si="15"/>
        <v>-0.39916637105356512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24.666666666666668</v>
      </c>
      <c r="K87" s="111">
        <v>21.485714285714284</v>
      </c>
      <c r="L87" s="210">
        <f t="shared" si="14"/>
        <v>3.1809523809523839</v>
      </c>
      <c r="M87" s="44">
        <f t="shared" si="15"/>
        <v>0.14804964539007107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18.037037037037038</v>
      </c>
      <c r="K88" s="111">
        <f>SUM(D72/D32)</f>
        <v>30.715217391304346</v>
      </c>
      <c r="L88" s="210">
        <f t="shared" si="14"/>
        <v>-12.678180354267308</v>
      </c>
      <c r="M88" s="44">
        <f t="shared" si="15"/>
        <v>-0.41276544433172641</v>
      </c>
    </row>
    <row r="89" spans="3:14" x14ac:dyDescent="0.3">
      <c r="I89" s="130" t="s">
        <v>13</v>
      </c>
      <c r="J89" s="212">
        <f t="shared" si="13"/>
        <v>28.416666666666668</v>
      </c>
      <c r="K89" s="111">
        <v>30.21311475409836</v>
      </c>
      <c r="L89" s="210">
        <f t="shared" si="14"/>
        <v>-1.7964480874316919</v>
      </c>
      <c r="M89" s="44">
        <f t="shared" si="15"/>
        <v>-5.9459215047929032E-2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33.333333333333336</v>
      </c>
      <c r="K90" s="111">
        <f>SUM(M53/K53)</f>
        <v>23.818181818181817</v>
      </c>
      <c r="L90" s="210">
        <f t="shared" si="14"/>
        <v>9.5151515151515191</v>
      </c>
      <c r="M90" s="44">
        <f t="shared" si="15"/>
        <v>0.39949109414758288</v>
      </c>
    </row>
    <row r="91" spans="3:14" ht="15" thickBot="1" x14ac:dyDescent="0.35">
      <c r="I91" s="13" t="s">
        <v>137</v>
      </c>
      <c r="J91" s="213">
        <f>SUM(C75/C35)</f>
        <v>12.123287671232877</v>
      </c>
      <c r="K91" s="208">
        <v>18.657627118644069</v>
      </c>
      <c r="L91" s="211">
        <f t="shared" si="14"/>
        <v>-6.5343394474111918</v>
      </c>
      <c r="M91" s="65">
        <f t="shared" si="15"/>
        <v>-0.35022349872570885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76B8-5AC8-4BA7-A988-6D551430C35D}">
  <sheetPr codeName="Sheet12"/>
  <dimension ref="B1:AI93"/>
  <sheetViews>
    <sheetView topLeftCell="A55" workbookViewId="0">
      <selection activeCell="C80" sqref="C80: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160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159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120" t="s">
        <v>156</v>
      </c>
      <c r="D5" s="120" t="s">
        <v>152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32</v>
      </c>
      <c r="D8" s="91">
        <v>35</v>
      </c>
      <c r="E8" s="93">
        <f>SUM(C8-D8)</f>
        <v>-3</v>
      </c>
      <c r="F8" s="96">
        <f t="shared" ref="F8:F18" si="0">SUM(E8/D8)</f>
        <v>-8.5714285714285715E-2</v>
      </c>
      <c r="G8" t="s">
        <v>158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33</v>
      </c>
      <c r="D9" s="42">
        <v>34</v>
      </c>
      <c r="E9" s="93">
        <f t="shared" ref="E9:E18" si="1">SUM(C9-D9)</f>
        <v>-1</v>
      </c>
      <c r="F9" s="44">
        <f t="shared" si="0"/>
        <v>-2.9411764705882353E-2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13</v>
      </c>
      <c r="D10" s="42">
        <v>13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2077</v>
      </c>
      <c r="D11" s="42">
        <v>2281</v>
      </c>
      <c r="E11" s="93">
        <f t="shared" si="1"/>
        <v>-204</v>
      </c>
      <c r="F11" s="44">
        <f t="shared" si="0"/>
        <v>-8.9434458570802275E-2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22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0.60487179487179488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10</v>
      </c>
      <c r="D13" s="42">
        <v>9</v>
      </c>
      <c r="E13" s="93">
        <f t="shared" si="1"/>
        <v>1</v>
      </c>
      <c r="F13" s="58">
        <f t="shared" si="0"/>
        <v>0.1111111111111111</v>
      </c>
      <c r="J13" s="190"/>
      <c r="K13" s="144"/>
      <c r="L13" s="139"/>
      <c r="M13" s="139"/>
      <c r="N13" s="141"/>
      <c r="S13" s="16" t="s">
        <v>11</v>
      </c>
      <c r="T13" s="18">
        <f>SUM(C55/T8)</f>
        <v>0.26286852589641435</v>
      </c>
      <c r="U13" s="16"/>
    </row>
    <row r="14" spans="2:35" x14ac:dyDescent="0.3">
      <c r="B14" s="228" t="s">
        <v>59</v>
      </c>
      <c r="C14" s="42">
        <v>83</v>
      </c>
      <c r="D14" s="42">
        <v>81</v>
      </c>
      <c r="E14" s="93">
        <f t="shared" si="1"/>
        <v>2</v>
      </c>
      <c r="F14" s="44">
        <f t="shared" si="0"/>
        <v>2.4691358024691357E-2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9</v>
      </c>
      <c r="D16" s="42">
        <v>9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78</v>
      </c>
      <c r="D17" s="56">
        <v>73</v>
      </c>
      <c r="E17" s="57">
        <f t="shared" si="1"/>
        <v>5</v>
      </c>
      <c r="F17" s="58">
        <f>SUM(E17/D17)</f>
        <v>6.8493150684931503E-2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2359</v>
      </c>
      <c r="D18" s="7">
        <f>SUM(D8:D17)</f>
        <v>2559</v>
      </c>
      <c r="E18" s="77">
        <f t="shared" si="1"/>
        <v>-200</v>
      </c>
      <c r="F18" s="60">
        <f t="shared" si="0"/>
        <v>-7.8155529503712393E-2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157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120" t="s">
        <v>156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32</v>
      </c>
      <c r="D26" s="99">
        <v>113</v>
      </c>
      <c r="E26" s="41">
        <f>SUM(C26-D26)</f>
        <v>-81</v>
      </c>
      <c r="F26" s="67">
        <f>SUM(E26/D26)</f>
        <v>-0.7168141592920354</v>
      </c>
      <c r="G26" s="75">
        <f>SUM(C26/D26)</f>
        <v>0.2831858407079646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33</v>
      </c>
      <c r="D27" s="99">
        <v>118</v>
      </c>
      <c r="E27" s="41">
        <f t="shared" ref="E27:E36" si="2">SUM(C27-D27)</f>
        <v>-85</v>
      </c>
      <c r="F27" s="67">
        <f t="shared" ref="F27:F34" si="3">SUM(E27/D27)</f>
        <v>-0.72033898305084743</v>
      </c>
      <c r="G27" s="75">
        <f t="shared" ref="G27:G34" si="4">SUM(C27/D27)</f>
        <v>0.27966101694915252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2077</v>
      </c>
      <c r="D29" s="99">
        <v>2500</v>
      </c>
      <c r="E29" s="41">
        <f t="shared" si="2"/>
        <v>-423</v>
      </c>
      <c r="F29" s="67">
        <f t="shared" si="3"/>
        <v>-0.16919999999999999</v>
      </c>
      <c r="G29" s="75">
        <f t="shared" si="4"/>
        <v>0.83079999999999998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10</v>
      </c>
      <c r="D31" s="99">
        <v>35</v>
      </c>
      <c r="E31" s="41">
        <f t="shared" si="2"/>
        <v>-25</v>
      </c>
      <c r="F31" s="67">
        <f t="shared" si="3"/>
        <v>-0.7142857142857143</v>
      </c>
      <c r="G31" s="75">
        <f t="shared" si="4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83</v>
      </c>
      <c r="D32" s="99">
        <v>460</v>
      </c>
      <c r="E32" s="41">
        <f t="shared" si="2"/>
        <v>-377</v>
      </c>
      <c r="F32" s="67">
        <f t="shared" si="3"/>
        <v>-0.81956521739130439</v>
      </c>
      <c r="G32" s="75">
        <f t="shared" si="4"/>
        <v>0.18043478260869567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9</v>
      </c>
      <c r="D34" s="182">
        <v>44</v>
      </c>
      <c r="E34" s="41">
        <f t="shared" si="2"/>
        <v>-35</v>
      </c>
      <c r="F34" s="150">
        <f t="shared" si="3"/>
        <v>-0.79545454545454541</v>
      </c>
      <c r="G34" s="75">
        <f t="shared" si="4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78</v>
      </c>
      <c r="D35" s="119">
        <v>295</v>
      </c>
      <c r="E35" s="41">
        <f t="shared" si="2"/>
        <v>-217</v>
      </c>
      <c r="F35" s="94">
        <f>SUM(E35/D35)</f>
        <v>-0.735593220338983</v>
      </c>
      <c r="G35" s="75">
        <f>SUM(C35/D35)</f>
        <v>0.26440677966101694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2359</v>
      </c>
      <c r="D36" s="7">
        <f>SUM(D26:D35)</f>
        <v>3748</v>
      </c>
      <c r="E36" s="77">
        <f t="shared" si="2"/>
        <v>-1389</v>
      </c>
      <c r="F36" s="149">
        <f>SUM(E36/D36)</f>
        <v>-0.37059765208110995</v>
      </c>
      <c r="G36" s="185">
        <f>SUM(C36/D36)</f>
        <v>0.62940234791889005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282</v>
      </c>
      <c r="D38" s="9">
        <f>SUM(D26:D28,D30:D35)</f>
        <v>1248</v>
      </c>
      <c r="E38" s="77">
        <f>SUM(C38-D38)</f>
        <v>-966</v>
      </c>
      <c r="F38" s="149">
        <f>SUM(E38/D38)</f>
        <v>-0.77403846153846156</v>
      </c>
      <c r="G38" s="185">
        <f>SUM(C38/D38)</f>
        <v>0.22596153846153846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159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151" t="s">
        <v>156</v>
      </c>
      <c r="D42" s="120" t="s">
        <v>152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6" t="s">
        <v>83</v>
      </c>
      <c r="D43" s="47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114" t="s">
        <v>15</v>
      </c>
      <c r="D44" s="62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131">
        <v>577</v>
      </c>
      <c r="D45" s="221">
        <v>623</v>
      </c>
      <c r="E45" s="107">
        <f t="shared" ref="E45:E54" si="7">SUM(C45-D45)</f>
        <v>-46</v>
      </c>
      <c r="F45" s="95">
        <f t="shared" ref="F45:F56" si="8">SUM(E45/D45)</f>
        <v>-7.3836276083467101E-2</v>
      </c>
      <c r="G45" s="133">
        <f t="shared" ref="G45:G54" si="9">SUM(C45/C26)</f>
        <v>18.03125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220">
        <v>831</v>
      </c>
      <c r="D46" s="42">
        <v>848</v>
      </c>
      <c r="E46" s="107">
        <f t="shared" si="7"/>
        <v>-17</v>
      </c>
      <c r="F46" s="95">
        <f t="shared" si="8"/>
        <v>-2.0047169811320754E-2</v>
      </c>
      <c r="G46" s="133">
        <f t="shared" si="9"/>
        <v>25.181818181818183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220">
        <v>455</v>
      </c>
      <c r="D47" s="42">
        <v>446</v>
      </c>
      <c r="E47" s="107">
        <f t="shared" si="7"/>
        <v>9</v>
      </c>
      <c r="F47" s="95">
        <f t="shared" si="8"/>
        <v>2.0179372197309416E-2</v>
      </c>
      <c r="G47" s="133">
        <f t="shared" si="9"/>
        <v>35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17">
        <v>27440</v>
      </c>
      <c r="D48" s="222">
        <v>27430</v>
      </c>
      <c r="E48" s="107">
        <f t="shared" si="7"/>
        <v>10</v>
      </c>
      <c r="F48" s="95">
        <f t="shared" si="8"/>
        <v>3.6456434560699962E-4</v>
      </c>
      <c r="G48" s="133">
        <f t="shared" si="9"/>
        <v>13.21136254212807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220">
        <v>273</v>
      </c>
      <c r="D49" s="42">
        <v>271</v>
      </c>
      <c r="E49" s="107">
        <f t="shared" si="7"/>
        <v>2</v>
      </c>
      <c r="F49" s="95">
        <f t="shared" si="8"/>
        <v>7.3800738007380072E-3</v>
      </c>
      <c r="G49" s="133">
        <f t="shared" si="9"/>
        <v>22.75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220">
        <v>225</v>
      </c>
      <c r="D50" s="42">
        <v>222</v>
      </c>
      <c r="E50" s="107">
        <f t="shared" si="7"/>
        <v>3</v>
      </c>
      <c r="F50" s="95">
        <f t="shared" si="8"/>
        <v>1.3513513513513514E-2</v>
      </c>
      <c r="G50" s="133">
        <f t="shared" si="9"/>
        <v>22.5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220">
        <v>1522</v>
      </c>
      <c r="D51" s="42">
        <v>1461</v>
      </c>
      <c r="E51" s="107">
        <f t="shared" si="7"/>
        <v>61</v>
      </c>
      <c r="F51" s="95">
        <f t="shared" si="8"/>
        <v>4.1752224503764541E-2</v>
      </c>
      <c r="G51" s="133">
        <f t="shared" si="9"/>
        <v>18.337349397590362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220">
        <v>310</v>
      </c>
      <c r="D52" s="42">
        <v>341</v>
      </c>
      <c r="E52" s="107">
        <f>SUM(C52-D52)</f>
        <v>-31</v>
      </c>
      <c r="F52" s="95">
        <f t="shared" si="8"/>
        <v>-9.0909090909090912E-2</v>
      </c>
      <c r="G52" s="133">
        <f t="shared" si="9"/>
        <v>25.833333333333332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220">
        <v>240</v>
      </c>
      <c r="D53" s="42">
        <v>300</v>
      </c>
      <c r="E53" s="107">
        <f t="shared" si="7"/>
        <v>-60</v>
      </c>
      <c r="F53" s="95">
        <f t="shared" si="8"/>
        <v>-0.2</v>
      </c>
      <c r="G53" s="133">
        <f t="shared" si="9"/>
        <v>26.666666666666668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223">
        <v>1117</v>
      </c>
      <c r="D54" s="56">
        <v>885</v>
      </c>
      <c r="E54" s="106">
        <f t="shared" si="7"/>
        <v>232</v>
      </c>
      <c r="F54" s="94">
        <f t="shared" si="8"/>
        <v>0.26214689265536723</v>
      </c>
      <c r="G54" s="224">
        <f t="shared" si="9"/>
        <v>14.320512820512821</v>
      </c>
    </row>
    <row r="55" spans="2:20" ht="15" thickBot="1" x14ac:dyDescent="0.35">
      <c r="B55" s="61" t="s">
        <v>50</v>
      </c>
      <c r="C55" s="115">
        <f>SUM(C45:C54)</f>
        <v>32990</v>
      </c>
      <c r="D55" s="77">
        <f>SUM(D45:D54)</f>
        <v>32827</v>
      </c>
      <c r="E55" s="7">
        <f>SUM(C55-D55)</f>
        <v>163</v>
      </c>
      <c r="F55" s="149">
        <f t="shared" si="8"/>
        <v>4.9654248027538308E-3</v>
      </c>
      <c r="G55" s="132">
        <f>SUM(C55/C36)</f>
        <v>13.984739296311997</v>
      </c>
      <c r="M55">
        <f>SUM(M51-M49)</f>
        <v>35280</v>
      </c>
    </row>
    <row r="56" spans="2:20" ht="15" thickBot="1" x14ac:dyDescent="0.35">
      <c r="C56" s="73">
        <f>SUM(C45:C47,C49:C54)</f>
        <v>5550</v>
      </c>
      <c r="D56" s="73">
        <f>SUM(D45:D47,D49:D54)</f>
        <v>5397</v>
      </c>
      <c r="E56" s="73">
        <f>SUM(E45:E47,E49:E54)</f>
        <v>153</v>
      </c>
      <c r="F56" s="127">
        <f t="shared" si="8"/>
        <v>2.8349082823790995E-2</v>
      </c>
      <c r="G56" s="72"/>
      <c r="K56" s="40">
        <f>SUM(K50-K49)</f>
        <v>1366</v>
      </c>
      <c r="M56">
        <f>SUM(M50-M49)</f>
        <v>38904</v>
      </c>
      <c r="T56">
        <f>SUM(M32,M41)</f>
        <v>1048</v>
      </c>
    </row>
    <row r="57" spans="2:20" ht="15" thickBot="1" x14ac:dyDescent="0.35">
      <c r="C57" t="s">
        <v>66</v>
      </c>
    </row>
    <row r="58" spans="2:20" ht="15" thickBot="1" x14ac:dyDescent="0.35">
      <c r="C58" s="35"/>
      <c r="E58" s="83">
        <f>SUM(C45:C47,C49:C54)</f>
        <v>5550</v>
      </c>
      <c r="F58" s="30">
        <f>SUM(C26:C28,C30:C35)</f>
        <v>282</v>
      </c>
      <c r="G58" s="134">
        <f>SUM(E58/F58)</f>
        <v>19.680851063829788</v>
      </c>
    </row>
    <row r="59" spans="2:20" ht="15" thickBot="1" x14ac:dyDescent="0.35">
      <c r="F59" s="132">
        <v>12.8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  <c r="K60">
        <v>2328</v>
      </c>
      <c r="L60">
        <v>2358</v>
      </c>
    </row>
    <row r="61" spans="2:20" x14ac:dyDescent="0.3">
      <c r="B61" s="6" t="s">
        <v>157</v>
      </c>
      <c r="C61" s="40"/>
      <c r="D61" s="40"/>
    </row>
    <row r="62" spans="2:20" ht="15" thickBot="1" x14ac:dyDescent="0.35">
      <c r="B62" s="40" t="s">
        <v>69</v>
      </c>
    </row>
    <row r="63" spans="2:20" x14ac:dyDescent="0.3">
      <c r="B63" s="193"/>
      <c r="C63" s="120" t="s">
        <v>156</v>
      </c>
      <c r="D63" s="92" t="s">
        <v>22</v>
      </c>
      <c r="E63" s="45" t="s">
        <v>23</v>
      </c>
      <c r="F63" s="64" t="s">
        <v>23</v>
      </c>
      <c r="K63">
        <v>5502</v>
      </c>
      <c r="L63">
        <v>5724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  <c r="K64">
        <v>5550</v>
      </c>
      <c r="L64">
        <v>5397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  <c r="K65">
        <f>AVERAGE(K63:L64)</f>
        <v>5543.25</v>
      </c>
    </row>
    <row r="66" spans="2:14" ht="15" thickBot="1" x14ac:dyDescent="0.35">
      <c r="B66" s="232" t="s">
        <v>0</v>
      </c>
      <c r="C66" s="78">
        <f>SUM(C45)</f>
        <v>577</v>
      </c>
      <c r="D66" s="220">
        <v>4152</v>
      </c>
      <c r="E66" s="41">
        <f>SUM(C66-D66)</f>
        <v>-3575</v>
      </c>
      <c r="F66" s="67">
        <f>SUM(E66/D66)</f>
        <v>-0.86103082851637769</v>
      </c>
    </row>
    <row r="67" spans="2:14" ht="15" thickBot="1" x14ac:dyDescent="0.35">
      <c r="B67" s="117" t="s">
        <v>2</v>
      </c>
      <c r="C67" s="78">
        <f t="shared" ref="C67:C74" si="10">SUM(C46)</f>
        <v>831</v>
      </c>
      <c r="D67" s="220">
        <v>3262</v>
      </c>
      <c r="E67" s="41">
        <f t="shared" ref="E67:E75" si="11">SUM(C67-D67)</f>
        <v>-2431</v>
      </c>
      <c r="F67" s="67">
        <f t="shared" ref="F67:F75" si="12">SUM(E67/D67)</f>
        <v>-0.74524831391784185</v>
      </c>
    </row>
    <row r="68" spans="2:14" ht="15" thickBot="1" x14ac:dyDescent="0.35">
      <c r="B68" s="38" t="s">
        <v>1</v>
      </c>
      <c r="C68" s="78">
        <f t="shared" si="10"/>
        <v>455</v>
      </c>
      <c r="D68" s="220">
        <v>1771</v>
      </c>
      <c r="E68" s="41">
        <f t="shared" si="11"/>
        <v>-1316</v>
      </c>
      <c r="F68" s="67">
        <f t="shared" si="12"/>
        <v>-0.74308300395256921</v>
      </c>
      <c r="K68">
        <v>26683</v>
      </c>
      <c r="L68">
        <v>25001</v>
      </c>
    </row>
    <row r="69" spans="2:14" ht="15" thickBot="1" x14ac:dyDescent="0.35">
      <c r="B69" s="2" t="s">
        <v>6</v>
      </c>
      <c r="C69" s="78">
        <f t="shared" si="10"/>
        <v>27440</v>
      </c>
      <c r="D69" s="220">
        <v>86541</v>
      </c>
      <c r="E69" s="41">
        <f t="shared" si="11"/>
        <v>-59101</v>
      </c>
      <c r="F69" s="67">
        <f t="shared" si="12"/>
        <v>-0.68292485642643375</v>
      </c>
      <c r="K69">
        <v>27440</v>
      </c>
      <c r="L69">
        <v>27430</v>
      </c>
    </row>
    <row r="70" spans="2:14" ht="15" thickBot="1" x14ac:dyDescent="0.35">
      <c r="B70" s="3" t="s">
        <v>3</v>
      </c>
      <c r="C70" s="78">
        <f t="shared" si="10"/>
        <v>273</v>
      </c>
      <c r="D70" s="220">
        <v>2819</v>
      </c>
      <c r="E70" s="41">
        <f t="shared" si="11"/>
        <v>-2546</v>
      </c>
      <c r="F70" s="67">
        <f t="shared" si="12"/>
        <v>-0.90315714792479607</v>
      </c>
      <c r="K70">
        <f>AVERAGE(K68:L69)</f>
        <v>26638.5</v>
      </c>
    </row>
    <row r="71" spans="2:14" x14ac:dyDescent="0.3">
      <c r="B71" s="227" t="s">
        <v>7</v>
      </c>
      <c r="C71" s="183">
        <f t="shared" si="10"/>
        <v>225</v>
      </c>
      <c r="D71" s="223">
        <v>752</v>
      </c>
      <c r="E71" s="57">
        <f t="shared" si="11"/>
        <v>-527</v>
      </c>
      <c r="F71" s="94">
        <f t="shared" si="12"/>
        <v>-0.70079787234042556</v>
      </c>
    </row>
    <row r="72" spans="2:14" x14ac:dyDescent="0.3">
      <c r="B72" s="228" t="s">
        <v>59</v>
      </c>
      <c r="C72" s="78">
        <f t="shared" si="10"/>
        <v>1522</v>
      </c>
      <c r="D72" s="220">
        <v>14129</v>
      </c>
      <c r="E72" s="41">
        <f t="shared" si="11"/>
        <v>-12607</v>
      </c>
      <c r="F72" s="67">
        <f t="shared" si="12"/>
        <v>-0.89227829287281479</v>
      </c>
    </row>
    <row r="73" spans="2:14" ht="15" thickBot="1" x14ac:dyDescent="0.35">
      <c r="B73" s="170" t="s">
        <v>13</v>
      </c>
      <c r="C73" s="221">
        <f t="shared" si="10"/>
        <v>310</v>
      </c>
      <c r="D73" s="235">
        <v>1843</v>
      </c>
      <c r="E73" s="93">
        <f t="shared" si="11"/>
        <v>-1533</v>
      </c>
      <c r="F73" s="95">
        <f t="shared" si="12"/>
        <v>-0.83179598480737926</v>
      </c>
    </row>
    <row r="74" spans="2:14" ht="15" thickBot="1" x14ac:dyDescent="0.35">
      <c r="B74" s="233" t="s">
        <v>65</v>
      </c>
      <c r="C74" s="78">
        <f t="shared" si="10"/>
        <v>240</v>
      </c>
      <c r="D74" s="236">
        <v>1048</v>
      </c>
      <c r="E74" s="41">
        <f t="shared" si="11"/>
        <v>-808</v>
      </c>
      <c r="F74" s="238">
        <f t="shared" si="12"/>
        <v>-0.77099236641221369</v>
      </c>
    </row>
    <row r="75" spans="2:14" ht="15" thickBot="1" x14ac:dyDescent="0.35">
      <c r="B75" s="227" t="s">
        <v>19</v>
      </c>
      <c r="C75" s="183">
        <f>SUM(C54)</f>
        <v>1117</v>
      </c>
      <c r="D75" s="237">
        <v>5504</v>
      </c>
      <c r="E75" s="57">
        <f t="shared" si="11"/>
        <v>-4387</v>
      </c>
      <c r="F75" s="239">
        <f t="shared" si="12"/>
        <v>-0.79705668604651159</v>
      </c>
      <c r="N75" s="72"/>
    </row>
    <row r="76" spans="2:14" ht="15" thickBot="1" x14ac:dyDescent="0.35">
      <c r="B76" s="90" t="s">
        <v>50</v>
      </c>
      <c r="C76" s="77">
        <f>SUM(C66:C75)</f>
        <v>32990</v>
      </c>
      <c r="D76" s="115">
        <f>SUM(D66:D75)</f>
        <v>121821</v>
      </c>
      <c r="E76" s="77">
        <f>SUM(C76-D76)</f>
        <v>-88831</v>
      </c>
      <c r="F76" s="149">
        <f>SUM(E76/D76)</f>
        <v>-0.72919283210612296</v>
      </c>
      <c r="G76" s="185">
        <f>SUM(C76/D76)</f>
        <v>0.2708071678938771</v>
      </c>
      <c r="N76" s="72"/>
    </row>
    <row r="77" spans="2:14" ht="18.600000000000001" thickBot="1" x14ac:dyDescent="0.4">
      <c r="E77" s="102">
        <f>SUM(E66:E75)</f>
        <v>-88831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13.984739296311997</v>
      </c>
      <c r="D78" s="72">
        <f>SUM(D76/D36)</f>
        <v>32.502934898612594</v>
      </c>
      <c r="I78" s="6" t="s">
        <v>157</v>
      </c>
      <c r="J78" s="40"/>
      <c r="K78" s="40"/>
      <c r="N78" s="72"/>
    </row>
    <row r="79" spans="2:14" x14ac:dyDescent="0.3">
      <c r="I79" s="195"/>
      <c r="J79" s="120" t="s">
        <v>156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5550</v>
      </c>
      <c r="D80" s="73">
        <f>SUM(D66:D68,D70:D75)</f>
        <v>35280</v>
      </c>
      <c r="E80" s="250">
        <f>SUM(C80/D80)</f>
        <v>0.15731292517006804</v>
      </c>
      <c r="F80" s="127"/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18.03125</v>
      </c>
      <c r="K82" s="111">
        <v>36.743362831858406</v>
      </c>
      <c r="L82" s="210">
        <f>SUM(J82-K82)</f>
        <v>-18.712112831858406</v>
      </c>
      <c r="M82" s="44">
        <f>SUM(L82/K82)</f>
        <v>-0.50926511319845857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25.181818181818183</v>
      </c>
      <c r="K83" s="111">
        <v>27.64406779661017</v>
      </c>
      <c r="L83" s="210">
        <f t="shared" ref="L83:L91" si="14">SUM(J83-K83)</f>
        <v>-2.4622496147919861</v>
      </c>
      <c r="M83" s="44">
        <f t="shared" ref="M83:M91" si="15">SUM(L83/K83)</f>
        <v>-8.9069728554707045E-2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35</v>
      </c>
      <c r="K84" s="111">
        <v>37.680851063829785</v>
      </c>
      <c r="L84" s="210">
        <f t="shared" si="14"/>
        <v>-2.6808510638297847</v>
      </c>
      <c r="M84" s="44">
        <f t="shared" si="15"/>
        <v>-7.1146245059288474E-2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13.21136254212807</v>
      </c>
      <c r="K85" s="111">
        <v>34.6</v>
      </c>
      <c r="L85" s="210">
        <f t="shared" si="14"/>
        <v>-21.38863745787193</v>
      </c>
      <c r="M85" s="44">
        <f t="shared" si="15"/>
        <v>-0.61816871265525808</v>
      </c>
    </row>
    <row r="86" spans="3:14" x14ac:dyDescent="0.3">
      <c r="C86" s="40"/>
      <c r="I86" s="130" t="s">
        <v>3</v>
      </c>
      <c r="J86" s="212">
        <f t="shared" si="13"/>
        <v>22.75</v>
      </c>
      <c r="K86" s="111">
        <v>37.586666666666666</v>
      </c>
      <c r="L86" s="210">
        <f t="shared" si="14"/>
        <v>-14.836666666666666</v>
      </c>
      <c r="M86" s="44">
        <f t="shared" si="15"/>
        <v>-0.39473217452997517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22.5</v>
      </c>
      <c r="K87" s="111">
        <v>21.485714285714284</v>
      </c>
      <c r="L87" s="210">
        <f t="shared" si="14"/>
        <v>1.014285714285716</v>
      </c>
      <c r="M87" s="44">
        <f t="shared" si="15"/>
        <v>4.7207446808510724E-2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18.337349397590362</v>
      </c>
      <c r="K88" s="111">
        <f>SUM(D72/D32)</f>
        <v>30.715217391304346</v>
      </c>
      <c r="L88" s="210">
        <f t="shared" si="14"/>
        <v>-12.377867993713984</v>
      </c>
      <c r="M88" s="44">
        <f t="shared" si="15"/>
        <v>-0.40298812917463606</v>
      </c>
    </row>
    <row r="89" spans="3:14" x14ac:dyDescent="0.3">
      <c r="I89" s="130" t="s">
        <v>13</v>
      </c>
      <c r="J89" s="212">
        <f t="shared" si="13"/>
        <v>25.833333333333332</v>
      </c>
      <c r="K89" s="111">
        <v>30.21311475409836</v>
      </c>
      <c r="L89" s="210">
        <f t="shared" si="14"/>
        <v>-4.3797814207650276</v>
      </c>
      <c r="M89" s="44">
        <f t="shared" si="15"/>
        <v>-0.14496292277084466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26.666666666666668</v>
      </c>
      <c r="K90" s="111">
        <f>SUM(M53/K53)</f>
        <v>23.818181818181817</v>
      </c>
      <c r="L90" s="210">
        <f t="shared" si="14"/>
        <v>2.8484848484848513</v>
      </c>
      <c r="M90" s="44">
        <f t="shared" si="15"/>
        <v>0.11959287531806628</v>
      </c>
    </row>
    <row r="91" spans="3:14" ht="15" thickBot="1" x14ac:dyDescent="0.35">
      <c r="I91" s="13" t="s">
        <v>137</v>
      </c>
      <c r="J91" s="213">
        <f>SUM(C75/C35)</f>
        <v>14.320512820512821</v>
      </c>
      <c r="K91" s="208">
        <v>18.657627118644069</v>
      </c>
      <c r="L91" s="211">
        <f t="shared" si="14"/>
        <v>-4.3371142981312474</v>
      </c>
      <c r="M91" s="65">
        <f t="shared" si="15"/>
        <v>-0.23245797927847345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  <pageSetup orientation="portrait" horizontalDpi="90" verticalDpi="9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F4E1D-CF08-4CD5-B7D7-1D7E0D61FAE0}">
  <sheetPr codeName="Sheet13"/>
  <dimension ref="B1:AI93"/>
  <sheetViews>
    <sheetView topLeftCell="A40" workbookViewId="0">
      <selection activeCell="F69" sqref="F69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165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162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161</v>
      </c>
      <c r="D5" s="120" t="s">
        <v>156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32</v>
      </c>
      <c r="D8" s="91">
        <v>32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35</v>
      </c>
      <c r="D9" s="42">
        <v>33</v>
      </c>
      <c r="E9" s="93">
        <f t="shared" ref="E9:E18" si="1">SUM(C9-D9)</f>
        <v>2</v>
      </c>
      <c r="F9" s="44">
        <f t="shared" si="0"/>
        <v>6.0606060606060608E-2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13</v>
      </c>
      <c r="D10" s="42">
        <v>13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2095</v>
      </c>
      <c r="D11" s="42">
        <v>2077</v>
      </c>
      <c r="E11" s="93">
        <f t="shared" si="1"/>
        <v>18</v>
      </c>
      <c r="F11" s="44">
        <f t="shared" si="0"/>
        <v>8.6663456909003376E-3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22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0.60820512820512818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10</v>
      </c>
      <c r="D13" s="42">
        <v>10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0.27944223107569721</v>
      </c>
      <c r="U13" s="16"/>
    </row>
    <row r="14" spans="2:35" x14ac:dyDescent="0.3">
      <c r="B14" s="228" t="s">
        <v>59</v>
      </c>
      <c r="C14" s="42">
        <v>83</v>
      </c>
      <c r="D14" s="42">
        <v>83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9</v>
      </c>
      <c r="D16" s="42">
        <v>9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71</v>
      </c>
      <c r="D17" s="56">
        <v>78</v>
      </c>
      <c r="E17" s="57">
        <f t="shared" si="1"/>
        <v>-7</v>
      </c>
      <c r="F17" s="58">
        <f>SUM(E17/D17)</f>
        <v>-8.9743589743589744E-2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2372</v>
      </c>
      <c r="D18" s="7">
        <f>SUM(D8:D17)</f>
        <v>2359</v>
      </c>
      <c r="E18" s="77">
        <f t="shared" si="1"/>
        <v>13</v>
      </c>
      <c r="F18" s="60">
        <f t="shared" si="0"/>
        <v>5.5108096651123361E-3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163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161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32</v>
      </c>
      <c r="D26" s="99">
        <v>113</v>
      </c>
      <c r="E26" s="41">
        <f>SUM(C26-D26)</f>
        <v>-81</v>
      </c>
      <c r="F26" s="67">
        <f>SUM(E26/D26)</f>
        <v>-0.7168141592920354</v>
      </c>
      <c r="G26" s="75">
        <f>SUM(C26/D26)</f>
        <v>0.2831858407079646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35</v>
      </c>
      <c r="D27" s="99">
        <v>118</v>
      </c>
      <c r="E27" s="41">
        <f t="shared" ref="E27:E36" si="2">SUM(C27-D27)</f>
        <v>-83</v>
      </c>
      <c r="F27" s="67">
        <f t="shared" ref="F27:F34" si="3">SUM(E27/D27)</f>
        <v>-0.70338983050847459</v>
      </c>
      <c r="G27" s="75">
        <f t="shared" ref="G27:G34" si="4">SUM(C27/D27)</f>
        <v>0.29661016949152541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13</v>
      </c>
      <c r="D28" s="99">
        <v>47</v>
      </c>
      <c r="E28" s="41">
        <f t="shared" si="2"/>
        <v>-34</v>
      </c>
      <c r="F28" s="67">
        <f t="shared" si="3"/>
        <v>-0.72340425531914898</v>
      </c>
      <c r="G28" s="75">
        <f t="shared" si="4"/>
        <v>0.27659574468085107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2095</v>
      </c>
      <c r="D29" s="99">
        <v>2500</v>
      </c>
      <c r="E29" s="41">
        <f t="shared" si="2"/>
        <v>-405</v>
      </c>
      <c r="F29" s="67">
        <f t="shared" si="3"/>
        <v>-0.16200000000000001</v>
      </c>
      <c r="G29" s="75">
        <f t="shared" si="4"/>
        <v>0.83799999999999997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10</v>
      </c>
      <c r="D31" s="99">
        <v>35</v>
      </c>
      <c r="E31" s="41">
        <f t="shared" si="2"/>
        <v>-25</v>
      </c>
      <c r="F31" s="67">
        <f t="shared" si="3"/>
        <v>-0.7142857142857143</v>
      </c>
      <c r="G31" s="75">
        <f t="shared" si="4"/>
        <v>0.2857142857142857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83</v>
      </c>
      <c r="D32" s="99">
        <v>460</v>
      </c>
      <c r="E32" s="41">
        <f t="shared" si="2"/>
        <v>-377</v>
      </c>
      <c r="F32" s="67">
        <f t="shared" si="3"/>
        <v>-0.81956521739130439</v>
      </c>
      <c r="G32" s="75">
        <f t="shared" si="4"/>
        <v>0.18043478260869567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9</v>
      </c>
      <c r="D34" s="182">
        <v>44</v>
      </c>
      <c r="E34" s="41">
        <f t="shared" si="2"/>
        <v>-35</v>
      </c>
      <c r="F34" s="150">
        <f t="shared" si="3"/>
        <v>-0.79545454545454541</v>
      </c>
      <c r="G34" s="75">
        <f t="shared" si="4"/>
        <v>0.20454545454545456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71</v>
      </c>
      <c r="D35" s="119">
        <v>295</v>
      </c>
      <c r="E35" s="41">
        <f t="shared" si="2"/>
        <v>-224</v>
      </c>
      <c r="F35" s="94">
        <f>SUM(E35/D35)</f>
        <v>-0.7593220338983051</v>
      </c>
      <c r="G35" s="75">
        <f>SUM(C35/D35)</f>
        <v>0.24067796610169492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2372</v>
      </c>
      <c r="D36" s="7">
        <f>SUM(D26:D35)</f>
        <v>3748</v>
      </c>
      <c r="E36" s="77">
        <f t="shared" si="2"/>
        <v>-1376</v>
      </c>
      <c r="F36" s="149">
        <f>SUM(E36/D36)</f>
        <v>-0.3671291355389541</v>
      </c>
      <c r="G36" s="185">
        <f>SUM(C36/D36)</f>
        <v>0.6328708644610459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277</v>
      </c>
      <c r="D38" s="9">
        <f>SUM(D26:D28,D30:D35)</f>
        <v>1248</v>
      </c>
      <c r="E38" s="77">
        <f>SUM(C38-D38)</f>
        <v>-971</v>
      </c>
      <c r="F38" s="149">
        <f>SUM(E38/D38)</f>
        <v>-0.77804487179487181</v>
      </c>
      <c r="G38" s="185">
        <f>SUM(C38/D38)</f>
        <v>0.22195512820512819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162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161</v>
      </c>
      <c r="D42" s="123" t="s">
        <v>156</v>
      </c>
      <c r="E42" s="64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251" t="s">
        <v>83</v>
      </c>
      <c r="E43" s="66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63" t="s">
        <v>15</v>
      </c>
      <c r="E44" s="63" t="s">
        <v>15</v>
      </c>
      <c r="F44" s="63" t="s">
        <v>15</v>
      </c>
      <c r="G44" s="49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577</v>
      </c>
      <c r="D45" s="131">
        <v>577</v>
      </c>
      <c r="E45" s="107">
        <f t="shared" ref="E45:E54" si="7">SUM(C45-D45)</f>
        <v>0</v>
      </c>
      <c r="F45" s="95">
        <f t="shared" ref="F45:F56" si="8">SUM(E45/D45)</f>
        <v>0</v>
      </c>
      <c r="G45" s="133">
        <f t="shared" ref="G45:G54" si="9">SUM(C45/C26)</f>
        <v>18.03125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976</v>
      </c>
      <c r="D46" s="252">
        <v>831</v>
      </c>
      <c r="E46" s="107">
        <f t="shared" si="7"/>
        <v>145</v>
      </c>
      <c r="F46" s="95">
        <f t="shared" si="8"/>
        <v>0.17448856799037304</v>
      </c>
      <c r="G46" s="133">
        <f t="shared" si="9"/>
        <v>27.885714285714286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498</v>
      </c>
      <c r="D47" s="252">
        <v>455</v>
      </c>
      <c r="E47" s="107">
        <f t="shared" si="7"/>
        <v>43</v>
      </c>
      <c r="F47" s="95">
        <f t="shared" si="8"/>
        <v>9.4505494505494503E-2</v>
      </c>
      <c r="G47" s="133">
        <f t="shared" si="9"/>
        <v>38.307692307692307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29104</v>
      </c>
      <c r="D48" s="217">
        <v>27440</v>
      </c>
      <c r="E48" s="107">
        <f t="shared" si="7"/>
        <v>1664</v>
      </c>
      <c r="F48" s="95">
        <f t="shared" si="8"/>
        <v>6.0641399416909623E-2</v>
      </c>
      <c r="G48" s="133" t="e">
        <f>SUM(T12C48/C29)</f>
        <v>#NAME?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291</v>
      </c>
      <c r="D49" s="252">
        <v>273</v>
      </c>
      <c r="E49" s="107">
        <f t="shared" si="7"/>
        <v>18</v>
      </c>
      <c r="F49" s="95">
        <f t="shared" si="8"/>
        <v>6.5934065934065936E-2</v>
      </c>
      <c r="G49" s="133">
        <f t="shared" si="9"/>
        <v>24.25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232</v>
      </c>
      <c r="D50" s="252">
        <v>225</v>
      </c>
      <c r="E50" s="107">
        <f t="shared" si="7"/>
        <v>7</v>
      </c>
      <c r="F50" s="95">
        <f t="shared" si="8"/>
        <v>3.111111111111111E-2</v>
      </c>
      <c r="G50" s="133">
        <f t="shared" si="9"/>
        <v>23.2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1621</v>
      </c>
      <c r="D51" s="252">
        <v>1522</v>
      </c>
      <c r="E51" s="107">
        <f t="shared" si="7"/>
        <v>99</v>
      </c>
      <c r="F51" s="95">
        <f t="shared" si="8"/>
        <v>6.5045992115637316E-2</v>
      </c>
      <c r="G51" s="133">
        <f t="shared" si="9"/>
        <v>19.53012048192771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353</v>
      </c>
      <c r="D52" s="252">
        <v>310</v>
      </c>
      <c r="E52" s="107">
        <f>SUM(C52-D52)</f>
        <v>43</v>
      </c>
      <c r="F52" s="95">
        <f t="shared" si="8"/>
        <v>0.13870967741935483</v>
      </c>
      <c r="G52" s="133">
        <f t="shared" si="9"/>
        <v>29.416666666666668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247</v>
      </c>
      <c r="D53" s="252">
        <v>240</v>
      </c>
      <c r="E53" s="107">
        <f t="shared" si="7"/>
        <v>7</v>
      </c>
      <c r="F53" s="95">
        <f t="shared" si="8"/>
        <v>2.9166666666666667E-2</v>
      </c>
      <c r="G53" s="133">
        <f t="shared" si="9"/>
        <v>27.444444444444443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56">
        <v>1171</v>
      </c>
      <c r="D54" s="253">
        <v>1117</v>
      </c>
      <c r="E54" s="106">
        <f t="shared" si="7"/>
        <v>54</v>
      </c>
      <c r="F54" s="94">
        <f t="shared" si="8"/>
        <v>4.8343777976723366E-2</v>
      </c>
      <c r="G54" s="224">
        <f t="shared" si="9"/>
        <v>16.492957746478872</v>
      </c>
    </row>
    <row r="55" spans="2:20" ht="15" thickBot="1" x14ac:dyDescent="0.35">
      <c r="B55" s="61" t="s">
        <v>50</v>
      </c>
      <c r="C55" s="77">
        <f>SUM(C45:C54)</f>
        <v>35070</v>
      </c>
      <c r="D55" s="7">
        <f>SUM(D45:D54)</f>
        <v>32990</v>
      </c>
      <c r="E55" s="7">
        <f>SUM(C55-D55)</f>
        <v>2080</v>
      </c>
      <c r="F55" s="149">
        <f t="shared" si="8"/>
        <v>6.3049408911791449E-2</v>
      </c>
      <c r="G55" s="132">
        <f>SUM(C55/C36)</f>
        <v>14.784991568296796</v>
      </c>
      <c r="M55">
        <f>SUM(M51-M49)</f>
        <v>35280</v>
      </c>
    </row>
    <row r="56" spans="2:20" ht="15" thickBot="1" x14ac:dyDescent="0.35">
      <c r="C56" s="73">
        <f>SUM(C45:C47,C49:C54)</f>
        <v>5966</v>
      </c>
      <c r="D56" s="73">
        <f>SUM(D45:D47,D49:D54)</f>
        <v>5550</v>
      </c>
      <c r="E56" s="73">
        <f>SUM(E45:E47,E49:E54)</f>
        <v>416</v>
      </c>
      <c r="F56" s="127">
        <f t="shared" si="8"/>
        <v>7.4954954954954953E-2</v>
      </c>
      <c r="G56" s="72"/>
      <c r="K56" s="40">
        <f>SUM(K50-K49)</f>
        <v>1366</v>
      </c>
      <c r="M56">
        <f>SUM(M50-M49)</f>
        <v>38904</v>
      </c>
      <c r="T56">
        <f>SUM(M32,M41)</f>
        <v>1048</v>
      </c>
    </row>
    <row r="57" spans="2:20" ht="15" thickBot="1" x14ac:dyDescent="0.35">
      <c r="C57" t="s">
        <v>66</v>
      </c>
    </row>
    <row r="58" spans="2:20" ht="15" thickBot="1" x14ac:dyDescent="0.35">
      <c r="C58" s="35"/>
      <c r="E58" s="83">
        <f>SUM(C45:C47,C49:C54)</f>
        <v>5966</v>
      </c>
      <c r="F58" s="30">
        <f>SUM(C26:C28,C30:C35)</f>
        <v>277</v>
      </c>
      <c r="G58" s="134">
        <f>SUM(E58/F58)</f>
        <v>21.537906137184116</v>
      </c>
    </row>
    <row r="59" spans="2:20" ht="15" thickBot="1" x14ac:dyDescent="0.35">
      <c r="F59" s="132">
        <v>12.8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x14ac:dyDescent="0.3">
      <c r="B61" s="6" t="s">
        <v>164</v>
      </c>
      <c r="C61" s="40"/>
      <c r="D61" s="40"/>
    </row>
    <row r="62" spans="2:20" ht="15" thickBot="1" x14ac:dyDescent="0.35">
      <c r="B62" s="40" t="s">
        <v>69</v>
      </c>
    </row>
    <row r="63" spans="2:20" x14ac:dyDescent="0.3">
      <c r="B63" s="193"/>
      <c r="C63" s="254" t="s">
        <v>161</v>
      </c>
      <c r="D63" s="92" t="s">
        <v>22</v>
      </c>
      <c r="E63" s="45" t="s">
        <v>23</v>
      </c>
      <c r="F63" s="64" t="s">
        <v>23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</row>
    <row r="66" spans="2:14" ht="15" thickBot="1" x14ac:dyDescent="0.35">
      <c r="B66" s="232" t="s">
        <v>0</v>
      </c>
      <c r="C66" s="78">
        <f>SUM(C45)</f>
        <v>577</v>
      </c>
      <c r="D66" s="220">
        <v>4152</v>
      </c>
      <c r="E66" s="41">
        <f>SUM(C66-D66)</f>
        <v>-3575</v>
      </c>
      <c r="F66" s="67">
        <f>SUM(E66/D66)</f>
        <v>-0.86103082851637769</v>
      </c>
    </row>
    <row r="67" spans="2:14" ht="15" thickBot="1" x14ac:dyDescent="0.35">
      <c r="B67" s="117" t="s">
        <v>2</v>
      </c>
      <c r="C67" s="78">
        <f t="shared" ref="C67:C74" si="10">SUM(C46)</f>
        <v>976</v>
      </c>
      <c r="D67" s="220">
        <v>3262</v>
      </c>
      <c r="E67" s="41">
        <f t="shared" ref="E67:E75" si="11">SUM(C67-D67)</f>
        <v>-2286</v>
      </c>
      <c r="F67" s="67">
        <f t="shared" ref="F67:F75" si="12">SUM(E67/D67)</f>
        <v>-0.70079705702023298</v>
      </c>
    </row>
    <row r="68" spans="2:14" ht="15" thickBot="1" x14ac:dyDescent="0.35">
      <c r="B68" s="38" t="s">
        <v>1</v>
      </c>
      <c r="C68" s="78">
        <f t="shared" si="10"/>
        <v>498</v>
      </c>
      <c r="D68" s="220">
        <v>1771</v>
      </c>
      <c r="E68" s="41">
        <f t="shared" si="11"/>
        <v>-1273</v>
      </c>
      <c r="F68" s="67">
        <f t="shared" si="12"/>
        <v>-0.71880293619424052</v>
      </c>
    </row>
    <row r="69" spans="2:14" ht="15" thickBot="1" x14ac:dyDescent="0.35">
      <c r="B69" s="2" t="s">
        <v>6</v>
      </c>
      <c r="C69" s="78">
        <f t="shared" si="10"/>
        <v>29104</v>
      </c>
      <c r="D69" s="220">
        <v>86541</v>
      </c>
      <c r="E69" s="41">
        <f t="shared" si="11"/>
        <v>-57437</v>
      </c>
      <c r="F69" s="67">
        <f t="shared" si="12"/>
        <v>-0.66369697599981514</v>
      </c>
    </row>
    <row r="70" spans="2:14" ht="15" thickBot="1" x14ac:dyDescent="0.35">
      <c r="B70" s="3" t="s">
        <v>3</v>
      </c>
      <c r="C70" s="78">
        <f t="shared" si="10"/>
        <v>291</v>
      </c>
      <c r="D70" s="220">
        <v>2819</v>
      </c>
      <c r="E70" s="41">
        <f t="shared" si="11"/>
        <v>-2528</v>
      </c>
      <c r="F70" s="67">
        <f t="shared" si="12"/>
        <v>-0.89677190493082648</v>
      </c>
    </row>
    <row r="71" spans="2:14" x14ac:dyDescent="0.3">
      <c r="B71" s="227" t="s">
        <v>7</v>
      </c>
      <c r="C71" s="183">
        <f t="shared" si="10"/>
        <v>232</v>
      </c>
      <c r="D71" s="223">
        <v>752</v>
      </c>
      <c r="E71" s="57">
        <f t="shared" si="11"/>
        <v>-520</v>
      </c>
      <c r="F71" s="94">
        <f t="shared" si="12"/>
        <v>-0.69148936170212771</v>
      </c>
    </row>
    <row r="72" spans="2:14" x14ac:dyDescent="0.3">
      <c r="B72" s="228" t="s">
        <v>59</v>
      </c>
      <c r="C72" s="78">
        <f t="shared" si="10"/>
        <v>1621</v>
      </c>
      <c r="D72" s="220">
        <v>14129</v>
      </c>
      <c r="E72" s="41">
        <f t="shared" si="11"/>
        <v>-12508</v>
      </c>
      <c r="F72" s="67">
        <f t="shared" si="12"/>
        <v>-0.88527142756033694</v>
      </c>
    </row>
    <row r="73" spans="2:14" ht="15" thickBot="1" x14ac:dyDescent="0.35">
      <c r="B73" s="170" t="s">
        <v>13</v>
      </c>
      <c r="C73" s="221">
        <f t="shared" si="10"/>
        <v>353</v>
      </c>
      <c r="D73" s="235">
        <v>1843</v>
      </c>
      <c r="E73" s="93">
        <f t="shared" si="11"/>
        <v>-1490</v>
      </c>
      <c r="F73" s="95">
        <f t="shared" si="12"/>
        <v>-0.80846446011937056</v>
      </c>
    </row>
    <row r="74" spans="2:14" ht="15" thickBot="1" x14ac:dyDescent="0.35">
      <c r="B74" s="233" t="s">
        <v>65</v>
      </c>
      <c r="C74" s="78">
        <f t="shared" si="10"/>
        <v>247</v>
      </c>
      <c r="D74" s="236">
        <v>1048</v>
      </c>
      <c r="E74" s="41">
        <f t="shared" si="11"/>
        <v>-801</v>
      </c>
      <c r="F74" s="238">
        <f t="shared" si="12"/>
        <v>-0.76431297709923662</v>
      </c>
    </row>
    <row r="75" spans="2:14" ht="15" thickBot="1" x14ac:dyDescent="0.35">
      <c r="B75" s="227" t="s">
        <v>19</v>
      </c>
      <c r="C75" s="183">
        <f>SUM(C54)</f>
        <v>1171</v>
      </c>
      <c r="D75" s="237">
        <v>5504</v>
      </c>
      <c r="E75" s="57">
        <f t="shared" si="11"/>
        <v>-4333</v>
      </c>
      <c r="F75" s="239">
        <f t="shared" si="12"/>
        <v>-0.78724563953488369</v>
      </c>
      <c r="N75" s="72"/>
    </row>
    <row r="76" spans="2:14" ht="15" thickBot="1" x14ac:dyDescent="0.35">
      <c r="B76" s="90" t="s">
        <v>50</v>
      </c>
      <c r="C76" s="77">
        <f>SUM(C66:C75)</f>
        <v>35070</v>
      </c>
      <c r="D76" s="115">
        <f>SUM(D66:D75)</f>
        <v>121821</v>
      </c>
      <c r="E76" s="77">
        <f>SUM(C76-D76)</f>
        <v>-86751</v>
      </c>
      <c r="F76" s="149">
        <f>SUM(E76/D76)</f>
        <v>-0.71211860024133766</v>
      </c>
      <c r="G76" s="185">
        <f>SUM(C76/D76)</f>
        <v>0.28788139975866228</v>
      </c>
      <c r="N76" s="72"/>
    </row>
    <row r="77" spans="2:14" ht="18.600000000000001" thickBot="1" x14ac:dyDescent="0.4">
      <c r="E77" s="102">
        <f>SUM(E66:E75)</f>
        <v>-86751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14.784991568296796</v>
      </c>
      <c r="D78" s="72">
        <f>SUM(D76/D36)</f>
        <v>32.502934898612594</v>
      </c>
      <c r="I78" s="6" t="s">
        <v>164</v>
      </c>
      <c r="J78" s="40"/>
      <c r="K78" s="40"/>
      <c r="N78" s="72"/>
    </row>
    <row r="79" spans="2:14" x14ac:dyDescent="0.3">
      <c r="I79" s="195"/>
      <c r="J79" s="120"/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5966</v>
      </c>
      <c r="D80" s="73">
        <f>SUM(D66:D68,D70:D75)</f>
        <v>35280</v>
      </c>
      <c r="E80" s="250">
        <f>SUM(C80/D80)</f>
        <v>0.16910430839002269</v>
      </c>
      <c r="F80" s="127"/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3">SUM(C66/C26)</f>
        <v>18.03125</v>
      </c>
      <c r="K82" s="111">
        <v>36.743362831858406</v>
      </c>
      <c r="L82" s="210">
        <f>SUM(J82-K82)</f>
        <v>-18.712112831858406</v>
      </c>
      <c r="M82" s="44">
        <f>SUM(L82/K82)</f>
        <v>-0.50926511319845857</v>
      </c>
      <c r="N82" s="72"/>
    </row>
    <row r="83" spans="3:14" x14ac:dyDescent="0.3">
      <c r="D83" s="40"/>
      <c r="E83" s="40"/>
      <c r="I83" s="129" t="s">
        <v>2</v>
      </c>
      <c r="J83" s="212">
        <f t="shared" si="13"/>
        <v>27.885714285714286</v>
      </c>
      <c r="K83" s="111">
        <v>27.64406779661017</v>
      </c>
      <c r="L83" s="210">
        <f t="shared" ref="L83:L91" si="14">SUM(J83-K83)</f>
        <v>0.24164648910411657</v>
      </c>
      <c r="M83" s="44">
        <f t="shared" ref="M83:M91" si="15">SUM(L83/K83)</f>
        <v>8.7413506175002317E-3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3"/>
        <v>38.307692307692307</v>
      </c>
      <c r="K84" s="111">
        <v>37.680851063829785</v>
      </c>
      <c r="L84" s="210">
        <f t="shared" si="14"/>
        <v>0.62684124386252194</v>
      </c>
      <c r="M84" s="44">
        <f t="shared" si="15"/>
        <v>1.663553837466885E-2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3"/>
        <v>13.892124105011932</v>
      </c>
      <c r="K85" s="111">
        <v>34.6</v>
      </c>
      <c r="L85" s="210">
        <f t="shared" si="14"/>
        <v>-20.707875894988071</v>
      </c>
      <c r="M85" s="44">
        <f t="shared" si="15"/>
        <v>-0.5984935229765338</v>
      </c>
    </row>
    <row r="86" spans="3:14" x14ac:dyDescent="0.3">
      <c r="C86" s="40"/>
      <c r="I86" s="130" t="s">
        <v>3</v>
      </c>
      <c r="J86" s="212">
        <f t="shared" si="13"/>
        <v>24.25</v>
      </c>
      <c r="K86" s="111">
        <v>37.586666666666666</v>
      </c>
      <c r="L86" s="210">
        <f t="shared" si="14"/>
        <v>-13.336666666666666</v>
      </c>
      <c r="M86" s="44">
        <f t="shared" si="15"/>
        <v>-0.35482440581766583</v>
      </c>
    </row>
    <row r="87" spans="3:14" x14ac:dyDescent="0.3">
      <c r="C87" s="40"/>
      <c r="D87" s="73"/>
      <c r="E87" s="73"/>
      <c r="I87" s="130" t="s">
        <v>7</v>
      </c>
      <c r="J87" s="212">
        <f t="shared" si="13"/>
        <v>23.2</v>
      </c>
      <c r="K87" s="111">
        <v>21.485714285714284</v>
      </c>
      <c r="L87" s="210">
        <f t="shared" si="14"/>
        <v>1.7142857142857153</v>
      </c>
      <c r="M87" s="44">
        <f t="shared" si="15"/>
        <v>7.9787234042553251E-2</v>
      </c>
    </row>
    <row r="88" spans="3:14" x14ac:dyDescent="0.3">
      <c r="C88" s="40"/>
      <c r="D88" s="74"/>
      <c r="E88" s="74"/>
      <c r="I88" s="130" t="s">
        <v>59</v>
      </c>
      <c r="J88" s="212">
        <f t="shared" si="13"/>
        <v>19.53012048192771</v>
      </c>
      <c r="K88" s="111">
        <f>SUM(D72/D32)</f>
        <v>30.715217391304346</v>
      </c>
      <c r="L88" s="210">
        <f t="shared" si="14"/>
        <v>-11.185096909376636</v>
      </c>
      <c r="M88" s="44">
        <f t="shared" si="15"/>
        <v>-0.36415489973198761</v>
      </c>
    </row>
    <row r="89" spans="3:14" x14ac:dyDescent="0.3">
      <c r="I89" s="130" t="s">
        <v>13</v>
      </c>
      <c r="J89" s="212">
        <f t="shared" si="13"/>
        <v>29.416666666666668</v>
      </c>
      <c r="K89" s="111">
        <v>30.21311475409836</v>
      </c>
      <c r="L89" s="210">
        <f t="shared" si="14"/>
        <v>-0.79644808743169193</v>
      </c>
      <c r="M89" s="44">
        <f t="shared" si="15"/>
        <v>-2.636100560680044E-2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3"/>
        <v>27.444444444444443</v>
      </c>
      <c r="K90" s="111">
        <f>SUM(M53/K53)</f>
        <v>23.818181818181817</v>
      </c>
      <c r="L90" s="210">
        <f t="shared" si="14"/>
        <v>3.6262626262626263</v>
      </c>
      <c r="M90" s="44">
        <f t="shared" si="15"/>
        <v>0.15224766751484309</v>
      </c>
    </row>
    <row r="91" spans="3:14" ht="15" thickBot="1" x14ac:dyDescent="0.35">
      <c r="I91" s="13" t="s">
        <v>137</v>
      </c>
      <c r="J91" s="213">
        <f>SUM(C75/C35)</f>
        <v>16.492957746478872</v>
      </c>
      <c r="K91" s="208">
        <v>18.657627118644069</v>
      </c>
      <c r="L91" s="211">
        <f t="shared" si="14"/>
        <v>-2.1646693721651964</v>
      </c>
      <c r="M91" s="65">
        <f t="shared" si="15"/>
        <v>-0.11602061496888316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  <pageSetup orientation="portrait" horizontalDpi="90" verticalDpi="9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B8480-A8E3-42EE-8F45-DEEE8BC7F7CB}">
  <sheetPr codeName="Sheet14"/>
  <dimension ref="B1:AI1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3" width="15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170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169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166</v>
      </c>
      <c r="D5" s="254" t="s">
        <v>161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32</v>
      </c>
      <c r="E8" s="93">
        <f>SUM(C8-D8)</f>
        <v>4</v>
      </c>
      <c r="F8" s="96">
        <f t="shared" ref="F8:F18" si="0">SUM(E8/D8)</f>
        <v>0.125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35</v>
      </c>
      <c r="D9" s="42">
        <v>35</v>
      </c>
      <c r="E9" s="93">
        <f t="shared" ref="E9:E18" si="1">SUM(C9-D9)</f>
        <v>0</v>
      </c>
      <c r="F9" s="44">
        <f t="shared" si="0"/>
        <v>0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13</v>
      </c>
      <c r="E10" s="93">
        <f t="shared" si="1"/>
        <v>1</v>
      </c>
      <c r="F10" s="44">
        <f t="shared" si="0"/>
        <v>7.6923076923076927E-2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2089</v>
      </c>
      <c r="D11" s="42">
        <v>2095</v>
      </c>
      <c r="E11" s="93">
        <f t="shared" si="1"/>
        <v>-6</v>
      </c>
      <c r="F11" s="44">
        <f t="shared" si="0"/>
        <v>-2.8639618138424821E-3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22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0.61128205128205126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11</v>
      </c>
      <c r="D13" s="42">
        <v>10</v>
      </c>
      <c r="E13" s="93">
        <f t="shared" si="1"/>
        <v>1</v>
      </c>
      <c r="F13" s="58">
        <f t="shared" si="0"/>
        <v>0.1</v>
      </c>
      <c r="J13" s="190"/>
      <c r="K13" s="144"/>
      <c r="L13" s="139"/>
      <c r="M13" s="139"/>
      <c r="N13" s="141"/>
      <c r="S13" s="16" t="s">
        <v>11</v>
      </c>
      <c r="T13" s="18">
        <f>SUM(C55/T8)</f>
        <v>0.27813545816733065</v>
      </c>
      <c r="U13" s="16"/>
    </row>
    <row r="14" spans="2:35" x14ac:dyDescent="0.3">
      <c r="B14" s="228" t="s">
        <v>59</v>
      </c>
      <c r="C14" s="42">
        <v>83</v>
      </c>
      <c r="D14" s="42">
        <v>83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10</v>
      </c>
      <c r="D16" s="42">
        <v>9</v>
      </c>
      <c r="E16" s="26">
        <f t="shared" si="1"/>
        <v>1</v>
      </c>
      <c r="F16" s="58">
        <f t="shared" si="0"/>
        <v>0.1111111111111111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82</v>
      </c>
      <c r="D17" s="56">
        <v>71</v>
      </c>
      <c r="E17" s="57">
        <f t="shared" si="1"/>
        <v>11</v>
      </c>
      <c r="F17" s="58">
        <f>SUM(E17/D17)</f>
        <v>0.15492957746478872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2384</v>
      </c>
      <c r="D18" s="7">
        <f>SUM(D8:D17)</f>
        <v>2372</v>
      </c>
      <c r="E18" s="77">
        <f t="shared" si="1"/>
        <v>12</v>
      </c>
      <c r="F18" s="60">
        <f t="shared" si="0"/>
        <v>5.0590219224283303E-3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168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166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35</v>
      </c>
      <c r="D27" s="99">
        <v>118</v>
      </c>
      <c r="E27" s="41">
        <f t="shared" ref="E27:E36" si="2">SUM(C27-D27)</f>
        <v>-83</v>
      </c>
      <c r="F27" s="67">
        <f t="shared" ref="F27:F34" si="3">SUM(E27/D27)</f>
        <v>-0.70338983050847459</v>
      </c>
      <c r="G27" s="75">
        <f t="shared" ref="G27:G34" si="4">SUM(C27/D27)</f>
        <v>0.29661016949152541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2089</v>
      </c>
      <c r="D29" s="99">
        <v>2500</v>
      </c>
      <c r="E29" s="41">
        <f t="shared" si="2"/>
        <v>-411</v>
      </c>
      <c r="F29" s="67">
        <f t="shared" si="3"/>
        <v>-0.16439999999999999</v>
      </c>
      <c r="G29" s="75">
        <f t="shared" si="4"/>
        <v>0.83560000000000001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11</v>
      </c>
      <c r="D31" s="99">
        <v>35</v>
      </c>
      <c r="E31" s="41">
        <f t="shared" si="2"/>
        <v>-24</v>
      </c>
      <c r="F31" s="67">
        <f t="shared" si="3"/>
        <v>-0.68571428571428572</v>
      </c>
      <c r="G31" s="75">
        <f t="shared" si="4"/>
        <v>0.31428571428571428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83</v>
      </c>
      <c r="D32" s="99">
        <v>460</v>
      </c>
      <c r="E32" s="41">
        <f t="shared" si="2"/>
        <v>-377</v>
      </c>
      <c r="F32" s="67">
        <f t="shared" si="3"/>
        <v>-0.81956521739130439</v>
      </c>
      <c r="G32" s="75">
        <f t="shared" si="4"/>
        <v>0.18043478260869567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10</v>
      </c>
      <c r="D34" s="182">
        <v>44</v>
      </c>
      <c r="E34" s="41">
        <f t="shared" si="2"/>
        <v>-34</v>
      </c>
      <c r="F34" s="150">
        <f t="shared" si="3"/>
        <v>-0.77272727272727271</v>
      </c>
      <c r="G34" s="75">
        <f t="shared" si="4"/>
        <v>0.22727272727272727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82</v>
      </c>
      <c r="D35" s="119">
        <v>295</v>
      </c>
      <c r="E35" s="41">
        <f t="shared" si="2"/>
        <v>-213</v>
      </c>
      <c r="F35" s="94">
        <f>SUM(E35/D35)</f>
        <v>-0.7220338983050848</v>
      </c>
      <c r="G35" s="75">
        <f>SUM(C35/D35)</f>
        <v>0.27796610169491526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2384</v>
      </c>
      <c r="D36" s="7">
        <f>SUM(D26:D35)</f>
        <v>3748</v>
      </c>
      <c r="E36" s="77">
        <f t="shared" si="2"/>
        <v>-1364</v>
      </c>
      <c r="F36" s="149">
        <f>SUM(E36/D36)</f>
        <v>-0.36392742796157951</v>
      </c>
      <c r="G36" s="185">
        <f>SUM(C36/D36)</f>
        <v>0.63607257203842049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295</v>
      </c>
      <c r="D38" s="9">
        <f>SUM(D26:D28,D30:D35)</f>
        <v>1248</v>
      </c>
      <c r="E38" s="77">
        <f>SUM(C38-D38)</f>
        <v>-953</v>
      </c>
      <c r="F38" s="149">
        <f>SUM(E38/D38)</f>
        <v>-0.76362179487179482</v>
      </c>
      <c r="G38" s="185">
        <f>SUM(C38/D38)</f>
        <v>0.23637820512820512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169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166</v>
      </c>
      <c r="D42" s="254" t="s">
        <v>161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71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255" t="s">
        <v>15</v>
      </c>
      <c r="E44" s="62" t="s">
        <v>15</v>
      </c>
      <c r="F44" s="63" t="s">
        <v>15</v>
      </c>
      <c r="G44" s="49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728</v>
      </c>
      <c r="D45" s="131">
        <v>577</v>
      </c>
      <c r="E45" s="93">
        <f t="shared" ref="E45:E54" si="7">SUM(C45-D45)</f>
        <v>151</v>
      </c>
      <c r="F45" s="95">
        <f t="shared" ref="F45:F56" si="8">SUM(E45/D45)</f>
        <v>0.26169844020797228</v>
      </c>
      <c r="G45" s="133">
        <f t="shared" ref="G45:G54" si="9">SUM(C45/C26)</f>
        <v>20.222222222222221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976</v>
      </c>
      <c r="D46" s="252">
        <v>976</v>
      </c>
      <c r="E46" s="93">
        <f t="shared" si="7"/>
        <v>0</v>
      </c>
      <c r="F46" s="95">
        <f t="shared" si="8"/>
        <v>0</v>
      </c>
      <c r="G46" s="133">
        <f t="shared" si="9"/>
        <v>27.885714285714286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474</v>
      </c>
      <c r="D47" s="252">
        <v>498</v>
      </c>
      <c r="E47" s="93">
        <f t="shared" si="7"/>
        <v>-24</v>
      </c>
      <c r="F47" s="95">
        <f t="shared" si="8"/>
        <v>-4.8192771084337352E-2</v>
      </c>
      <c r="G47" s="133">
        <f t="shared" si="9"/>
        <v>33.857142857142854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28670</v>
      </c>
      <c r="D48" s="217">
        <v>29104</v>
      </c>
      <c r="E48" s="93">
        <f t="shared" si="7"/>
        <v>-434</v>
      </c>
      <c r="F48" s="95">
        <f t="shared" si="8"/>
        <v>-1.4912039582188015E-2</v>
      </c>
      <c r="G48" s="133">
        <f t="shared" si="9"/>
        <v>13.724269985639062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299</v>
      </c>
      <c r="D49" s="252">
        <v>291</v>
      </c>
      <c r="E49" s="93">
        <f t="shared" si="7"/>
        <v>8</v>
      </c>
      <c r="F49" s="95">
        <f t="shared" si="8"/>
        <v>2.7491408934707903E-2</v>
      </c>
      <c r="G49" s="133">
        <f t="shared" si="9"/>
        <v>24.916666666666668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264</v>
      </c>
      <c r="D50" s="252">
        <v>232</v>
      </c>
      <c r="E50" s="93">
        <f t="shared" si="7"/>
        <v>32</v>
      </c>
      <c r="F50" s="95">
        <f t="shared" si="8"/>
        <v>0.13793103448275862</v>
      </c>
      <c r="G50" s="133">
        <f t="shared" si="9"/>
        <v>24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1649</v>
      </c>
      <c r="D51" s="252">
        <v>1621</v>
      </c>
      <c r="E51" s="93">
        <f t="shared" si="7"/>
        <v>28</v>
      </c>
      <c r="F51" s="95">
        <f t="shared" si="8"/>
        <v>1.7273288093769278E-2</v>
      </c>
      <c r="G51" s="133">
        <f t="shared" si="9"/>
        <v>19.867469879518072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353</v>
      </c>
      <c r="D52" s="252">
        <v>353</v>
      </c>
      <c r="E52" s="93">
        <f>SUM(C52-D52)</f>
        <v>0</v>
      </c>
      <c r="F52" s="95">
        <f t="shared" si="8"/>
        <v>0</v>
      </c>
      <c r="G52" s="133">
        <f t="shared" si="9"/>
        <v>29.416666666666668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281</v>
      </c>
      <c r="D53" s="252">
        <v>247</v>
      </c>
      <c r="E53" s="93">
        <f t="shared" si="7"/>
        <v>34</v>
      </c>
      <c r="F53" s="95">
        <f t="shared" si="8"/>
        <v>0.13765182186234817</v>
      </c>
      <c r="G53" s="133">
        <f t="shared" si="9"/>
        <v>28.1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56">
        <v>1212</v>
      </c>
      <c r="D54" s="253">
        <v>1171</v>
      </c>
      <c r="E54" s="57">
        <f t="shared" si="7"/>
        <v>41</v>
      </c>
      <c r="F54" s="94">
        <f t="shared" si="8"/>
        <v>3.5012809564474806E-2</v>
      </c>
      <c r="G54" s="224">
        <f t="shared" si="9"/>
        <v>14.780487804878049</v>
      </c>
    </row>
    <row r="55" spans="2:20" ht="15" thickBot="1" x14ac:dyDescent="0.35">
      <c r="B55" s="61" t="s">
        <v>50</v>
      </c>
      <c r="C55" s="77">
        <f>SUM(C45:C54)</f>
        <v>34906</v>
      </c>
      <c r="D55" s="59">
        <f>SUM(D45:D54)</f>
        <v>35070</v>
      </c>
      <c r="E55" s="77">
        <f>SUM(C55-D55)</f>
        <v>-164</v>
      </c>
      <c r="F55" s="149">
        <f t="shared" si="8"/>
        <v>-4.6763615625891077E-3</v>
      </c>
      <c r="G55" s="132">
        <f>SUM(C55/C36)</f>
        <v>14.641778523489933</v>
      </c>
      <c r="M55">
        <f>SUM(M51-M49)</f>
        <v>35280</v>
      </c>
    </row>
    <row r="56" spans="2:20" ht="15" thickBot="1" x14ac:dyDescent="0.35">
      <c r="C56" s="73">
        <f>SUM(C45:C47,C49:C54)</f>
        <v>6236</v>
      </c>
      <c r="D56" s="73">
        <f>SUM(D45:D47,D49:D54)</f>
        <v>5966</v>
      </c>
      <c r="E56" s="73">
        <f>SUM(E45:E47,E49:E54)</f>
        <v>270</v>
      </c>
      <c r="F56" s="127">
        <f t="shared" si="8"/>
        <v>4.5256453234998321E-2</v>
      </c>
      <c r="G56" s="72"/>
      <c r="K56" s="40">
        <f>SUM(K50-K49)</f>
        <v>1366</v>
      </c>
      <c r="M56">
        <f>SUM(M50-M49)</f>
        <v>38904</v>
      </c>
      <c r="T56">
        <f>SUM(M32,M41)</f>
        <v>1048</v>
      </c>
    </row>
    <row r="57" spans="2:20" ht="15" thickBot="1" x14ac:dyDescent="0.35">
      <c r="C57" t="s">
        <v>66</v>
      </c>
    </row>
    <row r="58" spans="2:20" ht="15" thickBot="1" x14ac:dyDescent="0.35">
      <c r="C58" s="35"/>
      <c r="E58" s="83">
        <f>SUM(C45:C47,C49:C54)</f>
        <v>6236</v>
      </c>
      <c r="F58" s="30">
        <f>SUM(C26:C28,C30:C35)</f>
        <v>295</v>
      </c>
      <c r="G58" s="134">
        <f>SUM(E58/F58)</f>
        <v>21.138983050847457</v>
      </c>
    </row>
    <row r="59" spans="2:20" ht="15" thickBot="1" x14ac:dyDescent="0.35">
      <c r="F59" s="132"/>
      <c r="G59" s="88"/>
      <c r="K59" s="40"/>
    </row>
    <row r="60" spans="2:20" ht="18" x14ac:dyDescent="0.35">
      <c r="B60" s="191" t="s">
        <v>53</v>
      </c>
      <c r="C60" s="192"/>
      <c r="D60" s="192"/>
      <c r="E60" s="35"/>
      <c r="J60" s="188">
        <v>44197</v>
      </c>
    </row>
    <row r="61" spans="2:20" x14ac:dyDescent="0.3">
      <c r="B61" s="6" t="s">
        <v>167</v>
      </c>
      <c r="C61" s="40"/>
      <c r="D61" s="40"/>
      <c r="J61">
        <v>2373</v>
      </c>
      <c r="K61">
        <v>31777</v>
      </c>
    </row>
    <row r="62" spans="2:20" ht="15" thickBot="1" x14ac:dyDescent="0.35">
      <c r="B62" s="40" t="s">
        <v>69</v>
      </c>
      <c r="J62">
        <v>2431</v>
      </c>
      <c r="K62">
        <v>31629</v>
      </c>
    </row>
    <row r="63" spans="2:20" x14ac:dyDescent="0.3">
      <c r="B63" s="193"/>
      <c r="C63" s="254" t="s">
        <v>166</v>
      </c>
      <c r="D63" s="92" t="s">
        <v>22</v>
      </c>
      <c r="E63" s="45" t="s">
        <v>23</v>
      </c>
      <c r="F63" s="64" t="s">
        <v>23</v>
      </c>
      <c r="J63">
        <v>2336</v>
      </c>
      <c r="K63">
        <v>32199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  <c r="J64">
        <v>2319</v>
      </c>
      <c r="K64">
        <v>29413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  <c r="J65" s="282">
        <f>AVERAGE(J61:J64)</f>
        <v>2364.75</v>
      </c>
      <c r="K65" s="282">
        <f>AVERAGE(K61:K64)</f>
        <v>31254.5</v>
      </c>
    </row>
    <row r="66" spans="2:14" ht="15" thickBot="1" x14ac:dyDescent="0.35">
      <c r="B66" s="232" t="s">
        <v>0</v>
      </c>
      <c r="C66" s="78">
        <f>SUM(C45)</f>
        <v>728</v>
      </c>
      <c r="D66" s="220">
        <v>4152</v>
      </c>
      <c r="E66" s="41">
        <f>SUM(C66-D66)</f>
        <v>-3424</v>
      </c>
      <c r="F66" s="67">
        <f>SUM(E66/D66)</f>
        <v>-0.82466281310211942</v>
      </c>
      <c r="G66" s="75">
        <f>SUM(C66/D66)</f>
        <v>0.17533718689788053</v>
      </c>
    </row>
    <row r="67" spans="2:14" ht="15" thickBot="1" x14ac:dyDescent="0.35">
      <c r="B67" s="117" t="s">
        <v>2</v>
      </c>
      <c r="C67" s="78">
        <f t="shared" ref="C67:C74" si="10">SUM(C46)</f>
        <v>976</v>
      </c>
      <c r="D67" s="220">
        <v>3262</v>
      </c>
      <c r="E67" s="41">
        <f t="shared" ref="E67:E75" si="11">SUM(C67-D67)</f>
        <v>-2286</v>
      </c>
      <c r="F67" s="67">
        <f t="shared" ref="F67:F75" si="12">SUM(E67/D67)</f>
        <v>-0.70079705702023298</v>
      </c>
      <c r="G67" s="75">
        <f t="shared" ref="G67:G75" si="13">SUM(C67/D67)</f>
        <v>0.29920294297976702</v>
      </c>
      <c r="J67" s="8" t="s">
        <v>235</v>
      </c>
    </row>
    <row r="68" spans="2:14" ht="15" thickBot="1" x14ac:dyDescent="0.35">
      <c r="B68" s="38" t="s">
        <v>1</v>
      </c>
      <c r="C68" s="78">
        <f t="shared" si="10"/>
        <v>474</v>
      </c>
      <c r="D68" s="220">
        <v>1771</v>
      </c>
      <c r="E68" s="41">
        <f t="shared" si="11"/>
        <v>-1297</v>
      </c>
      <c r="F68" s="67">
        <f t="shared" si="12"/>
        <v>-0.73235460191981927</v>
      </c>
      <c r="G68" s="75">
        <f t="shared" si="13"/>
        <v>0.26764539808018067</v>
      </c>
      <c r="J68">
        <v>2384</v>
      </c>
      <c r="K68">
        <v>34906</v>
      </c>
    </row>
    <row r="69" spans="2:14" ht="15" thickBot="1" x14ac:dyDescent="0.35">
      <c r="B69" s="2" t="s">
        <v>6</v>
      </c>
      <c r="C69" s="78">
        <f t="shared" si="10"/>
        <v>28670</v>
      </c>
      <c r="D69" s="220">
        <v>86541</v>
      </c>
      <c r="E69" s="41">
        <f t="shared" si="11"/>
        <v>-57871</v>
      </c>
      <c r="F69" s="67">
        <f t="shared" si="12"/>
        <v>-0.66871194000531542</v>
      </c>
      <c r="G69" s="75">
        <f t="shared" si="13"/>
        <v>0.33128805999468458</v>
      </c>
      <c r="J69">
        <v>2372</v>
      </c>
      <c r="K69">
        <v>35070</v>
      </c>
    </row>
    <row r="70" spans="2:14" ht="15" thickBot="1" x14ac:dyDescent="0.35">
      <c r="B70" s="3" t="s">
        <v>3</v>
      </c>
      <c r="C70" s="78">
        <f t="shared" si="10"/>
        <v>299</v>
      </c>
      <c r="D70" s="220">
        <v>2819</v>
      </c>
      <c r="E70" s="41">
        <f t="shared" si="11"/>
        <v>-2520</v>
      </c>
      <c r="F70" s="67">
        <f t="shared" si="12"/>
        <v>-0.89393401915572901</v>
      </c>
      <c r="G70" s="75">
        <f t="shared" si="13"/>
        <v>0.10606598084427102</v>
      </c>
      <c r="J70" s="40">
        <f>AVERAGE(J68:J69)</f>
        <v>2378</v>
      </c>
      <c r="K70" s="40">
        <f>AVERAGE(K68:K69)</f>
        <v>34988</v>
      </c>
    </row>
    <row r="71" spans="2:14" x14ac:dyDescent="0.3">
      <c r="B71" s="227" t="s">
        <v>7</v>
      </c>
      <c r="C71" s="183">
        <f t="shared" si="10"/>
        <v>264</v>
      </c>
      <c r="D71" s="223">
        <v>752</v>
      </c>
      <c r="E71" s="57">
        <f t="shared" si="11"/>
        <v>-488</v>
      </c>
      <c r="F71" s="94">
        <f t="shared" si="12"/>
        <v>-0.64893617021276595</v>
      </c>
      <c r="G71" s="75">
        <f t="shared" si="13"/>
        <v>0.35106382978723405</v>
      </c>
    </row>
    <row r="72" spans="2:14" x14ac:dyDescent="0.3">
      <c r="B72" s="228" t="s">
        <v>59</v>
      </c>
      <c r="C72" s="78">
        <f t="shared" si="10"/>
        <v>1649</v>
      </c>
      <c r="D72" s="220">
        <v>14129</v>
      </c>
      <c r="E72" s="41">
        <f t="shared" si="11"/>
        <v>-12480</v>
      </c>
      <c r="F72" s="67">
        <f t="shared" si="12"/>
        <v>-0.88328968787599971</v>
      </c>
      <c r="G72" s="75">
        <f t="shared" si="13"/>
        <v>0.11671031212400028</v>
      </c>
      <c r="I72" s="8" t="s">
        <v>236</v>
      </c>
      <c r="J72" s="75">
        <f>SUM(J70-J65)/J65</f>
        <v>5.6031292948514645E-3</v>
      </c>
    </row>
    <row r="73" spans="2:14" ht="15" thickBot="1" x14ac:dyDescent="0.35">
      <c r="B73" s="170" t="s">
        <v>13</v>
      </c>
      <c r="C73" s="221">
        <f t="shared" si="10"/>
        <v>353</v>
      </c>
      <c r="D73" s="235">
        <v>1843</v>
      </c>
      <c r="E73" s="93">
        <f t="shared" si="11"/>
        <v>-1490</v>
      </c>
      <c r="F73" s="95">
        <f t="shared" si="12"/>
        <v>-0.80846446011937056</v>
      </c>
      <c r="G73" s="75">
        <f t="shared" si="13"/>
        <v>0.19153553988062941</v>
      </c>
      <c r="J73" s="35">
        <f>SUM(J70-J65)</f>
        <v>13.25</v>
      </c>
    </row>
    <row r="74" spans="2:14" ht="15" thickBot="1" x14ac:dyDescent="0.35">
      <c r="B74" s="233" t="s">
        <v>65</v>
      </c>
      <c r="C74" s="78">
        <f t="shared" si="10"/>
        <v>281</v>
      </c>
      <c r="D74" s="236">
        <v>1048</v>
      </c>
      <c r="E74" s="41">
        <f t="shared" si="11"/>
        <v>-767</v>
      </c>
      <c r="F74" s="238">
        <f t="shared" si="12"/>
        <v>-0.73187022900763354</v>
      </c>
      <c r="G74" s="75">
        <f t="shared" si="13"/>
        <v>0.2681297709923664</v>
      </c>
    </row>
    <row r="75" spans="2:14" ht="15" thickBot="1" x14ac:dyDescent="0.35">
      <c r="B75" s="227" t="s">
        <v>19</v>
      </c>
      <c r="C75" s="183">
        <f>SUM(C54)</f>
        <v>1212</v>
      </c>
      <c r="D75" s="237">
        <v>5504</v>
      </c>
      <c r="E75" s="57">
        <f t="shared" si="11"/>
        <v>-4292</v>
      </c>
      <c r="F75" s="239">
        <f t="shared" si="12"/>
        <v>-0.77979651162790697</v>
      </c>
      <c r="G75" s="75">
        <f t="shared" si="13"/>
        <v>0.22020348837209303</v>
      </c>
      <c r="N75" s="72"/>
    </row>
    <row r="76" spans="2:14" ht="15" thickBot="1" x14ac:dyDescent="0.35">
      <c r="B76" s="90" t="s">
        <v>50</v>
      </c>
      <c r="C76" s="77">
        <f>SUM(C66:C75)</f>
        <v>34906</v>
      </c>
      <c r="D76" s="115">
        <f>SUM(D66:D75)</f>
        <v>121821</v>
      </c>
      <c r="E76" s="77">
        <f>SUM(C76-D76)</f>
        <v>-86915</v>
      </c>
      <c r="F76" s="149">
        <f>SUM(E76/D76)</f>
        <v>-0.71346483775375347</v>
      </c>
      <c r="G76" s="185">
        <f>SUM(C76/D76)</f>
        <v>0.28653516224624653</v>
      </c>
      <c r="N76" s="72"/>
    </row>
    <row r="77" spans="2:14" ht="18.600000000000001" thickBot="1" x14ac:dyDescent="0.4">
      <c r="E77" s="102">
        <f>SUM(E66:E75)</f>
        <v>-86915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14.641778523489933</v>
      </c>
      <c r="D78" s="72">
        <f>SUM(D76/D36)</f>
        <v>32.502934898612594</v>
      </c>
      <c r="I78" s="6" t="s">
        <v>167</v>
      </c>
      <c r="J78" s="40"/>
      <c r="K78" s="40"/>
      <c r="N78" s="72"/>
    </row>
    <row r="79" spans="2:14" x14ac:dyDescent="0.3">
      <c r="I79" s="195"/>
      <c r="J79" s="120"/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6236</v>
      </c>
      <c r="D80" s="73">
        <f>SUM(D66:D68,D70:D75)</f>
        <v>35280</v>
      </c>
      <c r="E80" s="250">
        <f>SUM(C80/D80)</f>
        <v>0.17675736961451247</v>
      </c>
      <c r="F80" s="127"/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20.222222222222221</v>
      </c>
      <c r="K82" s="111">
        <v>36.743362831858406</v>
      </c>
      <c r="L82" s="210">
        <f>SUM(J82-K82)</f>
        <v>-16.521140609636184</v>
      </c>
      <c r="M82" s="44">
        <f>SUM(L82/K82)</f>
        <v>-0.44963605223720832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27.885714285714286</v>
      </c>
      <c r="K83" s="111">
        <v>27.64406779661017</v>
      </c>
      <c r="L83" s="210">
        <f t="shared" ref="L83:L91" si="15">SUM(J83-K83)</f>
        <v>0.24164648910411657</v>
      </c>
      <c r="M83" s="44">
        <f t="shared" ref="M83:M91" si="16">SUM(L83/K83)</f>
        <v>8.7413506175002317E-3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33.857142857142854</v>
      </c>
      <c r="K84" s="111">
        <v>37.680851063829785</v>
      </c>
      <c r="L84" s="210">
        <f t="shared" si="15"/>
        <v>-3.8237082066869306</v>
      </c>
      <c r="M84" s="44">
        <f t="shared" si="16"/>
        <v>-0.10147616358796485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13.724269985639062</v>
      </c>
      <c r="K85" s="111">
        <v>34.6</v>
      </c>
      <c r="L85" s="210">
        <f t="shared" si="15"/>
        <v>-20.87573001436094</v>
      </c>
      <c r="M85" s="44">
        <f t="shared" si="16"/>
        <v>-0.6033447981029173</v>
      </c>
    </row>
    <row r="86" spans="3:14" x14ac:dyDescent="0.3">
      <c r="C86" s="40"/>
      <c r="I86" s="130" t="s">
        <v>3</v>
      </c>
      <c r="J86" s="212">
        <f t="shared" si="14"/>
        <v>24.916666666666668</v>
      </c>
      <c r="K86" s="111">
        <v>37.586666666666666</v>
      </c>
      <c r="L86" s="210">
        <f t="shared" si="15"/>
        <v>-12.669999999999998</v>
      </c>
      <c r="M86" s="44">
        <f t="shared" si="16"/>
        <v>-0.33708761972330609</v>
      </c>
    </row>
    <row r="87" spans="3:14" x14ac:dyDescent="0.3">
      <c r="C87" s="40"/>
      <c r="D87" s="73"/>
      <c r="E87" s="73"/>
      <c r="I87" s="130" t="s">
        <v>7</v>
      </c>
      <c r="J87" s="212">
        <f t="shared" si="14"/>
        <v>24</v>
      </c>
      <c r="K87" s="111">
        <v>21.485714285714284</v>
      </c>
      <c r="L87" s="210">
        <f t="shared" si="15"/>
        <v>2.514285714285716</v>
      </c>
      <c r="M87" s="44">
        <f t="shared" si="16"/>
        <v>0.11702127659574477</v>
      </c>
    </row>
    <row r="88" spans="3:14" x14ac:dyDescent="0.3">
      <c r="C88" s="40"/>
      <c r="D88" s="74"/>
      <c r="E88" s="74"/>
      <c r="I88" s="130" t="s">
        <v>59</v>
      </c>
      <c r="J88" s="212">
        <f t="shared" si="14"/>
        <v>19.867469879518072</v>
      </c>
      <c r="K88" s="111">
        <f>SUM(D72/D32)</f>
        <v>30.715217391304346</v>
      </c>
      <c r="L88" s="210">
        <f t="shared" si="15"/>
        <v>-10.847747511786274</v>
      </c>
      <c r="M88" s="44">
        <f t="shared" si="16"/>
        <v>-0.3531717641320466</v>
      </c>
    </row>
    <row r="89" spans="3:14" x14ac:dyDescent="0.3">
      <c r="I89" s="130" t="s">
        <v>13</v>
      </c>
      <c r="J89" s="212">
        <f t="shared" si="14"/>
        <v>29.416666666666668</v>
      </c>
      <c r="K89" s="111">
        <v>30.21311475409836</v>
      </c>
      <c r="L89" s="210">
        <f t="shared" si="15"/>
        <v>-0.79644808743169193</v>
      </c>
      <c r="M89" s="44">
        <f t="shared" si="16"/>
        <v>-2.636100560680044E-2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4"/>
        <v>28.1</v>
      </c>
      <c r="K90" s="111">
        <f>SUM(M53/K53)</f>
        <v>23.818181818181817</v>
      </c>
      <c r="L90" s="210">
        <f t="shared" si="15"/>
        <v>4.2818181818181849</v>
      </c>
      <c r="M90" s="44">
        <f t="shared" si="16"/>
        <v>0.17977099236641236</v>
      </c>
    </row>
    <row r="91" spans="3:14" ht="15" thickBot="1" x14ac:dyDescent="0.35">
      <c r="I91" s="13" t="s">
        <v>137</v>
      </c>
      <c r="J91" s="213">
        <f>SUM(C75/C35)</f>
        <v>14.780487804878049</v>
      </c>
      <c r="K91" s="208">
        <v>18.657627118644069</v>
      </c>
      <c r="L91" s="211">
        <f t="shared" si="15"/>
        <v>-3.8771393137660191</v>
      </c>
      <c r="M91" s="65">
        <f t="shared" si="16"/>
        <v>-0.20780452353942144</v>
      </c>
    </row>
    <row r="93" spans="3:14" x14ac:dyDescent="0.3">
      <c r="I93" s="40" t="s">
        <v>112</v>
      </c>
    </row>
    <row r="97" spans="10:15" ht="15.6" x14ac:dyDescent="0.3">
      <c r="J97" s="28" t="s">
        <v>188</v>
      </c>
      <c r="K97" s="28"/>
      <c r="L97" s="28"/>
    </row>
    <row r="98" spans="10:15" ht="15" thickBot="1" x14ac:dyDescent="0.35">
      <c r="J98" s="40" t="s">
        <v>187</v>
      </c>
      <c r="K98" s="40"/>
      <c r="L98" s="40"/>
    </row>
    <row r="99" spans="10:15" x14ac:dyDescent="0.3">
      <c r="J99" s="12"/>
      <c r="K99" s="257"/>
      <c r="L99" s="262" t="s">
        <v>183</v>
      </c>
      <c r="M99" s="258" t="s">
        <v>185</v>
      </c>
    </row>
    <row r="100" spans="10:15" ht="15" thickBot="1" x14ac:dyDescent="0.35">
      <c r="J100" s="101" t="s">
        <v>189</v>
      </c>
      <c r="K100" s="177" t="s">
        <v>182</v>
      </c>
      <c r="L100" s="264" t="s">
        <v>184</v>
      </c>
      <c r="M100" s="265" t="s">
        <v>186</v>
      </c>
    </row>
    <row r="101" spans="10:15" x14ac:dyDescent="0.3">
      <c r="J101" s="261" t="s">
        <v>180</v>
      </c>
      <c r="K101" s="166">
        <v>31255</v>
      </c>
      <c r="L101" s="263">
        <f>SUM(K101/$O$101)</f>
        <v>0.2565649600643567</v>
      </c>
      <c r="M101" s="152">
        <f>SUM(K101/$O$102)</f>
        <v>0.24904382470119521</v>
      </c>
      <c r="O101">
        <v>121821</v>
      </c>
    </row>
    <row r="102" spans="10:15" x14ac:dyDescent="0.3">
      <c r="J102" s="261" t="s">
        <v>181</v>
      </c>
      <c r="K102" s="166">
        <v>32182</v>
      </c>
      <c r="L102" s="263">
        <f>SUM(K102/$O$101)</f>
        <v>0.26417448551563361</v>
      </c>
      <c r="M102" s="152">
        <f>SUM(K102/$O$102)</f>
        <v>0.25643027888446213</v>
      </c>
      <c r="O102">
        <v>125500</v>
      </c>
    </row>
    <row r="103" spans="10:15" ht="15" thickBot="1" x14ac:dyDescent="0.35">
      <c r="J103" s="101" t="s">
        <v>175</v>
      </c>
      <c r="K103" s="259">
        <v>34988</v>
      </c>
      <c r="L103" s="156">
        <f>SUM(K103/$O$101)</f>
        <v>0.28720828100245444</v>
      </c>
      <c r="M103" s="260">
        <f>SUM(K103/$O$102)</f>
        <v>0.27878884462151393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7EF3-2767-4427-8C6C-012509EC69A8}">
  <sheetPr codeName="Sheet15"/>
  <dimension ref="B1:AI9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171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172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174</v>
      </c>
      <c r="D5" s="254" t="s">
        <v>166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4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7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56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36</v>
      </c>
      <c r="D9" s="42">
        <v>35</v>
      </c>
      <c r="E9" s="93">
        <f t="shared" ref="E9:E18" si="1">SUM(C9-D9)</f>
        <v>1</v>
      </c>
      <c r="F9" s="44">
        <f t="shared" si="0"/>
        <v>2.8571428571428571E-2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2124</v>
      </c>
      <c r="D11" s="42">
        <v>2089</v>
      </c>
      <c r="E11" s="93">
        <f t="shared" si="1"/>
        <v>35</v>
      </c>
      <c r="F11" s="44">
        <f t="shared" si="0"/>
        <v>1.6754427955959789E-2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12</v>
      </c>
      <c r="D12" s="229">
        <v>12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0.62205128205128202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11</v>
      </c>
      <c r="D13" s="42">
        <v>11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0.27251792828685256</v>
      </c>
      <c r="U13" s="16"/>
    </row>
    <row r="14" spans="2:35" x14ac:dyDescent="0.3">
      <c r="B14" s="228" t="s">
        <v>59</v>
      </c>
      <c r="C14" s="42">
        <v>84</v>
      </c>
      <c r="D14" s="42">
        <v>83</v>
      </c>
      <c r="E14" s="93">
        <f t="shared" si="1"/>
        <v>1</v>
      </c>
      <c r="F14" s="44">
        <f t="shared" si="0"/>
        <v>1.2048192771084338E-2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10</v>
      </c>
      <c r="D16" s="42">
        <v>10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87</v>
      </c>
      <c r="D17" s="56">
        <v>82</v>
      </c>
      <c r="E17" s="57">
        <f t="shared" si="1"/>
        <v>5</v>
      </c>
      <c r="F17" s="58">
        <f>SUM(E17/D17)</f>
        <v>6.097560975609756E-2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2426</v>
      </c>
      <c r="D18" s="7">
        <f>SUM(D8:D17)</f>
        <v>2384</v>
      </c>
      <c r="E18" s="77">
        <f t="shared" si="1"/>
        <v>42</v>
      </c>
      <c r="F18" s="60">
        <f t="shared" si="0"/>
        <v>1.7617449664429529E-2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173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174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36</v>
      </c>
      <c r="D27" s="99">
        <v>118</v>
      </c>
      <c r="E27" s="41">
        <f t="shared" ref="E27:E36" si="2">SUM(C27-D27)</f>
        <v>-82</v>
      </c>
      <c r="F27" s="67">
        <f t="shared" ref="F27:F34" si="3">SUM(E27/D27)</f>
        <v>-0.69491525423728817</v>
      </c>
      <c r="G27" s="75">
        <f t="shared" ref="G27:G34" si="4">SUM(C27/D27)</f>
        <v>0.30508474576271188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2124</v>
      </c>
      <c r="D29" s="99">
        <v>2500</v>
      </c>
      <c r="E29" s="41">
        <f t="shared" si="2"/>
        <v>-376</v>
      </c>
      <c r="F29" s="67">
        <f t="shared" si="3"/>
        <v>-0.15040000000000001</v>
      </c>
      <c r="G29" s="75">
        <f t="shared" si="4"/>
        <v>0.84960000000000002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12</v>
      </c>
      <c r="D30" s="99">
        <v>75</v>
      </c>
      <c r="E30" s="41">
        <f t="shared" si="2"/>
        <v>-63</v>
      </c>
      <c r="F30" s="67">
        <f t="shared" si="3"/>
        <v>-0.84</v>
      </c>
      <c r="G30" s="75">
        <f t="shared" si="4"/>
        <v>0.16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11</v>
      </c>
      <c r="D31" s="99">
        <v>35</v>
      </c>
      <c r="E31" s="41">
        <f t="shared" si="2"/>
        <v>-24</v>
      </c>
      <c r="F31" s="67">
        <f t="shared" si="3"/>
        <v>-0.68571428571428572</v>
      </c>
      <c r="G31" s="75">
        <f t="shared" si="4"/>
        <v>0.31428571428571428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10</v>
      </c>
      <c r="D34" s="182">
        <v>44</v>
      </c>
      <c r="E34" s="41">
        <f t="shared" si="2"/>
        <v>-34</v>
      </c>
      <c r="F34" s="150">
        <f t="shared" si="3"/>
        <v>-0.77272727272727271</v>
      </c>
      <c r="G34" s="75">
        <f t="shared" si="4"/>
        <v>0.22727272727272727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87</v>
      </c>
      <c r="D35" s="119">
        <v>295</v>
      </c>
      <c r="E35" s="41">
        <f t="shared" si="2"/>
        <v>-208</v>
      </c>
      <c r="F35" s="94">
        <f>SUM(E35/D35)</f>
        <v>-0.70508474576271185</v>
      </c>
      <c r="G35" s="75">
        <f>SUM(C35/D35)</f>
        <v>0.29491525423728815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2426</v>
      </c>
      <c r="D36" s="7">
        <f>SUM(D26:D35)</f>
        <v>3748</v>
      </c>
      <c r="E36" s="77">
        <f t="shared" si="2"/>
        <v>-1322</v>
      </c>
      <c r="F36" s="149">
        <f>SUM(E36/D36)</f>
        <v>-0.35272145144076839</v>
      </c>
      <c r="G36" s="185">
        <f>SUM(C36/D36)</f>
        <v>0.64727854855923161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302</v>
      </c>
      <c r="D38" s="9">
        <f>SUM(D26:D28,D30:D35)</f>
        <v>1248</v>
      </c>
      <c r="E38" s="77">
        <f>SUM(C38-D38)</f>
        <v>-946</v>
      </c>
      <c r="F38" s="149">
        <f>SUM(E38/D38)</f>
        <v>-0.75801282051282048</v>
      </c>
      <c r="G38" s="185">
        <f>SUM(C38/D38)</f>
        <v>0.24198717948717949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172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174</v>
      </c>
      <c r="D42" s="254" t="s">
        <v>166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71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255" t="s">
        <v>15</v>
      </c>
      <c r="E44" s="62" t="s">
        <v>15</v>
      </c>
      <c r="F44" s="63" t="s">
        <v>15</v>
      </c>
      <c r="G44" s="49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728</v>
      </c>
      <c r="D45" s="131">
        <v>728</v>
      </c>
      <c r="E45" s="93">
        <f t="shared" ref="E45:E55" si="7">SUM(C45-D45)</f>
        <v>0</v>
      </c>
      <c r="F45" s="95">
        <f t="shared" ref="F45:F54" si="8">SUM(E45/D45)</f>
        <v>0</v>
      </c>
      <c r="G45" s="133">
        <f t="shared" ref="G45:G55" si="9">SUM(C45/C26)</f>
        <v>20.222222222222221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1077</v>
      </c>
      <c r="D46" s="252">
        <v>976</v>
      </c>
      <c r="E46" s="93">
        <f t="shared" si="7"/>
        <v>101</v>
      </c>
      <c r="F46" s="95">
        <f t="shared" si="8"/>
        <v>0.10348360655737705</v>
      </c>
      <c r="G46" s="133">
        <f t="shared" si="9"/>
        <v>29.916666666666668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494</v>
      </c>
      <c r="D47" s="252">
        <v>474</v>
      </c>
      <c r="E47" s="93">
        <f t="shared" si="7"/>
        <v>20</v>
      </c>
      <c r="F47" s="95">
        <f t="shared" si="8"/>
        <v>4.2194092827004218E-2</v>
      </c>
      <c r="G47" s="133">
        <f t="shared" si="9"/>
        <v>35.285714285714285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27807</v>
      </c>
      <c r="D48" s="217">
        <v>28670</v>
      </c>
      <c r="E48" s="93">
        <f t="shared" si="7"/>
        <v>-863</v>
      </c>
      <c r="F48" s="95">
        <f t="shared" si="8"/>
        <v>-3.0101151028950123E-2</v>
      </c>
      <c r="G48" s="133">
        <f t="shared" si="9"/>
        <v>13.091807909604519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292</v>
      </c>
      <c r="D49" s="252">
        <v>299</v>
      </c>
      <c r="E49" s="93">
        <f t="shared" si="7"/>
        <v>-7</v>
      </c>
      <c r="F49" s="95">
        <f t="shared" si="8"/>
        <v>-2.3411371237458192E-2</v>
      </c>
      <c r="G49" s="133">
        <f t="shared" si="9"/>
        <v>24.333333333333332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268</v>
      </c>
      <c r="D50" s="252">
        <v>264</v>
      </c>
      <c r="E50" s="93">
        <f t="shared" si="7"/>
        <v>4</v>
      </c>
      <c r="F50" s="95">
        <f t="shared" si="8"/>
        <v>1.5151515151515152E-2</v>
      </c>
      <c r="G50" s="133">
        <f t="shared" si="9"/>
        <v>24.363636363636363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1635</v>
      </c>
      <c r="D51" s="252">
        <v>1649</v>
      </c>
      <c r="E51" s="93">
        <f t="shared" si="7"/>
        <v>-14</v>
      </c>
      <c r="F51" s="95">
        <f t="shared" si="8"/>
        <v>-8.4899939357186167E-3</v>
      </c>
      <c r="G51" s="133">
        <f t="shared" si="9"/>
        <v>19.464285714285715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358</v>
      </c>
      <c r="D52" s="252">
        <v>353</v>
      </c>
      <c r="E52" s="93">
        <f t="shared" si="7"/>
        <v>5</v>
      </c>
      <c r="F52" s="95">
        <f t="shared" si="8"/>
        <v>1.4164305949008499E-2</v>
      </c>
      <c r="G52" s="133">
        <f t="shared" si="9"/>
        <v>29.833333333333332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325</v>
      </c>
      <c r="D53" s="252">
        <v>281</v>
      </c>
      <c r="E53" s="93">
        <f t="shared" si="7"/>
        <v>44</v>
      </c>
      <c r="F53" s="95">
        <f t="shared" si="8"/>
        <v>0.15658362989323843</v>
      </c>
      <c r="G53" s="133">
        <f t="shared" si="9"/>
        <v>32.5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</row>
    <row r="54" spans="2:20" ht="15" thickBot="1" x14ac:dyDescent="0.35">
      <c r="B54" s="227" t="s">
        <v>19</v>
      </c>
      <c r="C54" s="56">
        <v>1217</v>
      </c>
      <c r="D54" s="253">
        <v>1212</v>
      </c>
      <c r="E54" s="57">
        <f t="shared" si="7"/>
        <v>5</v>
      </c>
      <c r="F54" s="94">
        <f t="shared" si="8"/>
        <v>4.125412541254125E-3</v>
      </c>
      <c r="G54" s="224">
        <f t="shared" si="9"/>
        <v>13.988505747126437</v>
      </c>
    </row>
    <row r="55" spans="2:20" ht="15" thickBot="1" x14ac:dyDescent="0.35">
      <c r="B55" s="61" t="s">
        <v>50</v>
      </c>
      <c r="C55" s="77">
        <f>SUM(C45:C54)</f>
        <v>34201</v>
      </c>
      <c r="D55" s="59">
        <f>SUM(D45:D54)</f>
        <v>34906</v>
      </c>
      <c r="E55" s="77">
        <f t="shared" si="7"/>
        <v>-705</v>
      </c>
      <c r="F55" s="149">
        <f>SUM(E55/D55)</f>
        <v>-2.0197100784965335E-2</v>
      </c>
      <c r="G55" s="132">
        <f t="shared" si="9"/>
        <v>14.097691673536685</v>
      </c>
      <c r="M55">
        <f>SUM(M51-M49)</f>
        <v>35280</v>
      </c>
    </row>
    <row r="56" spans="2:20" ht="15" thickBot="1" x14ac:dyDescent="0.35">
      <c r="C56" s="73">
        <f>SUM(C45:C47,C49:C54)</f>
        <v>6394</v>
      </c>
      <c r="D56" s="73">
        <f>SUM(D45:D47,D49:D54)</f>
        <v>6236</v>
      </c>
      <c r="E56" s="73">
        <f>SUM(E45:E47,E49:E54)</f>
        <v>158</v>
      </c>
      <c r="F56" s="127">
        <f>SUM(E56/D56)</f>
        <v>2.5336754329698525E-2</v>
      </c>
      <c r="G56" s="72"/>
      <c r="K56" s="40">
        <f>SUM(K50-K49)</f>
        <v>1366</v>
      </c>
      <c r="M56">
        <f>SUM(M50-M49)</f>
        <v>38904</v>
      </c>
      <c r="T56">
        <f>SUM(M32,M41)</f>
        <v>1048</v>
      </c>
    </row>
    <row r="57" spans="2:20" ht="15" thickBot="1" x14ac:dyDescent="0.35">
      <c r="C57" t="s">
        <v>66</v>
      </c>
    </row>
    <row r="58" spans="2:20" ht="15" thickBot="1" x14ac:dyDescent="0.35">
      <c r="C58" s="35"/>
      <c r="E58" s="83">
        <f>SUM(C45:C47,C49:C54)</f>
        <v>6394</v>
      </c>
      <c r="F58" s="30">
        <f>SUM(C26:C28,C30:C35)</f>
        <v>302</v>
      </c>
      <c r="G58" s="134">
        <f>SUM(E58/F58)</f>
        <v>21.172185430463575</v>
      </c>
    </row>
    <row r="59" spans="2:20" ht="15" thickBot="1" x14ac:dyDescent="0.35">
      <c r="F59" s="132"/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x14ac:dyDescent="0.3">
      <c r="B61" s="6" t="s">
        <v>173</v>
      </c>
      <c r="C61" s="40"/>
      <c r="D61" s="40"/>
    </row>
    <row r="62" spans="2:20" ht="15" thickBot="1" x14ac:dyDescent="0.35">
      <c r="B62" s="40" t="s">
        <v>69</v>
      </c>
    </row>
    <row r="63" spans="2:20" x14ac:dyDescent="0.3">
      <c r="B63" s="193"/>
      <c r="C63" s="254" t="s">
        <v>174</v>
      </c>
      <c r="D63" s="80" t="s">
        <v>22</v>
      </c>
      <c r="E63" s="45" t="s">
        <v>23</v>
      </c>
      <c r="F63" s="64" t="s">
        <v>23</v>
      </c>
    </row>
    <row r="64" spans="2:20" ht="15" thickBot="1" x14ac:dyDescent="0.35">
      <c r="B64" s="194"/>
      <c r="C64" s="121" t="s">
        <v>83</v>
      </c>
      <c r="D64" s="46" t="s">
        <v>49</v>
      </c>
      <c r="E64" s="52" t="s">
        <v>16</v>
      </c>
      <c r="F64" s="53" t="s">
        <v>21</v>
      </c>
    </row>
    <row r="65" spans="2:14" ht="16.2" thickBot="1" x14ac:dyDescent="0.35">
      <c r="B65" s="118" t="s">
        <v>52</v>
      </c>
      <c r="C65" s="136" t="s">
        <v>15</v>
      </c>
      <c r="D65" s="234" t="s">
        <v>15</v>
      </c>
      <c r="E65" s="62" t="s">
        <v>15</v>
      </c>
      <c r="F65" s="63" t="s">
        <v>15</v>
      </c>
    </row>
    <row r="66" spans="2:14" ht="15" thickBot="1" x14ac:dyDescent="0.35">
      <c r="B66" s="232" t="s">
        <v>0</v>
      </c>
      <c r="C66" s="78">
        <f t="shared" ref="C66:C75" si="10">SUM(C45)</f>
        <v>728</v>
      </c>
      <c r="D66" s="220">
        <v>4152</v>
      </c>
      <c r="E66" s="41">
        <f>SUM(C66-D66)</f>
        <v>-3424</v>
      </c>
      <c r="F66" s="67">
        <f>SUM(E66/D66)</f>
        <v>-0.82466281310211942</v>
      </c>
      <c r="G66" s="75">
        <f>SUM(C66/D66)</f>
        <v>0.17533718689788053</v>
      </c>
    </row>
    <row r="67" spans="2:14" ht="15" thickBot="1" x14ac:dyDescent="0.35">
      <c r="B67" s="117" t="s">
        <v>2</v>
      </c>
      <c r="C67" s="78">
        <f t="shared" si="10"/>
        <v>1077</v>
      </c>
      <c r="D67" s="220">
        <v>3262</v>
      </c>
      <c r="E67" s="41">
        <f t="shared" ref="E67:E75" si="11">SUM(C67-D67)</f>
        <v>-2185</v>
      </c>
      <c r="F67" s="67">
        <f t="shared" ref="F67:F75" si="12">SUM(E67/D67)</f>
        <v>-0.66983445738810543</v>
      </c>
      <c r="G67" s="75">
        <f t="shared" ref="G67:G75" si="13">SUM(C67/D67)</f>
        <v>0.33016554261189457</v>
      </c>
    </row>
    <row r="68" spans="2:14" ht="15" thickBot="1" x14ac:dyDescent="0.35">
      <c r="B68" s="38" t="s">
        <v>1</v>
      </c>
      <c r="C68" s="78">
        <f t="shared" si="10"/>
        <v>494</v>
      </c>
      <c r="D68" s="220">
        <v>1771</v>
      </c>
      <c r="E68" s="41">
        <f t="shared" si="11"/>
        <v>-1277</v>
      </c>
      <c r="F68" s="67">
        <f t="shared" si="12"/>
        <v>-0.72106154714850368</v>
      </c>
      <c r="G68" s="75">
        <f t="shared" si="13"/>
        <v>0.27893845285149632</v>
      </c>
    </row>
    <row r="69" spans="2:14" ht="15" thickBot="1" x14ac:dyDescent="0.35">
      <c r="B69" s="2" t="s">
        <v>6</v>
      </c>
      <c r="C69" s="78">
        <f t="shared" si="10"/>
        <v>27807</v>
      </c>
      <c r="D69" s="220">
        <v>86541</v>
      </c>
      <c r="E69" s="41">
        <f t="shared" si="11"/>
        <v>-58734</v>
      </c>
      <c r="F69" s="67">
        <f t="shared" si="12"/>
        <v>-0.67868409193330326</v>
      </c>
      <c r="G69" s="75">
        <f t="shared" si="13"/>
        <v>0.32131590806669669</v>
      </c>
    </row>
    <row r="70" spans="2:14" ht="15" thickBot="1" x14ac:dyDescent="0.35">
      <c r="B70" s="3" t="s">
        <v>3</v>
      </c>
      <c r="C70" s="78">
        <f t="shared" si="10"/>
        <v>292</v>
      </c>
      <c r="D70" s="220">
        <v>2819</v>
      </c>
      <c r="E70" s="41">
        <f t="shared" si="11"/>
        <v>-2527</v>
      </c>
      <c r="F70" s="67">
        <f t="shared" si="12"/>
        <v>-0.89641716920893932</v>
      </c>
      <c r="G70" s="75">
        <f t="shared" si="13"/>
        <v>0.10358283079106066</v>
      </c>
    </row>
    <row r="71" spans="2:14" x14ac:dyDescent="0.3">
      <c r="B71" s="227" t="s">
        <v>7</v>
      </c>
      <c r="C71" s="183">
        <f t="shared" si="10"/>
        <v>268</v>
      </c>
      <c r="D71" s="223">
        <v>752</v>
      </c>
      <c r="E71" s="57">
        <f t="shared" si="11"/>
        <v>-484</v>
      </c>
      <c r="F71" s="94">
        <f t="shared" si="12"/>
        <v>-0.6436170212765957</v>
      </c>
      <c r="G71" s="75">
        <f t="shared" si="13"/>
        <v>0.35638297872340424</v>
      </c>
    </row>
    <row r="72" spans="2:14" x14ac:dyDescent="0.3">
      <c r="B72" s="228" t="s">
        <v>59</v>
      </c>
      <c r="C72" s="78">
        <f t="shared" si="10"/>
        <v>1635</v>
      </c>
      <c r="D72" s="220">
        <v>14129</v>
      </c>
      <c r="E72" s="41">
        <f t="shared" si="11"/>
        <v>-12494</v>
      </c>
      <c r="F72" s="67">
        <f t="shared" si="12"/>
        <v>-0.88428055771816827</v>
      </c>
      <c r="G72" s="75">
        <f t="shared" si="13"/>
        <v>0.11571944228183169</v>
      </c>
    </row>
    <row r="73" spans="2:14" ht="15" thickBot="1" x14ac:dyDescent="0.35">
      <c r="B73" s="170" t="s">
        <v>13</v>
      </c>
      <c r="C73" s="221">
        <f t="shared" si="10"/>
        <v>358</v>
      </c>
      <c r="D73" s="235">
        <v>1843</v>
      </c>
      <c r="E73" s="93">
        <f t="shared" si="11"/>
        <v>-1485</v>
      </c>
      <c r="F73" s="95">
        <f t="shared" si="12"/>
        <v>-0.80575149213239283</v>
      </c>
      <c r="G73" s="75">
        <f t="shared" si="13"/>
        <v>0.19424850786760717</v>
      </c>
    </row>
    <row r="74" spans="2:14" ht="15" thickBot="1" x14ac:dyDescent="0.35">
      <c r="B74" s="233" t="s">
        <v>65</v>
      </c>
      <c r="C74" s="78">
        <f t="shared" si="10"/>
        <v>325</v>
      </c>
      <c r="D74" s="236">
        <v>1048</v>
      </c>
      <c r="E74" s="41">
        <f t="shared" si="11"/>
        <v>-723</v>
      </c>
      <c r="F74" s="238">
        <f t="shared" si="12"/>
        <v>-0.68988549618320616</v>
      </c>
      <c r="G74" s="75">
        <f t="shared" si="13"/>
        <v>0.3101145038167939</v>
      </c>
    </row>
    <row r="75" spans="2:14" ht="15" thickBot="1" x14ac:dyDescent="0.35">
      <c r="B75" s="227" t="s">
        <v>19</v>
      </c>
      <c r="C75" s="183">
        <f t="shared" si="10"/>
        <v>1217</v>
      </c>
      <c r="D75" s="237">
        <v>5504</v>
      </c>
      <c r="E75" s="57">
        <f t="shared" si="11"/>
        <v>-4287</v>
      </c>
      <c r="F75" s="239">
        <f t="shared" si="12"/>
        <v>-0.77888808139534882</v>
      </c>
      <c r="G75" s="75">
        <f t="shared" si="13"/>
        <v>0.22111191860465115</v>
      </c>
      <c r="N75" s="72"/>
    </row>
    <row r="76" spans="2:14" ht="15" thickBot="1" x14ac:dyDescent="0.35">
      <c r="B76" s="90" t="s">
        <v>50</v>
      </c>
      <c r="C76" s="77">
        <f>SUM(C66:C75)</f>
        <v>34201</v>
      </c>
      <c r="D76" s="115">
        <f>SUM(D66:D75)</f>
        <v>121821</v>
      </c>
      <c r="E76" s="77">
        <f>SUM(C76-D76)</f>
        <v>-87620</v>
      </c>
      <c r="F76" s="149">
        <f>SUM(E76/D76)</f>
        <v>-0.71925201730407728</v>
      </c>
      <c r="G76" s="185">
        <f>SUM(C76/D76)</f>
        <v>0.28074798269592272</v>
      </c>
      <c r="N76" s="72"/>
    </row>
    <row r="77" spans="2:14" ht="18.600000000000001" thickBot="1" x14ac:dyDescent="0.4">
      <c r="E77" s="102">
        <f>SUM(E66:E75)</f>
        <v>-87620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14.097691673536685</v>
      </c>
      <c r="D78" s="72">
        <f>SUM(D76/D36)</f>
        <v>32.502934898612594</v>
      </c>
      <c r="I78" s="6" t="s">
        <v>173</v>
      </c>
      <c r="J78" s="40"/>
      <c r="K78" s="40"/>
      <c r="N78" s="72"/>
    </row>
    <row r="79" spans="2:14" x14ac:dyDescent="0.3">
      <c r="I79" s="195"/>
      <c r="J79" s="120"/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6394</v>
      </c>
      <c r="D80" s="73">
        <f>SUM(D66:D68,D70:D75)</f>
        <v>35280</v>
      </c>
      <c r="E80" s="250">
        <f>SUM(C80/D80)</f>
        <v>0.18123582766439908</v>
      </c>
      <c r="F80" s="127"/>
      <c r="I80" s="196"/>
      <c r="J80" s="50" t="s">
        <v>54</v>
      </c>
      <c r="K80" s="47" t="s">
        <v>54</v>
      </c>
      <c r="L80" s="209" t="s">
        <v>16</v>
      </c>
      <c r="M80" s="52" t="s">
        <v>21</v>
      </c>
      <c r="N80" s="72"/>
    </row>
    <row r="81" spans="3:14" ht="15.6" x14ac:dyDescent="0.3">
      <c r="C81" s="40"/>
      <c r="D81" s="40"/>
      <c r="E81" s="40"/>
      <c r="I81" s="39" t="s">
        <v>55</v>
      </c>
      <c r="J81" s="54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20.222222222222221</v>
      </c>
      <c r="K82" s="111">
        <v>36.743362831858406</v>
      </c>
      <c r="L82" s="210">
        <f>SUM(J82-K82)</f>
        <v>-16.521140609636184</v>
      </c>
      <c r="M82" s="44">
        <f>SUM(L82/K82)</f>
        <v>-0.44963605223720832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29.916666666666668</v>
      </c>
      <c r="K83" s="111">
        <v>27.64406779661017</v>
      </c>
      <c r="L83" s="210">
        <f t="shared" ref="L83:L91" si="15">SUM(J83-K83)</f>
        <v>2.2725988700564983</v>
      </c>
      <c r="M83" s="44">
        <f t="shared" ref="M83:M91" si="16">SUM(L83/K83)</f>
        <v>8.2209278561209936E-2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35.285714285714285</v>
      </c>
      <c r="K84" s="111">
        <v>37.680851063829785</v>
      </c>
      <c r="L84" s="210">
        <f t="shared" si="15"/>
        <v>-2.3951367781155</v>
      </c>
      <c r="M84" s="44">
        <f t="shared" si="16"/>
        <v>-6.3563765427119431E-2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13.091807909604519</v>
      </c>
      <c r="K85" s="111">
        <v>34.6</v>
      </c>
      <c r="L85" s="210">
        <f t="shared" si="15"/>
        <v>-21.508192090395482</v>
      </c>
      <c r="M85" s="44">
        <f t="shared" si="16"/>
        <v>-0.62162404885536071</v>
      </c>
    </row>
    <row r="86" spans="3:14" x14ac:dyDescent="0.3">
      <c r="C86" s="40"/>
      <c r="I86" s="130" t="s">
        <v>3</v>
      </c>
      <c r="J86" s="212">
        <f t="shared" si="14"/>
        <v>24.333333333333332</v>
      </c>
      <c r="K86" s="111">
        <v>37.586666666666666</v>
      </c>
      <c r="L86" s="210">
        <f t="shared" si="15"/>
        <v>-13.253333333333334</v>
      </c>
      <c r="M86" s="44">
        <f t="shared" si="16"/>
        <v>-0.35260730755587089</v>
      </c>
    </row>
    <row r="87" spans="3:14" x14ac:dyDescent="0.3">
      <c r="C87" s="40"/>
      <c r="D87" s="73"/>
      <c r="E87" s="73"/>
      <c r="I87" s="130" t="s">
        <v>7</v>
      </c>
      <c r="J87" s="212">
        <f t="shared" si="14"/>
        <v>24.363636363636363</v>
      </c>
      <c r="K87" s="111">
        <v>21.485714285714284</v>
      </c>
      <c r="L87" s="210">
        <f t="shared" si="15"/>
        <v>2.8779220779220793</v>
      </c>
      <c r="M87" s="44">
        <f t="shared" si="16"/>
        <v>0.13394584139264998</v>
      </c>
    </row>
    <row r="88" spans="3:14" x14ac:dyDescent="0.3">
      <c r="C88" s="40"/>
      <c r="D88" s="74"/>
      <c r="E88" s="74"/>
      <c r="I88" s="130" t="s">
        <v>59</v>
      </c>
      <c r="J88" s="212">
        <f t="shared" si="14"/>
        <v>19.464285714285715</v>
      </c>
      <c r="K88" s="111">
        <f>SUM(D72/D32)</f>
        <v>30.715217391304346</v>
      </c>
      <c r="L88" s="210">
        <f t="shared" si="15"/>
        <v>-11.250931677018631</v>
      </c>
      <c r="M88" s="44">
        <f t="shared" si="16"/>
        <v>-0.36629829226615973</v>
      </c>
    </row>
    <row r="89" spans="3:14" x14ac:dyDescent="0.3">
      <c r="I89" s="130" t="s">
        <v>13</v>
      </c>
      <c r="J89" s="212">
        <f t="shared" si="14"/>
        <v>29.833333333333332</v>
      </c>
      <c r="K89" s="111">
        <v>30.21311475409836</v>
      </c>
      <c r="L89" s="210">
        <f t="shared" si="15"/>
        <v>-0.37978142076502763</v>
      </c>
      <c r="M89" s="44">
        <f t="shared" si="16"/>
        <v>-1.257008500633027E-2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4"/>
        <v>32.5</v>
      </c>
      <c r="K90" s="111">
        <f>SUM(M53/K53)</f>
        <v>23.818181818181817</v>
      </c>
      <c r="L90" s="210">
        <f t="shared" si="15"/>
        <v>8.6818181818181834</v>
      </c>
      <c r="M90" s="44">
        <f t="shared" si="16"/>
        <v>0.36450381679389321</v>
      </c>
    </row>
    <row r="91" spans="3:14" ht="15" thickBot="1" x14ac:dyDescent="0.35">
      <c r="I91" s="13" t="s">
        <v>137</v>
      </c>
      <c r="J91" s="213">
        <f>SUM(C75/C35)</f>
        <v>13.988505747126437</v>
      </c>
      <c r="K91" s="208">
        <v>18.657627118644069</v>
      </c>
      <c r="L91" s="211">
        <f t="shared" si="15"/>
        <v>-4.6691213715176314</v>
      </c>
      <c r="M91" s="65">
        <f t="shared" si="16"/>
        <v>-0.25025268978882653</v>
      </c>
    </row>
    <row r="93" spans="3:14" x14ac:dyDescent="0.3">
      <c r="I93" s="40" t="s">
        <v>112</v>
      </c>
    </row>
  </sheetData>
  <mergeCells count="7"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0FFD-B3D3-4649-9A20-B7202EE77F43}">
  <sheetPr codeName="Sheet16"/>
  <dimension ref="B1:AI120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1" x14ac:dyDescent="0.4">
      <c r="B1" s="161" t="s">
        <v>176</v>
      </c>
      <c r="C1" s="89"/>
      <c r="D1" s="89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177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179</v>
      </c>
      <c r="D5" s="254" t="s">
        <v>174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37</v>
      </c>
      <c r="D9" s="42">
        <v>36</v>
      </c>
      <c r="E9" s="93">
        <f t="shared" ref="E9:E18" si="1">SUM(C9-D9)</f>
        <v>1</v>
      </c>
      <c r="F9" s="44">
        <f t="shared" si="0"/>
        <v>2.7777777777777776E-2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2031</v>
      </c>
      <c r="D11" s="42">
        <v>2124</v>
      </c>
      <c r="E11" s="93">
        <f t="shared" si="1"/>
        <v>-93</v>
      </c>
      <c r="F11" s="44">
        <f t="shared" si="0"/>
        <v>-4.3785310734463276E-2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13</v>
      </c>
      <c r="D12" s="229">
        <v>12</v>
      </c>
      <c r="E12" s="93">
        <f t="shared" si="1"/>
        <v>1</v>
      </c>
      <c r="F12" s="44">
        <f t="shared" si="0"/>
        <v>8.3333333333333329E-2</v>
      </c>
      <c r="J12" s="190"/>
      <c r="K12" s="146"/>
      <c r="L12" s="139"/>
      <c r="M12" s="139"/>
      <c r="N12" s="141"/>
      <c r="S12" s="16" t="s">
        <v>58</v>
      </c>
      <c r="T12" s="18">
        <f>SUM(C18/T7)</f>
        <v>0.59974358974358977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11</v>
      </c>
      <c r="D13" s="42">
        <v>11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0.27082868525896414</v>
      </c>
      <c r="U13" s="16"/>
    </row>
    <row r="14" spans="2:35" x14ac:dyDescent="0.3">
      <c r="B14" s="228" t="s">
        <v>59</v>
      </c>
      <c r="C14" s="42">
        <v>84</v>
      </c>
      <c r="D14" s="42">
        <v>84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12</v>
      </c>
      <c r="D16" s="42">
        <v>10</v>
      </c>
      <c r="E16" s="26">
        <f t="shared" si="1"/>
        <v>2</v>
      </c>
      <c r="F16" s="58">
        <f t="shared" si="0"/>
        <v>0.2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89</v>
      </c>
      <c r="D17" s="56">
        <v>87</v>
      </c>
      <c r="E17" s="57">
        <f t="shared" si="1"/>
        <v>2</v>
      </c>
      <c r="F17" s="58">
        <f>SUM(E17/D17)</f>
        <v>2.2988505747126436E-2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2339</v>
      </c>
      <c r="D18" s="7">
        <f>SUM(D8:D17)</f>
        <v>2426</v>
      </c>
      <c r="E18" s="77">
        <f t="shared" si="1"/>
        <v>-87</v>
      </c>
      <c r="F18" s="60">
        <f t="shared" si="0"/>
        <v>-3.5861500412201153E-2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178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179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37</v>
      </c>
      <c r="D27" s="99">
        <v>118</v>
      </c>
      <c r="E27" s="41">
        <f t="shared" ref="E27:E36" si="2">SUM(C27-D27)</f>
        <v>-81</v>
      </c>
      <c r="F27" s="67">
        <f t="shared" ref="F27:F34" si="3">SUM(E27/D27)</f>
        <v>-0.68644067796610164</v>
      </c>
      <c r="G27" s="75">
        <f t="shared" ref="G27:G34" si="4">SUM(C27/D27)</f>
        <v>0.3135593220338983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2031</v>
      </c>
      <c r="D29" s="99">
        <v>2500</v>
      </c>
      <c r="E29" s="41">
        <f t="shared" si="2"/>
        <v>-469</v>
      </c>
      <c r="F29" s="67">
        <f t="shared" si="3"/>
        <v>-0.18759999999999999</v>
      </c>
      <c r="G29" s="75">
        <f t="shared" si="4"/>
        <v>0.81240000000000001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13</v>
      </c>
      <c r="D30" s="99">
        <v>75</v>
      </c>
      <c r="E30" s="41">
        <f t="shared" si="2"/>
        <v>-62</v>
      </c>
      <c r="F30" s="67">
        <f t="shared" si="3"/>
        <v>-0.82666666666666666</v>
      </c>
      <c r="G30" s="75">
        <f t="shared" si="4"/>
        <v>0.17333333333333334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11</v>
      </c>
      <c r="D31" s="99">
        <v>35</v>
      </c>
      <c r="E31" s="41">
        <f t="shared" si="2"/>
        <v>-24</v>
      </c>
      <c r="F31" s="67">
        <f t="shared" si="3"/>
        <v>-0.68571428571428572</v>
      </c>
      <c r="G31" s="75">
        <f t="shared" si="4"/>
        <v>0.31428571428571428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85" t="s">
        <v>65</v>
      </c>
      <c r="C34" s="78">
        <f t="shared" si="5"/>
        <v>12</v>
      </c>
      <c r="D34" s="182">
        <v>44</v>
      </c>
      <c r="E34" s="41">
        <f t="shared" si="2"/>
        <v>-32</v>
      </c>
      <c r="F34" s="150">
        <f t="shared" si="3"/>
        <v>-0.72727272727272729</v>
      </c>
      <c r="G34" s="75">
        <f t="shared" si="4"/>
        <v>0.27272727272727271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89</v>
      </c>
      <c r="D35" s="119">
        <v>295</v>
      </c>
      <c r="E35" s="41">
        <f t="shared" si="2"/>
        <v>-206</v>
      </c>
      <c r="F35" s="94">
        <f>SUM(E35/D35)</f>
        <v>-0.69830508474576269</v>
      </c>
      <c r="G35" s="75">
        <f>SUM(C35/D35)</f>
        <v>0.30169491525423731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2339</v>
      </c>
      <c r="D36" s="7">
        <f>SUM(D26:D35)</f>
        <v>3748</v>
      </c>
      <c r="E36" s="77">
        <f t="shared" si="2"/>
        <v>-1409</v>
      </c>
      <c r="F36" s="149">
        <f>SUM(E36/D36)</f>
        <v>-0.37593383137673425</v>
      </c>
      <c r="G36" s="185">
        <f>SUM(C36/D36)</f>
        <v>0.62406616862326569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308</v>
      </c>
      <c r="D38" s="9">
        <f>SUM(D26:D28,D30:D35)</f>
        <v>1248</v>
      </c>
      <c r="E38" s="77">
        <f>SUM(C38-D38)</f>
        <v>-940</v>
      </c>
      <c r="F38" s="149">
        <f>SUM(E38/D38)</f>
        <v>-0.75320512820512819</v>
      </c>
      <c r="G38" s="185">
        <f>SUM(C38/D38)</f>
        <v>0.24679487179487181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177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179</v>
      </c>
      <c r="D42" s="254" t="s">
        <v>174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667</v>
      </c>
      <c r="D45" s="221">
        <v>728</v>
      </c>
      <c r="E45" s="93">
        <f t="shared" ref="E45:E55" si="7">SUM(C45-D45)</f>
        <v>-61</v>
      </c>
      <c r="F45" s="95">
        <f t="shared" ref="F45:F56" si="8">SUM(E45/D45)</f>
        <v>-8.3791208791208785E-2</v>
      </c>
      <c r="G45" s="133">
        <f t="shared" ref="G45:G55" si="9">SUM(C45/C26)</f>
        <v>18.527777777777779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1142</v>
      </c>
      <c r="D46" s="42">
        <v>1077</v>
      </c>
      <c r="E46" s="93">
        <f t="shared" si="7"/>
        <v>65</v>
      </c>
      <c r="F46" s="95">
        <f t="shared" si="8"/>
        <v>6.0352831940575676E-2</v>
      </c>
      <c r="G46" s="133">
        <f t="shared" si="9"/>
        <v>30.864864864864863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505</v>
      </c>
      <c r="D47" s="42">
        <v>494</v>
      </c>
      <c r="E47" s="93">
        <f t="shared" si="7"/>
        <v>11</v>
      </c>
      <c r="F47" s="95">
        <f t="shared" si="8"/>
        <v>2.2267206477732792E-2</v>
      </c>
      <c r="G47" s="133">
        <f t="shared" si="9"/>
        <v>36.071428571428569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27453</v>
      </c>
      <c r="D48" s="222">
        <v>27807</v>
      </c>
      <c r="E48" s="93">
        <f t="shared" si="7"/>
        <v>-354</v>
      </c>
      <c r="F48" s="95">
        <f t="shared" si="8"/>
        <v>-1.2730607401014133E-2</v>
      </c>
      <c r="G48" s="133">
        <f t="shared" si="9"/>
        <v>13.51698670605613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305</v>
      </c>
      <c r="D49" s="42">
        <v>292</v>
      </c>
      <c r="E49" s="93">
        <f t="shared" si="7"/>
        <v>13</v>
      </c>
      <c r="F49" s="95">
        <f t="shared" si="8"/>
        <v>4.4520547945205477E-2</v>
      </c>
      <c r="G49" s="133">
        <f t="shared" si="9"/>
        <v>23.46153846153846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268</v>
      </c>
      <c r="D50" s="42">
        <v>268</v>
      </c>
      <c r="E50" s="93">
        <f t="shared" si="7"/>
        <v>0</v>
      </c>
      <c r="F50" s="95">
        <f t="shared" si="8"/>
        <v>0</v>
      </c>
      <c r="G50" s="133">
        <f t="shared" si="9"/>
        <v>24.363636363636363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1666</v>
      </c>
      <c r="D51" s="42">
        <v>1635</v>
      </c>
      <c r="E51" s="93">
        <f t="shared" si="7"/>
        <v>31</v>
      </c>
      <c r="F51" s="95">
        <f t="shared" si="8"/>
        <v>1.8960244648318043E-2</v>
      </c>
      <c r="G51" s="133">
        <f t="shared" si="9"/>
        <v>19.833333333333332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354</v>
      </c>
      <c r="D52" s="42">
        <v>358</v>
      </c>
      <c r="E52" s="93">
        <f t="shared" si="7"/>
        <v>-4</v>
      </c>
      <c r="F52" s="95">
        <f t="shared" si="8"/>
        <v>-1.11731843575419E-2</v>
      </c>
      <c r="G52" s="133">
        <f t="shared" si="9"/>
        <v>29.5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389</v>
      </c>
      <c r="D53" s="42">
        <v>325</v>
      </c>
      <c r="E53" s="93">
        <f t="shared" si="7"/>
        <v>64</v>
      </c>
      <c r="F53" s="95">
        <f t="shared" si="8"/>
        <v>0.19692307692307692</v>
      </c>
      <c r="G53" s="133">
        <f t="shared" si="9"/>
        <v>32.416666666666664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</row>
    <row r="54" spans="2:20" ht="15" thickBot="1" x14ac:dyDescent="0.35">
      <c r="B54" s="227" t="s">
        <v>19</v>
      </c>
      <c r="C54" s="56">
        <v>1240</v>
      </c>
      <c r="D54" s="56">
        <v>1217</v>
      </c>
      <c r="E54" s="57">
        <f t="shared" si="7"/>
        <v>23</v>
      </c>
      <c r="F54" s="94">
        <f t="shared" si="8"/>
        <v>1.8898931799506986E-2</v>
      </c>
      <c r="G54" s="224">
        <f t="shared" si="9"/>
        <v>13.932584269662922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</row>
    <row r="55" spans="2:20" ht="15" thickBot="1" x14ac:dyDescent="0.35">
      <c r="B55" s="61" t="s">
        <v>50</v>
      </c>
      <c r="C55" s="77">
        <f>SUM(C45:C54)</f>
        <v>33989</v>
      </c>
      <c r="D55" s="59">
        <f>SUM(D45:D54)</f>
        <v>34201</v>
      </c>
      <c r="E55" s="77">
        <f t="shared" si="7"/>
        <v>-212</v>
      </c>
      <c r="F55" s="149">
        <f t="shared" si="8"/>
        <v>-6.1986491623051958E-3</v>
      </c>
      <c r="G55" s="132">
        <f t="shared" si="9"/>
        <v>14.531423685335614</v>
      </c>
      <c r="J55" s="40" t="s">
        <v>192</v>
      </c>
      <c r="K55" s="40">
        <f>SUM(K31:K48)</f>
        <v>1366</v>
      </c>
      <c r="L55" s="40"/>
      <c r="M55" s="40">
        <f>SUM(M31:M48)</f>
        <v>38904</v>
      </c>
    </row>
    <row r="56" spans="2:20" ht="15" thickBot="1" x14ac:dyDescent="0.35">
      <c r="C56" s="73">
        <f>SUM(C45:C47,C49:C54)</f>
        <v>6536</v>
      </c>
      <c r="D56" s="73">
        <f>SUM(D45:D47,D49:D54)</f>
        <v>6394</v>
      </c>
      <c r="E56" s="73">
        <f>SUM(E45:E47,E49:E54)</f>
        <v>142</v>
      </c>
      <c r="F56" s="127">
        <f t="shared" si="8"/>
        <v>2.2208320300281515E-2</v>
      </c>
      <c r="G56" s="72"/>
      <c r="T56">
        <f>SUM(M32,M41)</f>
        <v>1048</v>
      </c>
    </row>
    <row r="57" spans="2:20" ht="15" thickBot="1" x14ac:dyDescent="0.35">
      <c r="C57" t="s">
        <v>66</v>
      </c>
      <c r="M57">
        <f>SUM(M51-M49)</f>
        <v>35280</v>
      </c>
    </row>
    <row r="58" spans="2:20" ht="15" thickBot="1" x14ac:dyDescent="0.35">
      <c r="C58" s="35"/>
      <c r="E58" s="83">
        <f>SUM(C45:C47,C49:C54)</f>
        <v>6536</v>
      </c>
      <c r="F58" s="30">
        <f>SUM(C26:C28,C30:C35)</f>
        <v>308</v>
      </c>
      <c r="G58" s="134">
        <f>SUM(E58/F58)</f>
        <v>21.220779220779221</v>
      </c>
      <c r="K58" s="40">
        <f>SUM(K50-K49)</f>
        <v>1366</v>
      </c>
      <c r="M58">
        <f>SUM(M50-M49)</f>
        <v>38904</v>
      </c>
    </row>
    <row r="59" spans="2:20" ht="15" thickBot="1" x14ac:dyDescent="0.35">
      <c r="F59" s="132">
        <v>14.1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ht="15.6" x14ac:dyDescent="0.3">
      <c r="B61" s="6" t="s">
        <v>178</v>
      </c>
      <c r="C61" s="40"/>
      <c r="D61" s="40"/>
      <c r="J61" s="520" t="s">
        <v>208</v>
      </c>
      <c r="K61" s="520"/>
      <c r="L61" s="520"/>
      <c r="M61" s="266"/>
    </row>
    <row r="62" spans="2:20" ht="15" thickBot="1" x14ac:dyDescent="0.35">
      <c r="B62" s="40" t="s">
        <v>69</v>
      </c>
      <c r="J62" s="521" t="s">
        <v>190</v>
      </c>
      <c r="K62" s="521"/>
      <c r="L62" s="266"/>
      <c r="M62" s="266"/>
    </row>
    <row r="63" spans="2:20" x14ac:dyDescent="0.3">
      <c r="B63" s="193"/>
      <c r="C63" s="254" t="s">
        <v>179</v>
      </c>
      <c r="D63" s="80" t="s">
        <v>22</v>
      </c>
      <c r="E63" s="45" t="s">
        <v>23</v>
      </c>
      <c r="F63" s="64" t="s">
        <v>23</v>
      </c>
      <c r="J63" s="267"/>
      <c r="K63" s="268"/>
      <c r="L63" s="269" t="s">
        <v>183</v>
      </c>
      <c r="M63" s="270" t="s">
        <v>185</v>
      </c>
    </row>
    <row r="64" spans="2:20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71" t="s">
        <v>189</v>
      </c>
      <c r="K64" s="272" t="s">
        <v>182</v>
      </c>
      <c r="L64" s="273" t="s">
        <v>184</v>
      </c>
      <c r="M64" s="274" t="s">
        <v>186</v>
      </c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75" t="s">
        <v>180</v>
      </c>
      <c r="K65" s="276">
        <v>31255</v>
      </c>
      <c r="L65" s="278">
        <f>SUM(K65/M51)</f>
        <v>0.2565649600643567</v>
      </c>
      <c r="M65" s="279">
        <f>SUM(K65/M50)</f>
        <v>0.24915301526565428</v>
      </c>
    </row>
    <row r="66" spans="2:14" ht="15" thickBot="1" x14ac:dyDescent="0.35">
      <c r="B66" s="232" t="s">
        <v>0</v>
      </c>
      <c r="C66" s="78">
        <f>SUM(C45)</f>
        <v>667</v>
      </c>
      <c r="D66" s="220">
        <v>4152</v>
      </c>
      <c r="E66" s="41">
        <f>SUM(C66-D66)</f>
        <v>-3485</v>
      </c>
      <c r="F66" s="67">
        <f>SUM(E66/D66)</f>
        <v>-0.83935452793834298</v>
      </c>
      <c r="G66" s="75">
        <f>SUM(C66/D66)</f>
        <v>0.16064547206165702</v>
      </c>
      <c r="J66" s="275" t="s">
        <v>181</v>
      </c>
      <c r="K66" s="276">
        <v>32182</v>
      </c>
      <c r="L66" s="278">
        <f>SUM(K66/M51)</f>
        <v>0.26417448551563361</v>
      </c>
      <c r="M66" s="279">
        <f>SUM(K66/M50)</f>
        <v>0.25654270795966361</v>
      </c>
    </row>
    <row r="67" spans="2:14" ht="15" thickBot="1" x14ac:dyDescent="0.35">
      <c r="B67" s="117" t="s">
        <v>2</v>
      </c>
      <c r="C67" s="78">
        <f t="shared" ref="C67:C75" si="10">SUM(C46)</f>
        <v>1142</v>
      </c>
      <c r="D67" s="220">
        <v>3262</v>
      </c>
      <c r="E67" s="41">
        <f t="shared" ref="E67:E75" si="11">SUM(C67-D67)</f>
        <v>-2120</v>
      </c>
      <c r="F67" s="67">
        <f t="shared" ref="F67:F75" si="12">SUM(E67/D67)</f>
        <v>-0.64990803188228086</v>
      </c>
      <c r="G67" s="75">
        <f t="shared" ref="G67:G75" si="13">SUM(C67/D67)</f>
        <v>0.3500919681177192</v>
      </c>
      <c r="J67" s="271" t="s">
        <v>175</v>
      </c>
      <c r="K67" s="277">
        <f>AVERAGE(K70:L71)</f>
        <v>34556.75</v>
      </c>
      <c r="L67" s="280">
        <f>SUM(K67/M51)</f>
        <v>0.28366825095837334</v>
      </c>
      <c r="M67" s="281">
        <f>SUM(K67/M50)</f>
        <v>0.27547331499860495</v>
      </c>
    </row>
    <row r="68" spans="2:14" ht="15" thickBot="1" x14ac:dyDescent="0.35">
      <c r="B68" s="38" t="s">
        <v>1</v>
      </c>
      <c r="C68" s="78">
        <f t="shared" si="10"/>
        <v>505</v>
      </c>
      <c r="D68" s="220">
        <v>1771</v>
      </c>
      <c r="E68" s="41">
        <f t="shared" si="11"/>
        <v>-1266</v>
      </c>
      <c r="F68" s="67">
        <f t="shared" si="12"/>
        <v>-0.71485036702428006</v>
      </c>
      <c r="G68" s="75">
        <f t="shared" si="13"/>
        <v>0.28514963297571994</v>
      </c>
    </row>
    <row r="69" spans="2:14" ht="15" thickBot="1" x14ac:dyDescent="0.35">
      <c r="B69" s="2" t="s">
        <v>6</v>
      </c>
      <c r="C69" s="78">
        <f t="shared" si="10"/>
        <v>27453</v>
      </c>
      <c r="D69" s="220">
        <v>86541</v>
      </c>
      <c r="E69" s="41">
        <f t="shared" si="11"/>
        <v>-59088</v>
      </c>
      <c r="F69" s="67">
        <f t="shared" si="12"/>
        <v>-0.68277463861060073</v>
      </c>
      <c r="G69" s="75">
        <f t="shared" si="13"/>
        <v>0.31722536138939922</v>
      </c>
    </row>
    <row r="70" spans="2:14" ht="15" thickBot="1" x14ac:dyDescent="0.35">
      <c r="B70" s="3" t="s">
        <v>3</v>
      </c>
      <c r="C70" s="78">
        <f t="shared" si="10"/>
        <v>305</v>
      </c>
      <c r="D70" s="220">
        <v>2819</v>
      </c>
      <c r="E70" s="41">
        <f t="shared" si="11"/>
        <v>-2514</v>
      </c>
      <c r="F70" s="67">
        <f t="shared" si="12"/>
        <v>-0.89180560482440585</v>
      </c>
      <c r="G70" s="75">
        <f t="shared" si="13"/>
        <v>0.10819439517559418</v>
      </c>
      <c r="K70">
        <v>34050</v>
      </c>
      <c r="L70">
        <v>34201</v>
      </c>
    </row>
    <row r="71" spans="2:14" x14ac:dyDescent="0.3">
      <c r="B71" s="227" t="s">
        <v>7</v>
      </c>
      <c r="C71" s="78">
        <f t="shared" si="10"/>
        <v>268</v>
      </c>
      <c r="D71" s="223">
        <v>752</v>
      </c>
      <c r="E71" s="57">
        <f t="shared" si="11"/>
        <v>-484</v>
      </c>
      <c r="F71" s="94">
        <f t="shared" si="12"/>
        <v>-0.6436170212765957</v>
      </c>
      <c r="G71" s="75">
        <f t="shared" si="13"/>
        <v>0.35638297872340424</v>
      </c>
      <c r="K71">
        <v>34906</v>
      </c>
      <c r="L71">
        <v>35070</v>
      </c>
    </row>
    <row r="72" spans="2:14" x14ac:dyDescent="0.3">
      <c r="B72" s="228" t="s">
        <v>59</v>
      </c>
      <c r="C72" s="78">
        <f t="shared" si="10"/>
        <v>1666</v>
      </c>
      <c r="D72" s="220">
        <v>14129</v>
      </c>
      <c r="E72" s="41">
        <f t="shared" si="11"/>
        <v>-12463</v>
      </c>
      <c r="F72" s="67">
        <f t="shared" si="12"/>
        <v>-0.88208648878193785</v>
      </c>
      <c r="G72" s="75">
        <f t="shared" si="13"/>
        <v>0.11791351121806214</v>
      </c>
      <c r="K72" s="282">
        <f>AVERAGE(K70:L71)</f>
        <v>34556.75</v>
      </c>
    </row>
    <row r="73" spans="2:14" ht="15" thickBot="1" x14ac:dyDescent="0.35">
      <c r="B73" s="170" t="s">
        <v>13</v>
      </c>
      <c r="C73" s="78">
        <f t="shared" si="10"/>
        <v>354</v>
      </c>
      <c r="D73" s="235">
        <v>1843</v>
      </c>
      <c r="E73" s="93">
        <f t="shared" si="11"/>
        <v>-1489</v>
      </c>
      <c r="F73" s="95">
        <f t="shared" si="12"/>
        <v>-0.80792186652197506</v>
      </c>
      <c r="G73" s="75">
        <f t="shared" si="13"/>
        <v>0.19207813347802496</v>
      </c>
      <c r="K73">
        <v>6236</v>
      </c>
      <c r="L73">
        <v>5966</v>
      </c>
    </row>
    <row r="74" spans="2:14" ht="15" thickBot="1" x14ac:dyDescent="0.35">
      <c r="B74" s="233" t="s">
        <v>65</v>
      </c>
      <c r="C74" s="78">
        <f t="shared" si="10"/>
        <v>389</v>
      </c>
      <c r="D74" s="236">
        <v>1048</v>
      </c>
      <c r="E74" s="41">
        <f t="shared" si="11"/>
        <v>-659</v>
      </c>
      <c r="F74" s="238">
        <f t="shared" si="12"/>
        <v>-0.62881679389312972</v>
      </c>
      <c r="G74" s="75">
        <f t="shared" si="13"/>
        <v>0.37118320610687022</v>
      </c>
      <c r="K74">
        <v>6597</v>
      </c>
      <c r="L74">
        <v>6394</v>
      </c>
    </row>
    <row r="75" spans="2:14" ht="15" thickBot="1" x14ac:dyDescent="0.35">
      <c r="B75" s="227" t="s">
        <v>19</v>
      </c>
      <c r="C75" s="78">
        <f t="shared" si="10"/>
        <v>1240</v>
      </c>
      <c r="D75" s="237">
        <v>5504</v>
      </c>
      <c r="E75" s="57">
        <f t="shared" si="11"/>
        <v>-4264</v>
      </c>
      <c r="F75" s="239">
        <f t="shared" si="12"/>
        <v>-0.77470930232558144</v>
      </c>
      <c r="G75" s="75">
        <f t="shared" si="13"/>
        <v>0.22529069767441862</v>
      </c>
      <c r="K75" s="282">
        <f>AVERAGE(K73:L74)</f>
        <v>6298.25</v>
      </c>
      <c r="N75" s="72"/>
    </row>
    <row r="76" spans="2:14" ht="15" thickBot="1" x14ac:dyDescent="0.35">
      <c r="B76" s="90" t="s">
        <v>50</v>
      </c>
      <c r="C76" s="77">
        <f>SUM(C66:C75)</f>
        <v>33989</v>
      </c>
      <c r="D76" s="115">
        <f>SUM(D66:D75)</f>
        <v>121821</v>
      </c>
      <c r="E76" s="77">
        <f>SUM(C76-D76)</f>
        <v>-87832</v>
      </c>
      <c r="F76" s="149">
        <f>SUM(E76/D76)</f>
        <v>-0.72099227555183421</v>
      </c>
      <c r="G76" s="185">
        <f>SUM(C76/D76)</f>
        <v>0.27900772444816574</v>
      </c>
      <c r="N76" s="72"/>
    </row>
    <row r="77" spans="2:14" ht="18.600000000000001" thickBot="1" x14ac:dyDescent="0.4">
      <c r="E77" s="102">
        <f>SUM(E66:E75)</f>
        <v>-87832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14.531423685335614</v>
      </c>
      <c r="D78" s="72">
        <f>SUM(D76/D36)</f>
        <v>32.502934898612594</v>
      </c>
      <c r="I78" s="6" t="s">
        <v>178</v>
      </c>
      <c r="J78" s="40"/>
      <c r="K78" s="40"/>
      <c r="N78" s="72"/>
    </row>
    <row r="79" spans="2:14" x14ac:dyDescent="0.3">
      <c r="I79" s="195"/>
      <c r="J79" s="254" t="s">
        <v>179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6536</v>
      </c>
      <c r="D80" s="73">
        <f>SUM(D66:D68,D70:D75)</f>
        <v>35280</v>
      </c>
      <c r="E80" s="250">
        <f>SUM(C80/D80)</f>
        <v>0.18526077097505669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18.527777777777779</v>
      </c>
      <c r="K82" s="111">
        <v>36.743362831858406</v>
      </c>
      <c r="L82" s="210">
        <f>SUM(J82-K82)</f>
        <v>-18.215585054080627</v>
      </c>
      <c r="M82" s="44">
        <f>SUM(L82/K82)</f>
        <v>-0.49575171269535429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30.864864864864863</v>
      </c>
      <c r="K83" s="111">
        <v>27.64406779661017</v>
      </c>
      <c r="L83" s="210">
        <f t="shared" ref="L83:L91" si="15">SUM(J83-K83)</f>
        <v>3.2207970682546936</v>
      </c>
      <c r="M83" s="44">
        <f t="shared" ref="M83:M91" si="16">SUM(L83/K83)</f>
        <v>0.11650951994299627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36.071428571428569</v>
      </c>
      <c r="K84" s="111">
        <v>37.680851063829785</v>
      </c>
      <c r="L84" s="210">
        <f t="shared" si="15"/>
        <v>-1.6094224924012153</v>
      </c>
      <c r="M84" s="44">
        <f t="shared" si="16"/>
        <v>-4.2711946438654502E-2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13.51698670605613</v>
      </c>
      <c r="K85" s="111">
        <v>34.6</v>
      </c>
      <c r="L85" s="210">
        <f t="shared" si="15"/>
        <v>-21.083013293943871</v>
      </c>
      <c r="M85" s="44">
        <f t="shared" si="16"/>
        <v>-0.60933564433363785</v>
      </c>
    </row>
    <row r="86" spans="3:14" x14ac:dyDescent="0.3">
      <c r="C86" s="40"/>
      <c r="I86" s="130" t="s">
        <v>3</v>
      </c>
      <c r="J86" s="212">
        <f t="shared" si="14"/>
        <v>23.46153846153846</v>
      </c>
      <c r="K86" s="111">
        <v>37.586666666666666</v>
      </c>
      <c r="L86" s="210">
        <f t="shared" si="15"/>
        <v>-14.125128205128206</v>
      </c>
      <c r="M86" s="44">
        <f t="shared" si="16"/>
        <v>-0.375801566294649</v>
      </c>
    </row>
    <row r="87" spans="3:14" x14ac:dyDescent="0.3">
      <c r="C87" s="40"/>
      <c r="D87" s="73"/>
      <c r="E87" s="73"/>
      <c r="I87" s="130" t="s">
        <v>7</v>
      </c>
      <c r="J87" s="212">
        <f t="shared" si="14"/>
        <v>24.363636363636363</v>
      </c>
      <c r="K87" s="111">
        <v>21.485714285714284</v>
      </c>
      <c r="L87" s="210">
        <f t="shared" si="15"/>
        <v>2.8779220779220793</v>
      </c>
      <c r="M87" s="44">
        <f t="shared" si="16"/>
        <v>0.13394584139264998</v>
      </c>
    </row>
    <row r="88" spans="3:14" x14ac:dyDescent="0.3">
      <c r="C88" s="40"/>
      <c r="D88" s="74"/>
      <c r="E88" s="74"/>
      <c r="I88" s="130" t="s">
        <v>59</v>
      </c>
      <c r="J88" s="212">
        <f t="shared" si="14"/>
        <v>19.833333333333332</v>
      </c>
      <c r="K88" s="111">
        <f>SUM(D72/D32)</f>
        <v>30.715217391304346</v>
      </c>
      <c r="L88" s="210">
        <f t="shared" si="15"/>
        <v>-10.881884057971014</v>
      </c>
      <c r="M88" s="44">
        <f t="shared" si="16"/>
        <v>-0.35428315285346923</v>
      </c>
    </row>
    <row r="89" spans="3:14" x14ac:dyDescent="0.3">
      <c r="I89" s="130" t="s">
        <v>13</v>
      </c>
      <c r="J89" s="212">
        <f t="shared" si="14"/>
        <v>29.5</v>
      </c>
      <c r="K89" s="111">
        <v>30.21311475409836</v>
      </c>
      <c r="L89" s="210">
        <f t="shared" si="15"/>
        <v>-0.71311475409835978</v>
      </c>
      <c r="M89" s="44">
        <f t="shared" si="16"/>
        <v>-2.3602821486706428E-2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4"/>
        <v>32.416666666666664</v>
      </c>
      <c r="K90" s="111">
        <f>SUM(M53/K53)</f>
        <v>23.818181818181817</v>
      </c>
      <c r="L90" s="210">
        <f t="shared" si="15"/>
        <v>8.5984848484848477</v>
      </c>
      <c r="M90" s="44">
        <f t="shared" si="16"/>
        <v>0.36100508905852419</v>
      </c>
    </row>
    <row r="91" spans="3:14" ht="15" thickBot="1" x14ac:dyDescent="0.35">
      <c r="I91" s="13" t="s">
        <v>137</v>
      </c>
      <c r="J91" s="213">
        <f>SUM(C75/C35)</f>
        <v>13.932584269662922</v>
      </c>
      <c r="K91" s="208">
        <v>18.657627118644069</v>
      </c>
      <c r="L91" s="211">
        <f t="shared" si="15"/>
        <v>-4.7250428489811469</v>
      </c>
      <c r="M91" s="65">
        <f t="shared" si="16"/>
        <v>-0.25324993467467993</v>
      </c>
    </row>
    <row r="93" spans="3:14" x14ac:dyDescent="0.3">
      <c r="I93" s="40" t="s">
        <v>112</v>
      </c>
    </row>
    <row r="96" spans="3:14" ht="15.6" x14ac:dyDescent="0.3">
      <c r="J96" s="520" t="s">
        <v>205</v>
      </c>
      <c r="K96" s="520"/>
      <c r="L96" s="520"/>
      <c r="M96" s="266"/>
    </row>
    <row r="97" spans="10:13" ht="15" thickBot="1" x14ac:dyDescent="0.35">
      <c r="J97" s="521" t="s">
        <v>190</v>
      </c>
      <c r="K97" s="521"/>
      <c r="L97" s="266"/>
      <c r="M97" s="266"/>
    </row>
    <row r="98" spans="10:13" x14ac:dyDescent="0.3">
      <c r="J98" s="267"/>
      <c r="K98" s="268"/>
      <c r="L98" s="269" t="s">
        <v>183</v>
      </c>
      <c r="M98" s="270" t="s">
        <v>185</v>
      </c>
    </row>
    <row r="99" spans="10:13" ht="15" thickBot="1" x14ac:dyDescent="0.35">
      <c r="J99" s="271" t="s">
        <v>189</v>
      </c>
      <c r="K99" s="272" t="s">
        <v>182</v>
      </c>
      <c r="L99" s="273" t="s">
        <v>184</v>
      </c>
      <c r="M99" s="274" t="s">
        <v>186</v>
      </c>
    </row>
    <row r="100" spans="10:13" x14ac:dyDescent="0.3">
      <c r="J100" s="275" t="s">
        <v>180</v>
      </c>
      <c r="K100" s="276">
        <v>5661</v>
      </c>
      <c r="L100" s="278">
        <f>SUM(K100/$M$54)</f>
        <v>0.1604591836734694</v>
      </c>
      <c r="M100" s="279">
        <f>SUM(K100/$M$55)</f>
        <v>0.14551202961135101</v>
      </c>
    </row>
    <row r="101" spans="10:13" x14ac:dyDescent="0.3">
      <c r="J101" s="275" t="s">
        <v>181</v>
      </c>
      <c r="K101" s="276">
        <v>5543</v>
      </c>
      <c r="L101" s="278">
        <f>SUM(K101/$M$54)</f>
        <v>0.15711451247165534</v>
      </c>
      <c r="M101" s="279">
        <f>SUM(K101/$M$55)</f>
        <v>0.14247892247583796</v>
      </c>
    </row>
    <row r="102" spans="10:13" ht="15" thickBot="1" x14ac:dyDescent="0.35">
      <c r="J102" s="271" t="s">
        <v>175</v>
      </c>
      <c r="K102" s="277">
        <v>6298</v>
      </c>
      <c r="L102" s="280">
        <f>SUM(K102/$M$54)</f>
        <v>0.17851473922902494</v>
      </c>
      <c r="M102" s="281">
        <f>SUM(K102/$M$55)</f>
        <v>0.16188566728356982</v>
      </c>
    </row>
    <row r="105" spans="10:13" ht="15.6" x14ac:dyDescent="0.3">
      <c r="J105" s="520" t="s">
        <v>206</v>
      </c>
      <c r="K105" s="520"/>
      <c r="L105" s="520"/>
      <c r="M105" s="266"/>
    </row>
    <row r="106" spans="10:13" ht="15" thickBot="1" x14ac:dyDescent="0.35">
      <c r="J106" s="521" t="s">
        <v>190</v>
      </c>
      <c r="K106" s="521"/>
      <c r="L106" s="266"/>
      <c r="M106" s="266"/>
    </row>
    <row r="107" spans="10:13" x14ac:dyDescent="0.3">
      <c r="J107" s="267"/>
      <c r="K107" s="268"/>
      <c r="L107" s="270" t="s">
        <v>185</v>
      </c>
    </row>
    <row r="108" spans="10:13" ht="15" thickBot="1" x14ac:dyDescent="0.35">
      <c r="J108" s="271" t="s">
        <v>189</v>
      </c>
      <c r="K108" s="272" t="s">
        <v>182</v>
      </c>
      <c r="L108" s="274" t="s">
        <v>193</v>
      </c>
    </row>
    <row r="109" spans="10:13" x14ac:dyDescent="0.3">
      <c r="J109" s="275" t="s">
        <v>180</v>
      </c>
      <c r="K109" s="276">
        <v>25594</v>
      </c>
      <c r="L109" s="279">
        <f>SUM(K109/$M$50)</f>
        <v>0.20402566861971383</v>
      </c>
    </row>
    <row r="110" spans="10:13" x14ac:dyDescent="0.3">
      <c r="J110" s="275" t="s">
        <v>181</v>
      </c>
      <c r="K110" s="276">
        <v>26639</v>
      </c>
      <c r="L110" s="279">
        <f>SUM(K110/$M$50)</f>
        <v>0.21235601259516124</v>
      </c>
    </row>
    <row r="111" spans="10:13" ht="15" thickBot="1" x14ac:dyDescent="0.35">
      <c r="J111" s="271" t="s">
        <v>175</v>
      </c>
      <c r="K111" s="277">
        <v>28259</v>
      </c>
      <c r="L111" s="281">
        <f>SUM(K111/$M$50)</f>
        <v>0.225270038662362</v>
      </c>
    </row>
    <row r="114" spans="10:13" ht="15.6" x14ac:dyDescent="0.3">
      <c r="J114" s="520" t="s">
        <v>207</v>
      </c>
      <c r="K114" s="520"/>
      <c r="L114" s="520"/>
    </row>
    <row r="115" spans="10:13" ht="15" thickBot="1" x14ac:dyDescent="0.35">
      <c r="J115" s="521" t="s">
        <v>190</v>
      </c>
      <c r="K115" s="521"/>
      <c r="L115" s="266"/>
    </row>
    <row r="116" spans="10:13" x14ac:dyDescent="0.3">
      <c r="J116" s="267"/>
      <c r="K116" s="268"/>
      <c r="L116" s="269" t="s">
        <v>183</v>
      </c>
      <c r="M116" s="270" t="s">
        <v>185</v>
      </c>
    </row>
    <row r="117" spans="10:13" ht="15" thickBot="1" x14ac:dyDescent="0.35">
      <c r="J117" s="271" t="s">
        <v>189</v>
      </c>
      <c r="K117" s="272" t="s">
        <v>182</v>
      </c>
      <c r="L117" s="273" t="s">
        <v>184</v>
      </c>
      <c r="M117" s="274" t="s">
        <v>186</v>
      </c>
    </row>
    <row r="118" spans="10:13" x14ac:dyDescent="0.3">
      <c r="J118" s="275" t="s">
        <v>180</v>
      </c>
      <c r="K118" s="276">
        <f>SUM(K100,K109)</f>
        <v>31255</v>
      </c>
      <c r="L118" s="278"/>
      <c r="M118" s="279"/>
    </row>
    <row r="119" spans="10:13" x14ac:dyDescent="0.3">
      <c r="J119" s="275" t="s">
        <v>181</v>
      </c>
      <c r="K119" s="276">
        <f>SUM(K101,K110)</f>
        <v>32182</v>
      </c>
      <c r="L119" s="278"/>
      <c r="M119" s="279"/>
    </row>
    <row r="120" spans="10:13" ht="15" thickBot="1" x14ac:dyDescent="0.35">
      <c r="J120" s="271" t="s">
        <v>175</v>
      </c>
      <c r="K120" s="276">
        <f>SUM(K102,K111)</f>
        <v>34557</v>
      </c>
      <c r="L120" s="280"/>
      <c r="M120" s="281"/>
    </row>
  </sheetData>
  <mergeCells count="15">
    <mergeCell ref="J114:L114"/>
    <mergeCell ref="J115:K115"/>
    <mergeCell ref="J106:K106"/>
    <mergeCell ref="J61:L61"/>
    <mergeCell ref="J62:K62"/>
    <mergeCell ref="J96:L96"/>
    <mergeCell ref="J97:K97"/>
    <mergeCell ref="J105:L105"/>
    <mergeCell ref="N20:N21"/>
    <mergeCell ref="J21:L21"/>
    <mergeCell ref="J22:L22"/>
    <mergeCell ref="J2:L2"/>
    <mergeCell ref="J3:L3"/>
    <mergeCell ref="J20:L20"/>
    <mergeCell ref="M20:M2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62EDD-22A6-48A7-A6C2-C78D349CDBB6}">
  <sheetPr codeName="Sheet17"/>
  <dimension ref="B1:AI114"/>
  <sheetViews>
    <sheetView workbookViewId="0">
      <selection activeCell="G29" sqref="G29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3.4" x14ac:dyDescent="0.45">
      <c r="B1" s="287" t="s">
        <v>196</v>
      </c>
      <c r="C1" s="288"/>
      <c r="D1" s="288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196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194</v>
      </c>
      <c r="D5" s="254" t="s">
        <v>179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40</v>
      </c>
      <c r="D9" s="42">
        <v>37</v>
      </c>
      <c r="E9" s="93">
        <f t="shared" ref="E9:E18" si="1">SUM(C9-D9)</f>
        <v>3</v>
      </c>
      <c r="F9" s="44">
        <f t="shared" si="0"/>
        <v>8.1081081081081086E-2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2120</v>
      </c>
      <c r="D11" s="42">
        <v>2031</v>
      </c>
      <c r="E11" s="93">
        <f t="shared" si="1"/>
        <v>89</v>
      </c>
      <c r="F11" s="44">
        <f t="shared" si="0"/>
        <v>4.3820777941900542E-2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13</v>
      </c>
      <c r="D12" s="229">
        <v>13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0.62538461538461543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13</v>
      </c>
      <c r="D13" s="42">
        <v>11</v>
      </c>
      <c r="E13" s="93">
        <f t="shared" si="1"/>
        <v>2</v>
      </c>
      <c r="F13" s="58">
        <f t="shared" si="0"/>
        <v>0.18181818181818182</v>
      </c>
      <c r="J13" s="190"/>
      <c r="K13" s="144"/>
      <c r="L13" s="139"/>
      <c r="M13" s="139"/>
      <c r="N13" s="141"/>
      <c r="S13" s="16" t="s">
        <v>11</v>
      </c>
      <c r="T13" s="18">
        <f>SUM(C55/T8)</f>
        <v>0.28398406374501994</v>
      </c>
      <c r="U13" s="16"/>
    </row>
    <row r="14" spans="2:35" x14ac:dyDescent="0.3">
      <c r="B14" s="228" t="s">
        <v>59</v>
      </c>
      <c r="C14" s="42">
        <v>84</v>
      </c>
      <c r="D14" s="42">
        <v>84</v>
      </c>
      <c r="E14" s="93">
        <f t="shared" si="1"/>
        <v>0</v>
      </c>
      <c r="F14" s="44">
        <f t="shared" si="0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18</v>
      </c>
      <c r="D16" s="42">
        <v>12</v>
      </c>
      <c r="E16" s="26">
        <f t="shared" si="1"/>
        <v>6</v>
      </c>
      <c r="F16" s="58">
        <f t="shared" si="0"/>
        <v>0.5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89</v>
      </c>
      <c r="D17" s="56">
        <v>89</v>
      </c>
      <c r="E17" s="57">
        <f t="shared" si="1"/>
        <v>0</v>
      </c>
      <c r="F17" s="58">
        <f>SUM(E17/D17)</f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2439</v>
      </c>
      <c r="D18" s="7">
        <f>SUM(D8:D17)</f>
        <v>2339</v>
      </c>
      <c r="E18" s="77">
        <f t="shared" si="1"/>
        <v>100</v>
      </c>
      <c r="F18" s="60">
        <f t="shared" si="0"/>
        <v>4.2753313381787089E-2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195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194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40</v>
      </c>
      <c r="D27" s="99">
        <v>118</v>
      </c>
      <c r="E27" s="41">
        <f t="shared" ref="E27:E36" si="2">SUM(C27-D27)</f>
        <v>-78</v>
      </c>
      <c r="F27" s="67">
        <f t="shared" ref="F27:F34" si="3">SUM(E27/D27)</f>
        <v>-0.66101694915254239</v>
      </c>
      <c r="G27" s="75">
        <f t="shared" ref="G27:G34" si="4">SUM(C27/D27)</f>
        <v>0.33898305084745761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2120</v>
      </c>
      <c r="D29" s="99">
        <v>2500</v>
      </c>
      <c r="E29" s="41">
        <f t="shared" si="2"/>
        <v>-380</v>
      </c>
      <c r="F29" s="67">
        <f t="shared" si="3"/>
        <v>-0.152</v>
      </c>
      <c r="G29" s="75">
        <f t="shared" si="4"/>
        <v>0.84799999999999998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13</v>
      </c>
      <c r="D30" s="99">
        <v>75</v>
      </c>
      <c r="E30" s="41">
        <f t="shared" si="2"/>
        <v>-62</v>
      </c>
      <c r="F30" s="67">
        <f t="shared" si="3"/>
        <v>-0.82666666666666666</v>
      </c>
      <c r="G30" s="75">
        <f t="shared" si="4"/>
        <v>0.17333333333333334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13</v>
      </c>
      <c r="D31" s="99">
        <v>35</v>
      </c>
      <c r="E31" s="41">
        <f t="shared" si="2"/>
        <v>-22</v>
      </c>
      <c r="F31" s="67">
        <f t="shared" si="3"/>
        <v>-0.62857142857142856</v>
      </c>
      <c r="G31" s="75">
        <f t="shared" si="4"/>
        <v>0.37142857142857144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33" t="s">
        <v>65</v>
      </c>
      <c r="C34" s="78">
        <f t="shared" si="5"/>
        <v>18</v>
      </c>
      <c r="D34" s="182">
        <v>44</v>
      </c>
      <c r="E34" s="41">
        <f t="shared" si="2"/>
        <v>-26</v>
      </c>
      <c r="F34" s="150">
        <f t="shared" si="3"/>
        <v>-0.59090909090909094</v>
      </c>
      <c r="G34" s="75">
        <f t="shared" si="4"/>
        <v>0.40909090909090912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89</v>
      </c>
      <c r="D35" s="119">
        <v>295</v>
      </c>
      <c r="E35" s="41">
        <f t="shared" si="2"/>
        <v>-206</v>
      </c>
      <c r="F35" s="94">
        <f>SUM(E35/D35)</f>
        <v>-0.69830508474576269</v>
      </c>
      <c r="G35" s="75">
        <f>SUM(C35/D35)</f>
        <v>0.30169491525423731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2439</v>
      </c>
      <c r="D36" s="7">
        <f>SUM(D26:D35)</f>
        <v>3748</v>
      </c>
      <c r="E36" s="77">
        <f t="shared" si="2"/>
        <v>-1309</v>
      </c>
      <c r="F36" s="149">
        <f>SUM(E36/D36)</f>
        <v>-0.34925293489861259</v>
      </c>
      <c r="G36" s="185">
        <f>SUM(C36/D36)</f>
        <v>0.65074706510138736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319</v>
      </c>
      <c r="D38" s="9">
        <f>SUM(D26:D28,D30:D35)</f>
        <v>1248</v>
      </c>
      <c r="E38" s="77">
        <f>SUM(C38-D38)</f>
        <v>-929</v>
      </c>
      <c r="F38" s="149">
        <f>SUM(E38/D38)</f>
        <v>-0.74439102564102566</v>
      </c>
      <c r="G38" s="185">
        <f>SUM(C38/D38)</f>
        <v>0.25560897435897434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196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194</v>
      </c>
      <c r="D42" s="254" t="s">
        <v>179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644</v>
      </c>
      <c r="D45" s="221">
        <v>667</v>
      </c>
      <c r="E45" s="93">
        <f t="shared" ref="E45:E55" si="7">SUM(C45-D45)</f>
        <v>-23</v>
      </c>
      <c r="F45" s="95">
        <f t="shared" ref="F45:F56" si="8">SUM(E45/D45)</f>
        <v>-3.4482758620689655E-2</v>
      </c>
      <c r="G45" s="133">
        <f t="shared" ref="G45:G55" si="9">SUM(C45/C26)</f>
        <v>17.888888888888889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1310</v>
      </c>
      <c r="D46" s="42">
        <v>1142</v>
      </c>
      <c r="E46" s="93">
        <f t="shared" si="7"/>
        <v>168</v>
      </c>
      <c r="F46" s="95">
        <f t="shared" si="8"/>
        <v>0.14711033274956217</v>
      </c>
      <c r="G46" s="133">
        <f t="shared" si="9"/>
        <v>32.75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516</v>
      </c>
      <c r="D47" s="42">
        <v>505</v>
      </c>
      <c r="E47" s="93">
        <f t="shared" si="7"/>
        <v>11</v>
      </c>
      <c r="F47" s="95">
        <f t="shared" si="8"/>
        <v>2.1782178217821781E-2</v>
      </c>
      <c r="G47" s="133">
        <f t="shared" si="9"/>
        <v>36.857142857142854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28648</v>
      </c>
      <c r="D48" s="222">
        <v>27453</v>
      </c>
      <c r="E48" s="93">
        <f t="shared" si="7"/>
        <v>1195</v>
      </c>
      <c r="F48" s="95">
        <f t="shared" si="8"/>
        <v>4.3528940370815575E-2</v>
      </c>
      <c r="G48" s="133">
        <f t="shared" si="9"/>
        <v>13.513207547169811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297</v>
      </c>
      <c r="D49" s="42">
        <v>305</v>
      </c>
      <c r="E49" s="93">
        <f t="shared" si="7"/>
        <v>-8</v>
      </c>
      <c r="F49" s="95">
        <f t="shared" si="8"/>
        <v>-2.6229508196721311E-2</v>
      </c>
      <c r="G49" s="133">
        <f t="shared" si="9"/>
        <v>22.846153846153847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371</v>
      </c>
      <c r="D50" s="42">
        <v>268</v>
      </c>
      <c r="E50" s="93">
        <f t="shared" si="7"/>
        <v>103</v>
      </c>
      <c r="F50" s="95">
        <f t="shared" si="8"/>
        <v>0.38432835820895522</v>
      </c>
      <c r="G50" s="133">
        <f t="shared" si="9"/>
        <v>28.53846153846154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1626</v>
      </c>
      <c r="D51" s="42">
        <v>1666</v>
      </c>
      <c r="E51" s="93">
        <f t="shared" si="7"/>
        <v>-40</v>
      </c>
      <c r="F51" s="95">
        <f t="shared" si="8"/>
        <v>-2.4009603841536616E-2</v>
      </c>
      <c r="G51" s="133">
        <f t="shared" si="9"/>
        <v>19.357142857142858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374</v>
      </c>
      <c r="D52" s="42">
        <v>354</v>
      </c>
      <c r="E52" s="93">
        <f t="shared" si="7"/>
        <v>20</v>
      </c>
      <c r="F52" s="95">
        <f t="shared" si="8"/>
        <v>5.6497175141242938E-2</v>
      </c>
      <c r="G52" s="133">
        <f t="shared" si="9"/>
        <v>31.166666666666668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620</v>
      </c>
      <c r="D53" s="42">
        <v>389</v>
      </c>
      <c r="E53" s="93">
        <f t="shared" si="7"/>
        <v>231</v>
      </c>
      <c r="F53" s="95">
        <f t="shared" si="8"/>
        <v>0.59383033419023135</v>
      </c>
      <c r="G53" s="133">
        <f t="shared" si="9"/>
        <v>34.444444444444443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</row>
    <row r="54" spans="2:20" ht="15" thickBot="1" x14ac:dyDescent="0.35">
      <c r="B54" s="227" t="s">
        <v>19</v>
      </c>
      <c r="C54" s="56">
        <v>1234</v>
      </c>
      <c r="D54" s="56">
        <v>1240</v>
      </c>
      <c r="E54" s="57">
        <f t="shared" si="7"/>
        <v>-6</v>
      </c>
      <c r="F54" s="94">
        <f t="shared" si="8"/>
        <v>-4.8387096774193551E-3</v>
      </c>
      <c r="G54" s="224">
        <f t="shared" si="9"/>
        <v>13.865168539325843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</row>
    <row r="55" spans="2:20" ht="15" thickBot="1" x14ac:dyDescent="0.35">
      <c r="B55" s="61" t="s">
        <v>50</v>
      </c>
      <c r="C55" s="77">
        <f>SUM(C45:C54)</f>
        <v>35640</v>
      </c>
      <c r="D55" s="59">
        <f>SUM(D45:D54)</f>
        <v>33989</v>
      </c>
      <c r="E55" s="77">
        <f t="shared" si="7"/>
        <v>1651</v>
      </c>
      <c r="F55" s="149">
        <f t="shared" si="8"/>
        <v>4.8574538821383385E-2</v>
      </c>
      <c r="G55" s="132">
        <f t="shared" si="9"/>
        <v>14.612546125461254</v>
      </c>
      <c r="J55" s="40" t="s">
        <v>192</v>
      </c>
      <c r="K55" s="40">
        <f>SUM(K31:K48)</f>
        <v>1366</v>
      </c>
      <c r="L55" s="40"/>
      <c r="M55" s="40">
        <f>SUM(M31:M48)</f>
        <v>38904</v>
      </c>
    </row>
    <row r="56" spans="2:20" ht="15" thickBot="1" x14ac:dyDescent="0.35">
      <c r="C56" s="73">
        <f>SUM(C45:C47,C49:C54)</f>
        <v>6992</v>
      </c>
      <c r="D56" s="73">
        <f>SUM(D45:D47,D49:D54)</f>
        <v>6536</v>
      </c>
      <c r="E56" s="73">
        <f>SUM(E45:E47,E49:E54)</f>
        <v>456</v>
      </c>
      <c r="F56" s="127">
        <f t="shared" si="8"/>
        <v>6.9767441860465115E-2</v>
      </c>
      <c r="G56" s="72"/>
      <c r="T56">
        <f>SUM(M32,M41)</f>
        <v>1048</v>
      </c>
    </row>
    <row r="57" spans="2:20" ht="15" thickBot="1" x14ac:dyDescent="0.35">
      <c r="C57" t="s">
        <v>66</v>
      </c>
      <c r="M57">
        <f>SUM(M51-M49)</f>
        <v>35280</v>
      </c>
    </row>
    <row r="58" spans="2:20" ht="15" thickBot="1" x14ac:dyDescent="0.35">
      <c r="C58" s="35"/>
      <c r="E58" s="83">
        <f>SUM(C45:C47,C49:C54)</f>
        <v>6992</v>
      </c>
      <c r="F58" s="30">
        <f>SUM(C26:C28,C30:C35)</f>
        <v>319</v>
      </c>
      <c r="G58" s="134">
        <f>SUM(E58/F58)</f>
        <v>21.918495297805642</v>
      </c>
      <c r="K58" s="40">
        <f>SUM(K50-K49)</f>
        <v>1366</v>
      </c>
      <c r="M58">
        <f>SUM(M50-M49)</f>
        <v>38904</v>
      </c>
    </row>
    <row r="59" spans="2:20" ht="15" thickBot="1" x14ac:dyDescent="0.35">
      <c r="F59" s="132">
        <v>14.5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ht="15.6" x14ac:dyDescent="0.3">
      <c r="B61" s="6" t="s">
        <v>195</v>
      </c>
      <c r="C61" s="40"/>
      <c r="D61" s="40"/>
      <c r="J61" s="520"/>
      <c r="K61" s="520"/>
      <c r="L61" s="520"/>
      <c r="M61" s="266"/>
    </row>
    <row r="62" spans="2:20" ht="15" thickBot="1" x14ac:dyDescent="0.35">
      <c r="B62" s="40" t="s">
        <v>69</v>
      </c>
      <c r="J62" s="522"/>
      <c r="K62" s="522"/>
      <c r="L62" s="266"/>
      <c r="M62" s="266"/>
    </row>
    <row r="63" spans="2:20" x14ac:dyDescent="0.3">
      <c r="B63" s="193"/>
      <c r="C63" s="254" t="s">
        <v>194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0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276"/>
      <c r="L65" s="286"/>
      <c r="M65" s="286"/>
    </row>
    <row r="66" spans="2:14" ht="15" thickBot="1" x14ac:dyDescent="0.35">
      <c r="B66" s="232" t="s">
        <v>0</v>
      </c>
      <c r="C66" s="78">
        <f>SUM(C45)</f>
        <v>644</v>
      </c>
      <c r="D66" s="220">
        <v>4152</v>
      </c>
      <c r="E66" s="41">
        <f>SUM(C66-D66)</f>
        <v>-3508</v>
      </c>
      <c r="F66" s="67">
        <f>SUM(E66/D66)</f>
        <v>-0.84489402697495186</v>
      </c>
      <c r="G66" s="75">
        <f>SUM(C66/D66)</f>
        <v>0.15510597302504817</v>
      </c>
      <c r="J66" s="284"/>
      <c r="K66" s="276"/>
      <c r="L66" s="286"/>
      <c r="M66" s="286"/>
    </row>
    <row r="67" spans="2:14" ht="15" thickBot="1" x14ac:dyDescent="0.35">
      <c r="B67" s="117" t="s">
        <v>2</v>
      </c>
      <c r="C67" s="78">
        <f t="shared" ref="C67:C75" si="10">SUM(C46)</f>
        <v>1310</v>
      </c>
      <c r="D67" s="220">
        <v>3262</v>
      </c>
      <c r="E67" s="41">
        <f t="shared" ref="E67:E75" si="11">SUM(C67-D67)</f>
        <v>-1952</v>
      </c>
      <c r="F67" s="67">
        <f t="shared" ref="F67:F75" si="12">SUM(E67/D67)</f>
        <v>-0.59840588595953403</v>
      </c>
      <c r="G67" s="75">
        <f t="shared" ref="G67:G75" si="13">SUM(C67/D67)</f>
        <v>0.40159411404046597</v>
      </c>
      <c r="J67" s="284"/>
      <c r="K67" s="276"/>
      <c r="L67" s="286"/>
      <c r="M67" s="286"/>
    </row>
    <row r="68" spans="2:14" ht="15" thickBot="1" x14ac:dyDescent="0.35">
      <c r="B68" s="38" t="s">
        <v>1</v>
      </c>
      <c r="C68" s="78">
        <f t="shared" si="10"/>
        <v>516</v>
      </c>
      <c r="D68" s="220">
        <v>1771</v>
      </c>
      <c r="E68" s="41">
        <f t="shared" si="11"/>
        <v>-1255</v>
      </c>
      <c r="F68" s="67">
        <f t="shared" si="12"/>
        <v>-0.70863918690005645</v>
      </c>
      <c r="G68" s="75">
        <f t="shared" si="13"/>
        <v>0.29136081309994355</v>
      </c>
    </row>
    <row r="69" spans="2:14" ht="15" thickBot="1" x14ac:dyDescent="0.35">
      <c r="B69" s="2" t="s">
        <v>6</v>
      </c>
      <c r="C69" s="78">
        <f t="shared" si="10"/>
        <v>28648</v>
      </c>
      <c r="D69" s="220">
        <v>86541</v>
      </c>
      <c r="E69" s="41">
        <f t="shared" si="11"/>
        <v>-57893</v>
      </c>
      <c r="F69" s="67">
        <f t="shared" si="12"/>
        <v>-0.6689661547705712</v>
      </c>
      <c r="G69" s="75">
        <f t="shared" si="13"/>
        <v>0.3310338452294288</v>
      </c>
    </row>
    <row r="70" spans="2:14" ht="15" thickBot="1" x14ac:dyDescent="0.35">
      <c r="B70" s="3" t="s">
        <v>3</v>
      </c>
      <c r="C70" s="78">
        <f t="shared" si="10"/>
        <v>297</v>
      </c>
      <c r="D70" s="220">
        <v>2819</v>
      </c>
      <c r="E70" s="41">
        <f t="shared" si="11"/>
        <v>-2522</v>
      </c>
      <c r="F70" s="67">
        <f t="shared" si="12"/>
        <v>-0.89464349059950332</v>
      </c>
      <c r="G70" s="75">
        <f t="shared" si="13"/>
        <v>0.10535650940049664</v>
      </c>
    </row>
    <row r="71" spans="2:14" x14ac:dyDescent="0.3">
      <c r="B71" s="227" t="s">
        <v>7</v>
      </c>
      <c r="C71" s="78">
        <f t="shared" si="10"/>
        <v>371</v>
      </c>
      <c r="D71" s="223">
        <v>752</v>
      </c>
      <c r="E71" s="57">
        <f t="shared" si="11"/>
        <v>-381</v>
      </c>
      <c r="F71" s="94">
        <f t="shared" si="12"/>
        <v>-0.50664893617021278</v>
      </c>
      <c r="G71" s="75">
        <f t="shared" si="13"/>
        <v>0.49335106382978722</v>
      </c>
    </row>
    <row r="72" spans="2:14" x14ac:dyDescent="0.3">
      <c r="B72" s="228" t="s">
        <v>59</v>
      </c>
      <c r="C72" s="78">
        <f t="shared" si="10"/>
        <v>1626</v>
      </c>
      <c r="D72" s="220">
        <v>14129</v>
      </c>
      <c r="E72" s="41">
        <f t="shared" si="11"/>
        <v>-12503</v>
      </c>
      <c r="F72" s="67">
        <f t="shared" si="12"/>
        <v>-0.88491754547384815</v>
      </c>
      <c r="G72" s="75">
        <f t="shared" si="13"/>
        <v>0.11508245452615189</v>
      </c>
      <c r="K72" s="282"/>
    </row>
    <row r="73" spans="2:14" ht="15" thickBot="1" x14ac:dyDescent="0.35">
      <c r="B73" s="170" t="s">
        <v>13</v>
      </c>
      <c r="C73" s="78">
        <f t="shared" si="10"/>
        <v>374</v>
      </c>
      <c r="D73" s="235">
        <v>1843</v>
      </c>
      <c r="E73" s="93">
        <f t="shared" si="11"/>
        <v>-1469</v>
      </c>
      <c r="F73" s="95">
        <f t="shared" si="12"/>
        <v>-0.79706999457406402</v>
      </c>
      <c r="G73" s="75">
        <f t="shared" si="13"/>
        <v>0.20293000542593598</v>
      </c>
    </row>
    <row r="74" spans="2:14" ht="15" thickBot="1" x14ac:dyDescent="0.35">
      <c r="B74" s="233" t="s">
        <v>65</v>
      </c>
      <c r="C74" s="78">
        <f t="shared" si="10"/>
        <v>620</v>
      </c>
      <c r="D74" s="236">
        <v>1048</v>
      </c>
      <c r="E74" s="41">
        <f t="shared" si="11"/>
        <v>-428</v>
      </c>
      <c r="F74" s="238">
        <f t="shared" si="12"/>
        <v>-0.40839694656488551</v>
      </c>
      <c r="G74" s="75">
        <f t="shared" si="13"/>
        <v>0.59160305343511455</v>
      </c>
    </row>
    <row r="75" spans="2:14" ht="15" thickBot="1" x14ac:dyDescent="0.35">
      <c r="B75" s="227" t="s">
        <v>19</v>
      </c>
      <c r="C75" s="78">
        <f t="shared" si="10"/>
        <v>1234</v>
      </c>
      <c r="D75" s="237">
        <v>5504</v>
      </c>
      <c r="E75" s="57">
        <f t="shared" si="11"/>
        <v>-4270</v>
      </c>
      <c r="F75" s="239">
        <f t="shared" si="12"/>
        <v>-0.77579941860465118</v>
      </c>
      <c r="G75" s="75">
        <f t="shared" si="13"/>
        <v>0.22420058139534885</v>
      </c>
      <c r="K75" s="282"/>
      <c r="N75" s="72"/>
    </row>
    <row r="76" spans="2:14" ht="15" thickBot="1" x14ac:dyDescent="0.35">
      <c r="B76" s="90" t="s">
        <v>50</v>
      </c>
      <c r="C76" s="77">
        <f>SUM(C66:C75)</f>
        <v>35640</v>
      </c>
      <c r="D76" s="115">
        <f>SUM(D66:D75)</f>
        <v>121821</v>
      </c>
      <c r="E76" s="77">
        <f>SUM(C76-D76)</f>
        <v>-86181</v>
      </c>
      <c r="F76" s="149">
        <f>SUM(E76/D76)</f>
        <v>-0.70743960400916095</v>
      </c>
      <c r="G76" s="185">
        <f>SUM(C76/D76)</f>
        <v>0.292560395990839</v>
      </c>
      <c r="N76" s="72"/>
    </row>
    <row r="77" spans="2:14" ht="18.600000000000001" thickBot="1" x14ac:dyDescent="0.4">
      <c r="E77" s="102">
        <f>SUM(E66:E75)</f>
        <v>-86181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14.612546125461254</v>
      </c>
      <c r="D78" s="72">
        <f>SUM(D76/D36)</f>
        <v>32.502934898612594</v>
      </c>
      <c r="I78" s="6" t="s">
        <v>195</v>
      </c>
      <c r="J78" s="40"/>
      <c r="K78" s="40"/>
      <c r="N78" s="72"/>
    </row>
    <row r="79" spans="2:14" x14ac:dyDescent="0.3">
      <c r="I79" s="195"/>
      <c r="J79" s="254" t="s">
        <v>194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6992</v>
      </c>
      <c r="D80" s="73">
        <f>SUM(D66:D68,D70:D75)</f>
        <v>35280</v>
      </c>
      <c r="E80" s="250">
        <f>SUM(C80/D80)</f>
        <v>0.1981859410430839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17.888888888888889</v>
      </c>
      <c r="K82" s="111">
        <v>36.743362831858406</v>
      </c>
      <c r="L82" s="210">
        <f>SUM(J82-K82)</f>
        <v>-18.854473942969516</v>
      </c>
      <c r="M82" s="44">
        <f>SUM(L82/K82)</f>
        <v>-0.51313958467137655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32.75</v>
      </c>
      <c r="K83" s="111">
        <v>27.64406779661017</v>
      </c>
      <c r="L83" s="210">
        <f t="shared" ref="L83:L91" si="15">SUM(J83-K83)</f>
        <v>5.1059322033898304</v>
      </c>
      <c r="M83" s="44">
        <f t="shared" ref="M83:M91" si="16">SUM(L83/K83)</f>
        <v>0.18470263641937462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36.857142857142854</v>
      </c>
      <c r="K84" s="111">
        <v>37.680851063829785</v>
      </c>
      <c r="L84" s="210">
        <f t="shared" si="15"/>
        <v>-0.82370820668693057</v>
      </c>
      <c r="M84" s="44">
        <f t="shared" si="16"/>
        <v>-2.1860127450189577E-2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13.513207547169811</v>
      </c>
      <c r="K85" s="111">
        <v>34.6</v>
      </c>
      <c r="L85" s="210">
        <f t="shared" si="15"/>
        <v>-21.086792452830188</v>
      </c>
      <c r="M85" s="44">
        <f t="shared" si="16"/>
        <v>-0.60944486857890712</v>
      </c>
    </row>
    <row r="86" spans="3:14" x14ac:dyDescent="0.3">
      <c r="C86" s="40"/>
      <c r="I86" s="130" t="s">
        <v>3</v>
      </c>
      <c r="J86" s="212">
        <f t="shared" si="14"/>
        <v>22.846153846153847</v>
      </c>
      <c r="K86" s="111">
        <v>37.586666666666666</v>
      </c>
      <c r="L86" s="210">
        <f t="shared" si="15"/>
        <v>-14.740512820512819</v>
      </c>
      <c r="M86" s="44">
        <f t="shared" si="16"/>
        <v>-0.39217398422790406</v>
      </c>
    </row>
    <row r="87" spans="3:14" x14ac:dyDescent="0.3">
      <c r="C87" s="40"/>
      <c r="D87" s="73"/>
      <c r="E87" s="73"/>
      <c r="I87" s="130" t="s">
        <v>7</v>
      </c>
      <c r="J87" s="212">
        <f t="shared" si="14"/>
        <v>28.53846153846154</v>
      </c>
      <c r="K87" s="111">
        <v>21.485714285714284</v>
      </c>
      <c r="L87" s="210">
        <f t="shared" si="15"/>
        <v>7.0527472527472561</v>
      </c>
      <c r="M87" s="44">
        <f t="shared" si="16"/>
        <v>0.32825286415711968</v>
      </c>
    </row>
    <row r="88" spans="3:14" x14ac:dyDescent="0.3">
      <c r="C88" s="40"/>
      <c r="D88" s="74"/>
      <c r="E88" s="74"/>
      <c r="I88" s="130" t="s">
        <v>59</v>
      </c>
      <c r="J88" s="212">
        <f t="shared" si="14"/>
        <v>19.357142857142858</v>
      </c>
      <c r="K88" s="111">
        <f>SUM(D72/D32)</f>
        <v>30.715217391304346</v>
      </c>
      <c r="L88" s="210">
        <f t="shared" si="15"/>
        <v>-11.358074534161489</v>
      </c>
      <c r="M88" s="44">
        <f t="shared" si="16"/>
        <v>-0.36978655854726344</v>
      </c>
    </row>
    <row r="89" spans="3:14" x14ac:dyDescent="0.3">
      <c r="I89" s="130" t="s">
        <v>13</v>
      </c>
      <c r="J89" s="212">
        <f t="shared" si="14"/>
        <v>31.166666666666668</v>
      </c>
      <c r="K89" s="111">
        <v>30.21311475409836</v>
      </c>
      <c r="L89" s="210">
        <f t="shared" si="15"/>
        <v>0.95355191256830807</v>
      </c>
      <c r="M89" s="44">
        <f t="shared" si="16"/>
        <v>3.1560860915174606E-2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4"/>
        <v>34.444444444444443</v>
      </c>
      <c r="K90" s="111">
        <f>SUM(M53/K53)</f>
        <v>23.818181818181817</v>
      </c>
      <c r="L90" s="210">
        <f t="shared" si="15"/>
        <v>10.626262626262626</v>
      </c>
      <c r="M90" s="44">
        <f t="shared" si="16"/>
        <v>0.4461407972858355</v>
      </c>
    </row>
    <row r="91" spans="3:14" ht="15" thickBot="1" x14ac:dyDescent="0.35">
      <c r="I91" s="13" t="s">
        <v>137</v>
      </c>
      <c r="J91" s="213">
        <f>SUM(C75/C35)</f>
        <v>13.865168539325843</v>
      </c>
      <c r="K91" s="208">
        <v>18.657627118644069</v>
      </c>
      <c r="L91" s="211">
        <f t="shared" si="15"/>
        <v>-4.7924585793182253</v>
      </c>
      <c r="M91" s="65">
        <f t="shared" si="16"/>
        <v>-0.25686324144238309</v>
      </c>
    </row>
    <row r="93" spans="3:14" x14ac:dyDescent="0.3">
      <c r="I93" s="40" t="s">
        <v>112</v>
      </c>
    </row>
    <row r="96" spans="3:14" ht="15.6" x14ac:dyDescent="0.3">
      <c r="J96" s="520"/>
      <c r="K96" s="520"/>
      <c r="L96" s="520"/>
      <c r="M96" s="266"/>
    </row>
    <row r="97" spans="10:13" x14ac:dyDescent="0.3">
      <c r="J97" s="522"/>
      <c r="K97" s="522"/>
      <c r="L97" s="266"/>
      <c r="M97" s="266"/>
    </row>
    <row r="98" spans="10:13" x14ac:dyDescent="0.3">
      <c r="J98" s="283"/>
      <c r="K98" s="284"/>
      <c r="L98" s="285"/>
      <c r="M98" s="285"/>
    </row>
    <row r="99" spans="10:13" x14ac:dyDescent="0.3">
      <c r="J99" s="284"/>
      <c r="K99" s="284"/>
      <c r="L99" s="285"/>
      <c r="M99" s="285"/>
    </row>
    <row r="100" spans="10:13" x14ac:dyDescent="0.3">
      <c r="J100" s="284"/>
      <c r="K100" s="276"/>
      <c r="L100" s="286"/>
      <c r="M100" s="286"/>
    </row>
    <row r="101" spans="10:13" x14ac:dyDescent="0.3">
      <c r="J101" s="284"/>
      <c r="K101" s="276"/>
      <c r="L101" s="286"/>
      <c r="M101" s="286"/>
    </row>
    <row r="102" spans="10:13" x14ac:dyDescent="0.3">
      <c r="J102" s="284"/>
      <c r="K102" s="276"/>
      <c r="L102" s="286"/>
      <c r="M102" s="286"/>
    </row>
    <row r="108" spans="10:13" ht="15.6" x14ac:dyDescent="0.3">
      <c r="J108" s="520"/>
      <c r="K108" s="520"/>
      <c r="L108" s="520"/>
      <c r="M108" s="266"/>
    </row>
    <row r="109" spans="10:13" x14ac:dyDescent="0.3">
      <c r="J109" s="522"/>
      <c r="K109" s="522"/>
      <c r="L109" s="266"/>
      <c r="M109" s="266"/>
    </row>
    <row r="110" spans="10:13" x14ac:dyDescent="0.3">
      <c r="J110" s="283"/>
      <c r="K110" s="284"/>
      <c r="L110" s="285"/>
    </row>
    <row r="111" spans="10:13" x14ac:dyDescent="0.3">
      <c r="J111" s="284"/>
      <c r="K111" s="284"/>
      <c r="L111" s="285"/>
    </row>
    <row r="112" spans="10:13" x14ac:dyDescent="0.3">
      <c r="J112" s="284"/>
      <c r="K112" s="276"/>
      <c r="L112" s="286"/>
    </row>
    <row r="113" spans="10:12" x14ac:dyDescent="0.3">
      <c r="J113" s="284"/>
      <c r="K113" s="276"/>
      <c r="L113" s="286"/>
    </row>
    <row r="114" spans="10:12" x14ac:dyDescent="0.3">
      <c r="J114" s="284"/>
      <c r="K114" s="276"/>
      <c r="L114" s="286"/>
    </row>
  </sheetData>
  <mergeCells count="13">
    <mergeCell ref="J2:L2"/>
    <mergeCell ref="J3:L3"/>
    <mergeCell ref="J20:L20"/>
    <mergeCell ref="M20:M21"/>
    <mergeCell ref="N20:N21"/>
    <mergeCell ref="J21:L21"/>
    <mergeCell ref="J109:K109"/>
    <mergeCell ref="J22:L22"/>
    <mergeCell ref="J61:L61"/>
    <mergeCell ref="J62:K62"/>
    <mergeCell ref="J96:L96"/>
    <mergeCell ref="J97:K97"/>
    <mergeCell ref="J108:L108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813E-4D28-4C4E-BE57-B5CF9328154A}">
  <sheetPr codeName="Sheet18"/>
  <dimension ref="B1:AI11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3.4" x14ac:dyDescent="0.45">
      <c r="B1" s="287" t="s">
        <v>198</v>
      </c>
      <c r="C1" s="288"/>
      <c r="D1" s="288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199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197</v>
      </c>
      <c r="D5" s="254" t="s">
        <v>194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44</v>
      </c>
      <c r="D9" s="42">
        <v>40</v>
      </c>
      <c r="E9" s="93">
        <f t="shared" ref="E9:E18" si="1">SUM(C9-D9)</f>
        <v>4</v>
      </c>
      <c r="F9" s="44">
        <f t="shared" si="0"/>
        <v>0.1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2226</v>
      </c>
      <c r="D11" s="42">
        <v>2120</v>
      </c>
      <c r="E11" s="93">
        <f t="shared" si="1"/>
        <v>106</v>
      </c>
      <c r="F11" s="44">
        <f t="shared" si="0"/>
        <v>0.05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13</v>
      </c>
      <c r="E12" s="93">
        <f t="shared" si="1"/>
        <v>1</v>
      </c>
      <c r="F12" s="44">
        <f t="shared" si="0"/>
        <v>7.6923076923076927E-2</v>
      </c>
      <c r="J12" s="190"/>
      <c r="K12" s="146"/>
      <c r="L12" s="139"/>
      <c r="M12" s="139"/>
      <c r="N12" s="141"/>
      <c r="S12" s="16" t="s">
        <v>58</v>
      </c>
      <c r="T12" s="18">
        <f>SUM(C18/T7)</f>
        <v>0.65358974358974364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15</v>
      </c>
      <c r="D13" s="42">
        <v>13</v>
      </c>
      <c r="E13" s="93">
        <f t="shared" si="1"/>
        <v>2</v>
      </c>
      <c r="F13" s="58">
        <f t="shared" si="0"/>
        <v>0.15384615384615385</v>
      </c>
      <c r="J13" s="190"/>
      <c r="K13" s="144"/>
      <c r="L13" s="139"/>
      <c r="M13" s="139"/>
      <c r="N13" s="141"/>
      <c r="S13" s="16" t="s">
        <v>11</v>
      </c>
      <c r="T13" s="18">
        <f>SUM(C55/T8)</f>
        <v>0.29643027888446216</v>
      </c>
      <c r="U13" s="16"/>
    </row>
    <row r="14" spans="2:35" x14ac:dyDescent="0.3">
      <c r="B14" s="228" t="s">
        <v>59</v>
      </c>
      <c r="C14" s="42">
        <v>83</v>
      </c>
      <c r="D14" s="42">
        <v>84</v>
      </c>
      <c r="E14" s="93">
        <f t="shared" si="1"/>
        <v>-1</v>
      </c>
      <c r="F14" s="44">
        <f t="shared" si="0"/>
        <v>-1.1904761904761904E-2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16</v>
      </c>
      <c r="D16" s="42">
        <v>18</v>
      </c>
      <c r="E16" s="26">
        <f t="shared" si="1"/>
        <v>-2</v>
      </c>
      <c r="F16" s="58">
        <f t="shared" si="0"/>
        <v>-0.1111111111111111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89" t="s">
        <v>19</v>
      </c>
      <c r="C17" s="56">
        <v>89</v>
      </c>
      <c r="D17" s="56">
        <v>89</v>
      </c>
      <c r="E17" s="57">
        <f t="shared" si="1"/>
        <v>0</v>
      </c>
      <c r="F17" s="58">
        <f>SUM(E17/D17)</f>
        <v>0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2549</v>
      </c>
      <c r="D18" s="7">
        <f>SUM(D8:D17)</f>
        <v>2439</v>
      </c>
      <c r="E18" s="77">
        <f t="shared" si="1"/>
        <v>110</v>
      </c>
      <c r="F18" s="60">
        <f t="shared" si="0"/>
        <v>4.5100451004510045E-2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F21">
        <v>45</v>
      </c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200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197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44</v>
      </c>
      <c r="D27" s="99">
        <v>118</v>
      </c>
      <c r="E27" s="41">
        <f t="shared" ref="E27:E36" si="2">SUM(C27-D27)</f>
        <v>-74</v>
      </c>
      <c r="F27" s="67">
        <f t="shared" ref="F27:F34" si="3">SUM(E27/D27)</f>
        <v>-0.6271186440677966</v>
      </c>
      <c r="G27" s="75">
        <f t="shared" ref="G27:G34" si="4">SUM(C27/D27)</f>
        <v>0.3728813559322034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2226</v>
      </c>
      <c r="D29" s="99">
        <v>2500</v>
      </c>
      <c r="E29" s="41">
        <f t="shared" si="2"/>
        <v>-274</v>
      </c>
      <c r="F29" s="67">
        <f t="shared" si="3"/>
        <v>-0.1096</v>
      </c>
      <c r="G29" s="75">
        <f t="shared" si="4"/>
        <v>0.89039999999999997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14</v>
      </c>
      <c r="D30" s="99">
        <v>75</v>
      </c>
      <c r="E30" s="41">
        <f t="shared" si="2"/>
        <v>-61</v>
      </c>
      <c r="F30" s="67">
        <f t="shared" si="3"/>
        <v>-0.81333333333333335</v>
      </c>
      <c r="G30" s="75">
        <f t="shared" si="4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15</v>
      </c>
      <c r="D31" s="99">
        <v>35</v>
      </c>
      <c r="E31" s="41">
        <f t="shared" si="2"/>
        <v>-20</v>
      </c>
      <c r="F31" s="67">
        <f t="shared" si="3"/>
        <v>-0.5714285714285714</v>
      </c>
      <c r="G31" s="75">
        <f t="shared" si="4"/>
        <v>0.42857142857142855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83</v>
      </c>
      <c r="D32" s="99">
        <v>460</v>
      </c>
      <c r="E32" s="41">
        <f t="shared" si="2"/>
        <v>-377</v>
      </c>
      <c r="F32" s="67">
        <f t="shared" si="3"/>
        <v>-0.81956521739130439</v>
      </c>
      <c r="G32" s="75">
        <f t="shared" si="4"/>
        <v>0.18043478260869567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33" t="s">
        <v>65</v>
      </c>
      <c r="C34" s="78">
        <f t="shared" si="5"/>
        <v>16</v>
      </c>
      <c r="D34" s="182">
        <v>44</v>
      </c>
      <c r="E34" s="41">
        <f t="shared" si="2"/>
        <v>-28</v>
      </c>
      <c r="F34" s="150">
        <f t="shared" si="3"/>
        <v>-0.63636363636363635</v>
      </c>
      <c r="G34" s="75">
        <f t="shared" si="4"/>
        <v>0.36363636363636365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89</v>
      </c>
      <c r="D35" s="119">
        <v>295</v>
      </c>
      <c r="E35" s="41">
        <f t="shared" si="2"/>
        <v>-206</v>
      </c>
      <c r="F35" s="94">
        <f>SUM(E35/D35)</f>
        <v>-0.69830508474576269</v>
      </c>
      <c r="G35" s="75">
        <f>SUM(C35/D35)</f>
        <v>0.30169491525423731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2549</v>
      </c>
      <c r="D36" s="7">
        <f>SUM(D26:D35)</f>
        <v>3748</v>
      </c>
      <c r="E36" s="77">
        <f t="shared" si="2"/>
        <v>-1199</v>
      </c>
      <c r="F36" s="149">
        <f>SUM(E36/D36)</f>
        <v>-0.31990394877267875</v>
      </c>
      <c r="G36" s="185">
        <f>SUM(C36/D36)</f>
        <v>0.6800960512273212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323</v>
      </c>
      <c r="D38" s="9">
        <f>SUM(D26:D28,D30:D35)</f>
        <v>1248</v>
      </c>
      <c r="E38" s="77">
        <f>SUM(C38-D38)</f>
        <v>-925</v>
      </c>
      <c r="F38" s="149">
        <f>SUM(E38/D38)</f>
        <v>-0.74118589743589747</v>
      </c>
      <c r="G38" s="185">
        <f>SUM(C38/D38)</f>
        <v>0.25881410256410259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199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197</v>
      </c>
      <c r="D42" s="254" t="s">
        <v>194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628</v>
      </c>
      <c r="D45" s="221">
        <v>644</v>
      </c>
      <c r="E45" s="93">
        <f t="shared" ref="E45:E55" si="7">SUM(C45-D45)</f>
        <v>-16</v>
      </c>
      <c r="F45" s="95">
        <f t="shared" ref="F45:F56" si="8">SUM(E45/D45)</f>
        <v>-2.4844720496894408E-2</v>
      </c>
      <c r="G45" s="133">
        <f t="shared" ref="G45:G55" si="9">SUM(C45/C26)</f>
        <v>17.444444444444443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1343</v>
      </c>
      <c r="D46" s="42">
        <v>1310</v>
      </c>
      <c r="E46" s="93">
        <f t="shared" si="7"/>
        <v>33</v>
      </c>
      <c r="F46" s="95">
        <f t="shared" si="8"/>
        <v>2.5190839694656488E-2</v>
      </c>
      <c r="G46" s="133">
        <f t="shared" si="9"/>
        <v>30.522727272727273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498</v>
      </c>
      <c r="D47" s="42">
        <v>516</v>
      </c>
      <c r="E47" s="93">
        <f t="shared" si="7"/>
        <v>-18</v>
      </c>
      <c r="F47" s="95">
        <f t="shared" si="8"/>
        <v>-3.4883720930232558E-2</v>
      </c>
      <c r="G47" s="133">
        <f t="shared" si="9"/>
        <v>35.571428571428569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30200</v>
      </c>
      <c r="D48" s="222">
        <v>28648</v>
      </c>
      <c r="E48" s="93">
        <f t="shared" si="7"/>
        <v>1552</v>
      </c>
      <c r="F48" s="95">
        <f t="shared" si="8"/>
        <v>5.4174811505166155E-2</v>
      </c>
      <c r="G48" s="133">
        <f t="shared" si="9"/>
        <v>13.566936208445643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283</v>
      </c>
      <c r="D49" s="42">
        <v>297</v>
      </c>
      <c r="E49" s="93">
        <f t="shared" si="7"/>
        <v>-14</v>
      </c>
      <c r="F49" s="95">
        <f t="shared" si="8"/>
        <v>-4.7138047138047139E-2</v>
      </c>
      <c r="G49" s="133">
        <f t="shared" si="9"/>
        <v>20.214285714285715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381</v>
      </c>
      <c r="D50" s="42">
        <v>371</v>
      </c>
      <c r="E50" s="93">
        <f t="shared" si="7"/>
        <v>10</v>
      </c>
      <c r="F50" s="95">
        <f t="shared" si="8"/>
        <v>2.6954177897574125E-2</v>
      </c>
      <c r="G50" s="133">
        <f t="shared" si="9"/>
        <v>25.4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1748</v>
      </c>
      <c r="D51" s="42">
        <v>1626</v>
      </c>
      <c r="E51" s="93">
        <f t="shared" si="7"/>
        <v>122</v>
      </c>
      <c r="F51" s="95">
        <f t="shared" si="8"/>
        <v>7.5030750307503072E-2</v>
      </c>
      <c r="G51" s="133">
        <f t="shared" si="9"/>
        <v>21.060240963855421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369</v>
      </c>
      <c r="D52" s="42">
        <v>374</v>
      </c>
      <c r="E52" s="93">
        <f t="shared" si="7"/>
        <v>-5</v>
      </c>
      <c r="F52" s="95">
        <f t="shared" si="8"/>
        <v>-1.3368983957219251E-2</v>
      </c>
      <c r="G52" s="133">
        <f t="shared" si="9"/>
        <v>30.75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518</v>
      </c>
      <c r="D53" s="42">
        <v>620</v>
      </c>
      <c r="E53" s="93">
        <f t="shared" si="7"/>
        <v>-102</v>
      </c>
      <c r="F53" s="95">
        <f t="shared" si="8"/>
        <v>-0.16451612903225807</v>
      </c>
      <c r="G53" s="133">
        <f t="shared" si="9"/>
        <v>32.375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</row>
    <row r="54" spans="2:20" ht="15" thickBot="1" x14ac:dyDescent="0.35">
      <c r="B54" s="227" t="s">
        <v>19</v>
      </c>
      <c r="C54" s="56">
        <v>1234</v>
      </c>
      <c r="D54" s="56">
        <v>1234</v>
      </c>
      <c r="E54" s="57">
        <f t="shared" si="7"/>
        <v>0</v>
      </c>
      <c r="F54" s="94">
        <f t="shared" si="8"/>
        <v>0</v>
      </c>
      <c r="G54" s="224">
        <f t="shared" si="9"/>
        <v>13.865168539325843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</row>
    <row r="55" spans="2:20" ht="15" thickBot="1" x14ac:dyDescent="0.35">
      <c r="B55" s="61" t="s">
        <v>50</v>
      </c>
      <c r="C55" s="77">
        <f>SUM(C45:C54)</f>
        <v>37202</v>
      </c>
      <c r="D55" s="59">
        <f>SUM(D45:D54)</f>
        <v>35640</v>
      </c>
      <c r="E55" s="77">
        <f t="shared" si="7"/>
        <v>1562</v>
      </c>
      <c r="F55" s="149">
        <f t="shared" si="8"/>
        <v>4.3827160493827164E-2</v>
      </c>
      <c r="G55" s="132">
        <f t="shared" si="9"/>
        <v>14.594743036484896</v>
      </c>
      <c r="J55" s="40" t="s">
        <v>192</v>
      </c>
      <c r="K55" s="40">
        <f>SUM(K31:K48)</f>
        <v>1366</v>
      </c>
      <c r="L55" s="40"/>
      <c r="M55" s="40">
        <f>SUM(M31:M48)</f>
        <v>38904</v>
      </c>
    </row>
    <row r="56" spans="2:20" ht="15" thickBot="1" x14ac:dyDescent="0.35">
      <c r="C56" s="73">
        <f>SUM(C45:C47,C49:C54)</f>
        <v>7002</v>
      </c>
      <c r="D56" s="73">
        <f>SUM(D45:D47,D49:D54)</f>
        <v>6992</v>
      </c>
      <c r="E56" s="73">
        <f>SUM(E45:E47,E49:E54)</f>
        <v>10</v>
      </c>
      <c r="F56" s="127">
        <f t="shared" si="8"/>
        <v>1.4302059496567505E-3</v>
      </c>
      <c r="G56" s="72"/>
      <c r="T56">
        <f>SUM(M32,M41)</f>
        <v>1048</v>
      </c>
    </row>
    <row r="57" spans="2:20" ht="15" thickBot="1" x14ac:dyDescent="0.35">
      <c r="C57" t="s">
        <v>66</v>
      </c>
      <c r="M57">
        <f>SUM(M51-M49)</f>
        <v>35280</v>
      </c>
    </row>
    <row r="58" spans="2:20" ht="15" thickBot="1" x14ac:dyDescent="0.35">
      <c r="C58" s="35"/>
      <c r="E58" s="83">
        <f>SUM(C45:C47,C49:C54)</f>
        <v>7002</v>
      </c>
      <c r="F58" s="30">
        <f>SUM(C26:C28,C30:C35)</f>
        <v>323</v>
      </c>
      <c r="G58" s="134">
        <f>SUM(E58/F58)</f>
        <v>21.678018575851393</v>
      </c>
      <c r="K58" s="40">
        <f>SUM(K50-K49)</f>
        <v>1366</v>
      </c>
      <c r="M58">
        <f>SUM(M50-M49)</f>
        <v>38904</v>
      </c>
    </row>
    <row r="59" spans="2:20" ht="15" thickBot="1" x14ac:dyDescent="0.35">
      <c r="F59" s="132">
        <v>14.6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ht="15.6" x14ac:dyDescent="0.3">
      <c r="B61" s="6" t="s">
        <v>200</v>
      </c>
      <c r="C61" s="40"/>
      <c r="D61" s="40"/>
      <c r="J61" s="520"/>
      <c r="K61" s="520"/>
      <c r="L61" s="520"/>
      <c r="M61" s="266"/>
    </row>
    <row r="62" spans="2:20" ht="15" thickBot="1" x14ac:dyDescent="0.35">
      <c r="B62" s="40" t="s">
        <v>69</v>
      </c>
      <c r="J62" s="522"/>
      <c r="K62" s="522"/>
      <c r="L62" s="266"/>
      <c r="M62" s="266"/>
    </row>
    <row r="63" spans="2:20" x14ac:dyDescent="0.3">
      <c r="B63" s="193"/>
      <c r="C63" s="254" t="s">
        <v>197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0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276"/>
      <c r="L65" s="286"/>
      <c r="M65" s="286"/>
    </row>
    <row r="66" spans="2:14" ht="15" thickBot="1" x14ac:dyDescent="0.35">
      <c r="B66" s="232" t="s">
        <v>0</v>
      </c>
      <c r="C66" s="78">
        <f>SUM(C45)</f>
        <v>628</v>
      </c>
      <c r="D66" s="220">
        <v>4152</v>
      </c>
      <c r="E66" s="41">
        <f>SUM(C66-D66)</f>
        <v>-3524</v>
      </c>
      <c r="F66" s="67">
        <f>SUM(E66/D66)</f>
        <v>-0.84874759152215795</v>
      </c>
      <c r="G66" s="75">
        <f>SUM(C66/D66)</f>
        <v>0.15125240847784199</v>
      </c>
      <c r="J66" s="284"/>
      <c r="K66" s="276"/>
      <c r="L66" s="286"/>
      <c r="M66" s="286"/>
    </row>
    <row r="67" spans="2:14" ht="15" thickBot="1" x14ac:dyDescent="0.35">
      <c r="B67" s="117" t="s">
        <v>2</v>
      </c>
      <c r="C67" s="78">
        <f t="shared" ref="C67:C75" si="10">SUM(C46)</f>
        <v>1343</v>
      </c>
      <c r="D67" s="220">
        <v>3262</v>
      </c>
      <c r="E67" s="41">
        <f t="shared" ref="E67:E75" si="11">SUM(C67-D67)</f>
        <v>-1919</v>
      </c>
      <c r="F67" s="67">
        <f t="shared" ref="F67:F75" si="12">SUM(E67/D67)</f>
        <v>-0.58828939301042305</v>
      </c>
      <c r="G67" s="75">
        <f t="shared" ref="G67:G75" si="13">SUM(C67/D67)</f>
        <v>0.41171060698957695</v>
      </c>
      <c r="J67" s="284"/>
      <c r="K67" s="276"/>
      <c r="L67" s="286"/>
      <c r="M67" s="286"/>
    </row>
    <row r="68" spans="2:14" ht="15" thickBot="1" x14ac:dyDescent="0.35">
      <c r="B68" s="38" t="s">
        <v>1</v>
      </c>
      <c r="C68" s="78">
        <f t="shared" si="10"/>
        <v>498</v>
      </c>
      <c r="D68" s="220">
        <v>1771</v>
      </c>
      <c r="E68" s="41">
        <f t="shared" si="11"/>
        <v>-1273</v>
      </c>
      <c r="F68" s="67">
        <f t="shared" si="12"/>
        <v>-0.71880293619424052</v>
      </c>
      <c r="G68" s="75">
        <f t="shared" si="13"/>
        <v>0.28119706380575948</v>
      </c>
    </row>
    <row r="69" spans="2:14" ht="15" thickBot="1" x14ac:dyDescent="0.35">
      <c r="B69" s="2" t="s">
        <v>6</v>
      </c>
      <c r="C69" s="78">
        <f t="shared" si="10"/>
        <v>30200</v>
      </c>
      <c r="D69" s="220">
        <v>86541</v>
      </c>
      <c r="E69" s="41">
        <f t="shared" si="11"/>
        <v>-56341</v>
      </c>
      <c r="F69" s="67">
        <f t="shared" si="12"/>
        <v>-0.6510324586034365</v>
      </c>
      <c r="G69" s="75">
        <f t="shared" si="13"/>
        <v>0.3489675413965635</v>
      </c>
    </row>
    <row r="70" spans="2:14" ht="15" thickBot="1" x14ac:dyDescent="0.35">
      <c r="B70" s="3" t="s">
        <v>3</v>
      </c>
      <c r="C70" s="78">
        <f t="shared" si="10"/>
        <v>283</v>
      </c>
      <c r="D70" s="220">
        <v>2819</v>
      </c>
      <c r="E70" s="41">
        <f t="shared" si="11"/>
        <v>-2536</v>
      </c>
      <c r="F70" s="67">
        <f t="shared" si="12"/>
        <v>-0.89960979070592406</v>
      </c>
      <c r="G70" s="75">
        <f t="shared" si="13"/>
        <v>0.10039020929407591</v>
      </c>
    </row>
    <row r="71" spans="2:14" x14ac:dyDescent="0.3">
      <c r="B71" s="227" t="s">
        <v>7</v>
      </c>
      <c r="C71" s="78">
        <f t="shared" si="10"/>
        <v>381</v>
      </c>
      <c r="D71" s="223">
        <v>752</v>
      </c>
      <c r="E71" s="57">
        <f t="shared" si="11"/>
        <v>-371</v>
      </c>
      <c r="F71" s="94">
        <f t="shared" si="12"/>
        <v>-0.49335106382978722</v>
      </c>
      <c r="G71" s="75">
        <f t="shared" si="13"/>
        <v>0.50664893617021278</v>
      </c>
    </row>
    <row r="72" spans="2:14" x14ac:dyDescent="0.3">
      <c r="B72" s="228" t="s">
        <v>59</v>
      </c>
      <c r="C72" s="78">
        <f t="shared" si="10"/>
        <v>1748</v>
      </c>
      <c r="D72" s="220">
        <v>14129</v>
      </c>
      <c r="E72" s="41">
        <f t="shared" si="11"/>
        <v>-12381</v>
      </c>
      <c r="F72" s="67">
        <f t="shared" si="12"/>
        <v>-0.87628282256352186</v>
      </c>
      <c r="G72" s="75">
        <f t="shared" si="13"/>
        <v>0.12371717743647817</v>
      </c>
      <c r="K72" s="282"/>
    </row>
    <row r="73" spans="2:14" ht="15" thickBot="1" x14ac:dyDescent="0.35">
      <c r="B73" s="170" t="s">
        <v>13</v>
      </c>
      <c r="C73" s="78">
        <f t="shared" si="10"/>
        <v>369</v>
      </c>
      <c r="D73" s="235">
        <v>1843</v>
      </c>
      <c r="E73" s="93">
        <f t="shared" si="11"/>
        <v>-1474</v>
      </c>
      <c r="F73" s="95">
        <f t="shared" si="12"/>
        <v>-0.79978296256104175</v>
      </c>
      <c r="G73" s="75">
        <f t="shared" si="13"/>
        <v>0.20021703743895822</v>
      </c>
    </row>
    <row r="74" spans="2:14" ht="15" thickBot="1" x14ac:dyDescent="0.35">
      <c r="B74" s="233" t="s">
        <v>65</v>
      </c>
      <c r="C74" s="78">
        <f t="shared" si="10"/>
        <v>518</v>
      </c>
      <c r="D74" s="236">
        <v>1048</v>
      </c>
      <c r="E74" s="41">
        <f t="shared" si="11"/>
        <v>-530</v>
      </c>
      <c r="F74" s="238">
        <f t="shared" si="12"/>
        <v>-0.50572519083969469</v>
      </c>
      <c r="G74" s="75">
        <f t="shared" si="13"/>
        <v>0.49427480916030536</v>
      </c>
    </row>
    <row r="75" spans="2:14" ht="15" thickBot="1" x14ac:dyDescent="0.35">
      <c r="B75" s="227" t="s">
        <v>19</v>
      </c>
      <c r="C75" s="78">
        <f t="shared" si="10"/>
        <v>1234</v>
      </c>
      <c r="D75" s="237">
        <v>5504</v>
      </c>
      <c r="E75" s="57">
        <f t="shared" si="11"/>
        <v>-4270</v>
      </c>
      <c r="F75" s="239">
        <f t="shared" si="12"/>
        <v>-0.77579941860465118</v>
      </c>
      <c r="G75" s="75">
        <f t="shared" si="13"/>
        <v>0.22420058139534885</v>
      </c>
      <c r="K75" s="282"/>
      <c r="N75" s="72"/>
    </row>
    <row r="76" spans="2:14" ht="15" thickBot="1" x14ac:dyDescent="0.35">
      <c r="B76" s="90" t="s">
        <v>50</v>
      </c>
      <c r="C76" s="77">
        <f>SUM(C66:C75)</f>
        <v>37202</v>
      </c>
      <c r="D76" s="115">
        <f>SUM(D66:D75)</f>
        <v>121821</v>
      </c>
      <c r="E76" s="77">
        <f>SUM(C76-D76)</f>
        <v>-84619</v>
      </c>
      <c r="F76" s="149">
        <f>SUM(E76/D76)</f>
        <v>-0.69461751257993287</v>
      </c>
      <c r="G76" s="185">
        <f>SUM(C76/D76)</f>
        <v>0.30538248742006713</v>
      </c>
      <c r="N76" s="72"/>
    </row>
    <row r="77" spans="2:14" ht="18.600000000000001" thickBot="1" x14ac:dyDescent="0.4">
      <c r="E77" s="102">
        <f>SUM(E66:E75)</f>
        <v>-84619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14.594743036484896</v>
      </c>
      <c r="D78" s="72">
        <f>SUM(D76/D36)</f>
        <v>32.502934898612594</v>
      </c>
      <c r="I78" s="6" t="s">
        <v>200</v>
      </c>
      <c r="J78" s="40"/>
      <c r="K78" s="40"/>
      <c r="N78" s="72"/>
    </row>
    <row r="79" spans="2:14" x14ac:dyDescent="0.3">
      <c r="I79" s="195"/>
      <c r="J79" s="254" t="s">
        <v>197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7002</v>
      </c>
      <c r="D80" s="73">
        <f>SUM(D66:D68,D70:D75)</f>
        <v>35280</v>
      </c>
      <c r="E80" s="250">
        <f>SUM(C80/D80)</f>
        <v>0.19846938775510203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17.444444444444443</v>
      </c>
      <c r="K82" s="111">
        <v>36.743362831858406</v>
      </c>
      <c r="L82" s="210">
        <f>SUM(J82-K82)</f>
        <v>-19.298918387413963</v>
      </c>
      <c r="M82" s="44">
        <f>SUM(L82/K82)</f>
        <v>-0.52523549561121818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30.522727272727273</v>
      </c>
      <c r="K83" s="111">
        <v>27.64406779661017</v>
      </c>
      <c r="L83" s="210">
        <f t="shared" ref="L83:L91" si="15">SUM(J83-K83)</f>
        <v>2.8786594761171038</v>
      </c>
      <c r="M83" s="44">
        <f t="shared" ref="M83:M91" si="16">SUM(L83/K83)</f>
        <v>0.10413299147204728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35.571428571428569</v>
      </c>
      <c r="K84" s="111">
        <v>37.680851063829785</v>
      </c>
      <c r="L84" s="210">
        <f t="shared" si="15"/>
        <v>-2.1094224924012153</v>
      </c>
      <c r="M84" s="44">
        <f t="shared" si="16"/>
        <v>-5.5981285794950382E-2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13.566936208445643</v>
      </c>
      <c r="K85" s="111">
        <v>34.6</v>
      </c>
      <c r="L85" s="210">
        <f t="shared" si="15"/>
        <v>-21.033063791554358</v>
      </c>
      <c r="M85" s="44">
        <f t="shared" si="16"/>
        <v>-0.60789201709694674</v>
      </c>
    </row>
    <row r="86" spans="3:14" x14ac:dyDescent="0.3">
      <c r="C86" s="40"/>
      <c r="I86" s="130" t="s">
        <v>3</v>
      </c>
      <c r="J86" s="212">
        <f t="shared" si="14"/>
        <v>20.214285714285715</v>
      </c>
      <c r="K86" s="111">
        <v>37.586666666666666</v>
      </c>
      <c r="L86" s="210">
        <f t="shared" si="15"/>
        <v>-17.372380952380951</v>
      </c>
      <c r="M86" s="44">
        <f t="shared" si="16"/>
        <v>-0.46219530735316472</v>
      </c>
    </row>
    <row r="87" spans="3:14" x14ac:dyDescent="0.3">
      <c r="C87" s="40"/>
      <c r="D87" s="73"/>
      <c r="E87" s="73"/>
      <c r="I87" s="130" t="s">
        <v>7</v>
      </c>
      <c r="J87" s="212">
        <f t="shared" si="14"/>
        <v>25.4</v>
      </c>
      <c r="K87" s="111">
        <v>21.485714285714284</v>
      </c>
      <c r="L87" s="210">
        <f t="shared" si="15"/>
        <v>3.9142857142857146</v>
      </c>
      <c r="M87" s="44">
        <f t="shared" si="16"/>
        <v>0.18218085106382981</v>
      </c>
    </row>
    <row r="88" spans="3:14" x14ac:dyDescent="0.3">
      <c r="C88" s="40"/>
      <c r="D88" s="74"/>
      <c r="E88" s="74"/>
      <c r="I88" s="130" t="s">
        <v>59</v>
      </c>
      <c r="J88" s="212">
        <f t="shared" si="14"/>
        <v>21.060240963855421</v>
      </c>
      <c r="K88" s="111">
        <f>SUM(D72/D32)</f>
        <v>30.715217391304346</v>
      </c>
      <c r="L88" s="210">
        <f t="shared" si="15"/>
        <v>-9.6549764274489256</v>
      </c>
      <c r="M88" s="44">
        <f t="shared" si="16"/>
        <v>-0.3143385346893981</v>
      </c>
    </row>
    <row r="89" spans="3:14" x14ac:dyDescent="0.3">
      <c r="I89" s="130" t="s">
        <v>13</v>
      </c>
      <c r="J89" s="212">
        <f t="shared" si="14"/>
        <v>30.75</v>
      </c>
      <c r="K89" s="111">
        <v>30.21311475409836</v>
      </c>
      <c r="L89" s="210">
        <f t="shared" si="15"/>
        <v>0.53688524590164022</v>
      </c>
      <c r="M89" s="44">
        <f t="shared" si="16"/>
        <v>1.7769940314704316E-2</v>
      </c>
    </row>
    <row r="90" spans="3:14" x14ac:dyDescent="0.3">
      <c r="C90" s="4"/>
      <c r="D90" s="25"/>
      <c r="E90" s="25"/>
      <c r="F90" s="25"/>
      <c r="I90" s="130" t="s">
        <v>61</v>
      </c>
      <c r="J90" s="212">
        <f t="shared" si="14"/>
        <v>32.375</v>
      </c>
      <c r="K90" s="111">
        <f>SUM(M53/K53)</f>
        <v>23.818181818181817</v>
      </c>
      <c r="L90" s="210">
        <f t="shared" si="15"/>
        <v>8.5568181818181834</v>
      </c>
      <c r="M90" s="44">
        <f t="shared" si="16"/>
        <v>0.35925572519083981</v>
      </c>
    </row>
    <row r="91" spans="3:14" ht="15" thickBot="1" x14ac:dyDescent="0.35">
      <c r="I91" s="13" t="s">
        <v>137</v>
      </c>
      <c r="J91" s="213">
        <f>SUM(C75/C35)</f>
        <v>13.865168539325843</v>
      </c>
      <c r="K91" s="208">
        <v>18.657627118644069</v>
      </c>
      <c r="L91" s="211">
        <f t="shared" si="15"/>
        <v>-4.7924585793182253</v>
      </c>
      <c r="M91" s="65">
        <f t="shared" si="16"/>
        <v>-0.25686324144238309</v>
      </c>
    </row>
    <row r="93" spans="3:14" x14ac:dyDescent="0.3">
      <c r="I93" s="40" t="s">
        <v>112</v>
      </c>
    </row>
    <row r="96" spans="3:14" ht="15.6" x14ac:dyDescent="0.3">
      <c r="J96" s="520"/>
      <c r="K96" s="520"/>
      <c r="L96" s="520"/>
      <c r="M96" s="266"/>
    </row>
    <row r="97" spans="10:13" x14ac:dyDescent="0.3">
      <c r="J97" s="522"/>
      <c r="K97" s="522"/>
      <c r="L97" s="266"/>
      <c r="M97" s="266"/>
    </row>
    <row r="98" spans="10:13" x14ac:dyDescent="0.3">
      <c r="J98" s="283"/>
      <c r="K98" s="284"/>
      <c r="L98" s="285"/>
      <c r="M98" s="285"/>
    </row>
    <row r="99" spans="10:13" x14ac:dyDescent="0.3">
      <c r="J99" s="284"/>
      <c r="K99" s="284"/>
      <c r="L99" s="285"/>
      <c r="M99" s="285"/>
    </row>
    <row r="100" spans="10:13" x14ac:dyDescent="0.3">
      <c r="J100" s="284"/>
      <c r="K100" s="276"/>
      <c r="L100" s="286"/>
      <c r="M100" s="286"/>
    </row>
    <row r="101" spans="10:13" x14ac:dyDescent="0.3">
      <c r="J101" s="284"/>
      <c r="K101" s="276"/>
      <c r="L101" s="286"/>
      <c r="M101" s="286"/>
    </row>
    <row r="102" spans="10:13" x14ac:dyDescent="0.3">
      <c r="J102" s="284"/>
      <c r="K102" s="276"/>
      <c r="L102" s="286"/>
      <c r="M102" s="286"/>
    </row>
    <row r="108" spans="10:13" ht="15.6" x14ac:dyDescent="0.3">
      <c r="J108" s="520"/>
      <c r="K108" s="520"/>
      <c r="L108" s="520"/>
      <c r="M108" s="266"/>
    </row>
    <row r="109" spans="10:13" x14ac:dyDescent="0.3">
      <c r="J109" s="522"/>
      <c r="K109" s="522"/>
      <c r="L109" s="266"/>
      <c r="M109" s="266"/>
    </row>
    <row r="110" spans="10:13" x14ac:dyDescent="0.3">
      <c r="J110" s="283"/>
      <c r="K110" s="284"/>
      <c r="L110" s="285"/>
    </row>
    <row r="111" spans="10:13" x14ac:dyDescent="0.3">
      <c r="J111" s="284"/>
      <c r="K111" s="284"/>
      <c r="L111" s="285"/>
    </row>
    <row r="112" spans="10:13" x14ac:dyDescent="0.3">
      <c r="J112" s="284"/>
      <c r="K112" s="276"/>
      <c r="L112" s="286"/>
    </row>
    <row r="113" spans="10:12" x14ac:dyDescent="0.3">
      <c r="J113" s="284"/>
      <c r="K113" s="276"/>
      <c r="L113" s="286"/>
    </row>
    <row r="114" spans="10:12" x14ac:dyDescent="0.3">
      <c r="J114" s="284"/>
      <c r="K114" s="276"/>
      <c r="L114" s="286"/>
    </row>
  </sheetData>
  <mergeCells count="13">
    <mergeCell ref="J2:L2"/>
    <mergeCell ref="J3:L3"/>
    <mergeCell ref="J20:L20"/>
    <mergeCell ref="M20:M21"/>
    <mergeCell ref="N20:N21"/>
    <mergeCell ref="J21:L21"/>
    <mergeCell ref="J109:K109"/>
    <mergeCell ref="J22:L22"/>
    <mergeCell ref="J61:L61"/>
    <mergeCell ref="J62:K62"/>
    <mergeCell ref="J96:L96"/>
    <mergeCell ref="J97:K97"/>
    <mergeCell ref="J108:L10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BD5E3-5ADA-4AFF-A10D-5081FDACBCB7}">
  <sheetPr codeName="Sheet19"/>
  <dimension ref="B1:AI14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34.33203125" customWidth="1"/>
    <col min="21" max="21" width="5.5546875" customWidth="1"/>
    <col min="28" max="28" width="17.6640625" customWidth="1"/>
    <col min="31" max="31" width="0.44140625" customWidth="1"/>
  </cols>
  <sheetData>
    <row r="1" spans="2:35" ht="23.4" x14ac:dyDescent="0.45">
      <c r="B1" s="287" t="s">
        <v>201</v>
      </c>
      <c r="C1" s="288"/>
      <c r="D1" s="288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5" thickBot="1" x14ac:dyDescent="0.35">
      <c r="B4" s="6" t="s">
        <v>202</v>
      </c>
      <c r="C4" s="40"/>
      <c r="D4" s="40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204</v>
      </c>
      <c r="D5" s="254" t="s">
        <v>197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56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43</v>
      </c>
      <c r="D9" s="42">
        <v>44</v>
      </c>
      <c r="E9" s="93">
        <f t="shared" ref="E9:E18" si="1">SUM(C9-D9)</f>
        <v>-1</v>
      </c>
      <c r="F9" s="44">
        <f t="shared" si="0"/>
        <v>-2.2727272727272728E-2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2247</v>
      </c>
      <c r="D11" s="42">
        <v>2226</v>
      </c>
      <c r="E11" s="93">
        <f t="shared" si="1"/>
        <v>21</v>
      </c>
      <c r="F11" s="44">
        <f t="shared" si="0"/>
        <v>9.433962264150943E-3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0.65717948717948715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13</v>
      </c>
      <c r="D13" s="42">
        <v>15</v>
      </c>
      <c r="E13" s="93">
        <f t="shared" si="1"/>
        <v>-2</v>
      </c>
      <c r="F13" s="58">
        <f t="shared" si="0"/>
        <v>-0.13333333333333333</v>
      </c>
      <c r="J13" s="190"/>
      <c r="K13" s="144"/>
      <c r="L13" s="139"/>
      <c r="M13" s="139"/>
      <c r="N13" s="141"/>
      <c r="S13" s="16" t="s">
        <v>11</v>
      </c>
      <c r="T13" s="18">
        <f>SUM(C55/T8)</f>
        <v>0.29058167330677293</v>
      </c>
      <c r="U13" s="16"/>
    </row>
    <row r="14" spans="2:35" x14ac:dyDescent="0.3">
      <c r="B14" s="228" t="s">
        <v>59</v>
      </c>
      <c r="C14" s="42">
        <v>84</v>
      </c>
      <c r="D14" s="42">
        <v>83</v>
      </c>
      <c r="E14" s="93">
        <f t="shared" si="1"/>
        <v>1</v>
      </c>
      <c r="F14" s="44">
        <f t="shared" si="0"/>
        <v>1.2048192771084338E-2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16</v>
      </c>
      <c r="D16" s="42">
        <v>16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3" ht="15" thickBot="1" x14ac:dyDescent="0.35">
      <c r="B17" s="227" t="s">
        <v>19</v>
      </c>
      <c r="C17" s="56">
        <v>84</v>
      </c>
      <c r="D17" s="56">
        <v>89</v>
      </c>
      <c r="E17" s="57">
        <f t="shared" si="1"/>
        <v>-5</v>
      </c>
      <c r="F17" s="58">
        <f>SUM(E17/D17)</f>
        <v>-5.6179775280898875E-2</v>
      </c>
      <c r="I17" s="5"/>
      <c r="J17" s="190"/>
      <c r="K17" s="144"/>
      <c r="L17" s="139"/>
      <c r="M17" s="139"/>
      <c r="N17" s="141"/>
    </row>
    <row r="18" spans="2:23" ht="15" thickBot="1" x14ac:dyDescent="0.35">
      <c r="B18" s="90" t="s">
        <v>50</v>
      </c>
      <c r="C18" s="77">
        <f>SUM(C8:C17)</f>
        <v>2563</v>
      </c>
      <c r="D18" s="7">
        <f>SUM(D8:D17)</f>
        <v>2549</v>
      </c>
      <c r="E18" s="77">
        <f t="shared" si="1"/>
        <v>14</v>
      </c>
      <c r="F18" s="60">
        <f t="shared" si="0"/>
        <v>5.4923499411533936E-3</v>
      </c>
      <c r="I18" s="6"/>
      <c r="J18" s="142"/>
      <c r="K18" s="146"/>
      <c r="L18" s="142"/>
      <c r="M18" s="142"/>
      <c r="N18" s="143"/>
    </row>
    <row r="19" spans="2:23" x14ac:dyDescent="0.3">
      <c r="E19" s="35"/>
      <c r="I19" s="6"/>
      <c r="V19" s="189"/>
      <c r="W19" s="189"/>
    </row>
    <row r="20" spans="2:23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3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3" ht="15" thickBot="1" x14ac:dyDescent="0.35">
      <c r="B22" s="6" t="s">
        <v>203</v>
      </c>
      <c r="C22" s="40"/>
      <c r="D22" s="40"/>
      <c r="I22" s="5"/>
      <c r="J22" s="519"/>
      <c r="K22" s="519"/>
      <c r="L22" s="519"/>
      <c r="V22" s="122"/>
    </row>
    <row r="23" spans="2:23" x14ac:dyDescent="0.3">
      <c r="B23" s="195"/>
      <c r="C23" s="254" t="s">
        <v>204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3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3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3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3" ht="15" thickBot="1" x14ac:dyDescent="0.35">
      <c r="B27" s="34" t="s">
        <v>2</v>
      </c>
      <c r="C27" s="78">
        <f>SUM(C9)</f>
        <v>43</v>
      </c>
      <c r="D27" s="99">
        <v>118</v>
      </c>
      <c r="E27" s="41">
        <f t="shared" ref="E27:E36" si="2">SUM(C27-D27)</f>
        <v>-75</v>
      </c>
      <c r="F27" s="67">
        <f t="shared" ref="F27:F34" si="3">SUM(E27/D27)</f>
        <v>-0.63559322033898302</v>
      </c>
      <c r="G27" s="75">
        <f t="shared" ref="G27:G34" si="4">SUM(C27/D27)</f>
        <v>0.36440677966101692</v>
      </c>
      <c r="V27" s="188"/>
    </row>
    <row r="28" spans="2:23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3" ht="15" thickBot="1" x14ac:dyDescent="0.35">
      <c r="B29" s="12" t="s">
        <v>6</v>
      </c>
      <c r="C29" s="78">
        <f t="shared" si="5"/>
        <v>2247</v>
      </c>
      <c r="D29" s="99">
        <v>2500</v>
      </c>
      <c r="E29" s="41">
        <f t="shared" si="2"/>
        <v>-253</v>
      </c>
      <c r="F29" s="67">
        <f t="shared" si="3"/>
        <v>-0.1012</v>
      </c>
      <c r="G29" s="75">
        <f t="shared" si="4"/>
        <v>0.89880000000000004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3" ht="15" thickBot="1" x14ac:dyDescent="0.35">
      <c r="B30" s="14" t="s">
        <v>3</v>
      </c>
      <c r="C30" s="78">
        <f t="shared" si="5"/>
        <v>14</v>
      </c>
      <c r="D30" s="99">
        <v>75</v>
      </c>
      <c r="E30" s="41">
        <f t="shared" si="2"/>
        <v>-61</v>
      </c>
      <c r="F30" s="67">
        <f t="shared" si="3"/>
        <v>-0.81333333333333335</v>
      </c>
      <c r="G30" s="75">
        <f t="shared" si="4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</row>
    <row r="31" spans="2:23" ht="15" thickBot="1" x14ac:dyDescent="0.35">
      <c r="B31" s="13" t="s">
        <v>7</v>
      </c>
      <c r="C31" s="78">
        <f t="shared" si="5"/>
        <v>13</v>
      </c>
      <c r="D31" s="99">
        <v>35</v>
      </c>
      <c r="E31" s="41">
        <f t="shared" si="2"/>
        <v>-22</v>
      </c>
      <c r="F31" s="67">
        <f t="shared" si="3"/>
        <v>-0.62857142857142856</v>
      </c>
      <c r="G31" s="75">
        <f t="shared" si="4"/>
        <v>0.37142857142857144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</row>
    <row r="32" spans="2:23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</row>
    <row r="33" spans="2:17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</row>
    <row r="34" spans="2:17" x14ac:dyDescent="0.3">
      <c r="B34" s="33" t="s">
        <v>65</v>
      </c>
      <c r="C34" s="78">
        <f t="shared" si="5"/>
        <v>16</v>
      </c>
      <c r="D34" s="182">
        <v>44</v>
      </c>
      <c r="E34" s="41">
        <f t="shared" si="2"/>
        <v>-28</v>
      </c>
      <c r="F34" s="150">
        <f t="shared" si="3"/>
        <v>-0.63636363636363635</v>
      </c>
      <c r="G34" s="75">
        <f t="shared" si="4"/>
        <v>0.36363636363636365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</row>
    <row r="35" spans="2:17" ht="15" thickBot="1" x14ac:dyDescent="0.35">
      <c r="B35" s="227" t="s">
        <v>19</v>
      </c>
      <c r="C35" s="78">
        <f>SUM(C17)</f>
        <v>84</v>
      </c>
      <c r="D35" s="119">
        <v>295</v>
      </c>
      <c r="E35" s="41">
        <f t="shared" si="2"/>
        <v>-211</v>
      </c>
      <c r="F35" s="94">
        <f>SUM(E35/D35)</f>
        <v>-0.71525423728813564</v>
      </c>
      <c r="G35" s="75">
        <f>SUM(C35/D35)</f>
        <v>0.28474576271186441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</row>
    <row r="36" spans="2:17" ht="15" thickBot="1" x14ac:dyDescent="0.35">
      <c r="B36" s="61" t="s">
        <v>50</v>
      </c>
      <c r="C36" s="77">
        <f>SUM(C26:C35)</f>
        <v>2563</v>
      </c>
      <c r="D36" s="7">
        <f>SUM(D26:D35)</f>
        <v>3748</v>
      </c>
      <c r="E36" s="77">
        <f t="shared" si="2"/>
        <v>-1185</v>
      </c>
      <c r="F36" s="149">
        <f>SUM(E36/D36)</f>
        <v>-0.31616862326574174</v>
      </c>
      <c r="G36" s="185">
        <f>SUM(C36/D36)</f>
        <v>0.68383137673425831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</row>
    <row r="37" spans="2:17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</row>
    <row r="38" spans="2:17" ht="15" thickBot="1" x14ac:dyDescent="0.35">
      <c r="C38" s="9">
        <f>SUM(C26:C28,C30:C35)</f>
        <v>316</v>
      </c>
      <c r="D38" s="9">
        <f>SUM(D26:D28,D30:D35)</f>
        <v>1248</v>
      </c>
      <c r="E38" s="77">
        <f>SUM(C38-D38)</f>
        <v>-932</v>
      </c>
      <c r="F38" s="149">
        <f>SUM(E38/D38)</f>
        <v>-0.74679487179487181</v>
      </c>
      <c r="G38" s="185">
        <f>SUM(C38/D38)</f>
        <v>0.25320512820512819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</row>
    <row r="39" spans="2:17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</row>
    <row r="40" spans="2:17" ht="18" x14ac:dyDescent="0.35">
      <c r="B40" s="191" t="s">
        <v>53</v>
      </c>
      <c r="C40" s="192"/>
      <c r="D40" s="192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</row>
    <row r="41" spans="2:17" ht="15" thickBot="1" x14ac:dyDescent="0.35">
      <c r="B41" s="6" t="s">
        <v>202</v>
      </c>
      <c r="C41" s="40"/>
      <c r="D41" s="40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</row>
    <row r="42" spans="2:17" x14ac:dyDescent="0.3">
      <c r="B42" s="230"/>
      <c r="C42" s="254" t="s">
        <v>204</v>
      </c>
      <c r="D42" s="254" t="s">
        <v>197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</row>
    <row r="43" spans="2:17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</row>
    <row r="44" spans="2:17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</row>
    <row r="45" spans="2:17" ht="15" thickBot="1" x14ac:dyDescent="0.35">
      <c r="B45" s="11" t="s">
        <v>0</v>
      </c>
      <c r="C45" s="221">
        <v>628</v>
      </c>
      <c r="D45" s="221">
        <v>628</v>
      </c>
      <c r="E45" s="93">
        <f t="shared" ref="E45:E55" si="7">SUM(C45-D45)</f>
        <v>0</v>
      </c>
      <c r="F45" s="95">
        <f t="shared" ref="F45:F56" si="8">SUM(E45/D45)</f>
        <v>0</v>
      </c>
      <c r="G45" s="133">
        <f t="shared" ref="G45:G55" si="9">SUM(C45/C26)</f>
        <v>17.444444444444443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</row>
    <row r="46" spans="2:17" ht="15" thickBot="1" x14ac:dyDescent="0.35">
      <c r="B46" s="34" t="s">
        <v>2</v>
      </c>
      <c r="C46" s="42">
        <v>1249</v>
      </c>
      <c r="D46" s="42">
        <v>1343</v>
      </c>
      <c r="E46" s="93">
        <f t="shared" si="7"/>
        <v>-94</v>
      </c>
      <c r="F46" s="95">
        <f t="shared" si="8"/>
        <v>-6.9992553983618769E-2</v>
      </c>
      <c r="G46" s="133">
        <f t="shared" si="9"/>
        <v>29.046511627906977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</row>
    <row r="47" spans="2:17" ht="15" thickBot="1" x14ac:dyDescent="0.35">
      <c r="B47" s="33" t="s">
        <v>1</v>
      </c>
      <c r="C47" s="42">
        <v>509</v>
      </c>
      <c r="D47" s="42">
        <v>498</v>
      </c>
      <c r="E47" s="93">
        <f t="shared" si="7"/>
        <v>11</v>
      </c>
      <c r="F47" s="95">
        <f t="shared" si="8"/>
        <v>2.2088353413654619E-2</v>
      </c>
      <c r="G47" s="133">
        <f t="shared" si="9"/>
        <v>36.357142857142854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</row>
    <row r="48" spans="2:17" ht="15" thickBot="1" x14ac:dyDescent="0.35">
      <c r="B48" s="12" t="s">
        <v>6</v>
      </c>
      <c r="C48" s="222">
        <v>29680</v>
      </c>
      <c r="D48" s="222">
        <v>30200</v>
      </c>
      <c r="E48" s="93">
        <f t="shared" si="7"/>
        <v>-520</v>
      </c>
      <c r="F48" s="95">
        <f t="shared" si="8"/>
        <v>-1.7218543046357615E-2</v>
      </c>
      <c r="G48" s="133">
        <f t="shared" si="9"/>
        <v>13.208722741433021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</row>
    <row r="49" spans="2:20" ht="15" thickBot="1" x14ac:dyDescent="0.35">
      <c r="B49" s="14" t="s">
        <v>3</v>
      </c>
      <c r="C49" s="42">
        <v>298</v>
      </c>
      <c r="D49" s="42">
        <v>283</v>
      </c>
      <c r="E49" s="93">
        <f t="shared" si="7"/>
        <v>15</v>
      </c>
      <c r="F49" s="95">
        <f t="shared" si="8"/>
        <v>5.3003533568904596E-2</v>
      </c>
      <c r="G49" s="133">
        <f t="shared" si="9"/>
        <v>21.285714285714285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</row>
    <row r="50" spans="2:20" ht="15" thickBot="1" x14ac:dyDescent="0.35">
      <c r="B50" s="13" t="s">
        <v>7</v>
      </c>
      <c r="C50" s="42">
        <v>336</v>
      </c>
      <c r="D50" s="42">
        <v>381</v>
      </c>
      <c r="E50" s="93">
        <f t="shared" si="7"/>
        <v>-45</v>
      </c>
      <c r="F50" s="95">
        <f t="shared" si="8"/>
        <v>-0.11811023622047244</v>
      </c>
      <c r="G50" s="133">
        <f t="shared" si="9"/>
        <v>25.846153846153847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</row>
    <row r="51" spans="2:20" ht="15" thickBot="1" x14ac:dyDescent="0.35">
      <c r="B51" s="14" t="s">
        <v>59</v>
      </c>
      <c r="C51" s="42">
        <v>1740</v>
      </c>
      <c r="D51" s="42">
        <v>1748</v>
      </c>
      <c r="E51" s="93">
        <f t="shared" si="7"/>
        <v>-8</v>
      </c>
      <c r="F51" s="95">
        <f t="shared" si="8"/>
        <v>-4.5766590389016018E-3</v>
      </c>
      <c r="G51" s="133">
        <f t="shared" si="9"/>
        <v>20.714285714285715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</row>
    <row r="52" spans="2:20" ht="15" thickBot="1" x14ac:dyDescent="0.35">
      <c r="B52" s="15" t="s">
        <v>13</v>
      </c>
      <c r="C52" s="42">
        <v>357</v>
      </c>
      <c r="D52" s="42">
        <v>369</v>
      </c>
      <c r="E52" s="93">
        <f t="shared" si="7"/>
        <v>-12</v>
      </c>
      <c r="F52" s="95">
        <f t="shared" si="8"/>
        <v>-3.2520325203252036E-2</v>
      </c>
      <c r="G52" s="133">
        <f t="shared" si="9"/>
        <v>29.75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0" x14ac:dyDescent="0.3">
      <c r="B53" s="33" t="s">
        <v>65</v>
      </c>
      <c r="C53" s="42">
        <v>399</v>
      </c>
      <c r="D53" s="42">
        <v>518</v>
      </c>
      <c r="E53" s="93">
        <f t="shared" si="7"/>
        <v>-119</v>
      </c>
      <c r="F53" s="95">
        <f t="shared" si="8"/>
        <v>-0.22972972972972974</v>
      </c>
      <c r="G53" s="133">
        <f t="shared" si="9"/>
        <v>24.9375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</row>
    <row r="54" spans="2:20" ht="15" thickBot="1" x14ac:dyDescent="0.35">
      <c r="B54" s="227" t="s">
        <v>19</v>
      </c>
      <c r="C54" s="56">
        <v>1272</v>
      </c>
      <c r="D54" s="56">
        <v>1234</v>
      </c>
      <c r="E54" s="57">
        <f t="shared" si="7"/>
        <v>38</v>
      </c>
      <c r="F54" s="94">
        <f t="shared" si="8"/>
        <v>3.0794165316045379E-2</v>
      </c>
      <c r="G54" s="224">
        <f t="shared" si="9"/>
        <v>15.142857142857142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</row>
    <row r="55" spans="2:20" ht="15" thickBot="1" x14ac:dyDescent="0.35">
      <c r="B55" s="61" t="s">
        <v>50</v>
      </c>
      <c r="C55" s="77">
        <f>SUM(C45:C54)</f>
        <v>36468</v>
      </c>
      <c r="D55" s="59">
        <f>SUM(D45:D54)</f>
        <v>37202</v>
      </c>
      <c r="E55" s="77">
        <f t="shared" si="7"/>
        <v>-734</v>
      </c>
      <c r="F55" s="149">
        <f t="shared" si="8"/>
        <v>-1.9730122036449652E-2</v>
      </c>
      <c r="G55" s="132">
        <f t="shared" si="9"/>
        <v>14.228638314475225</v>
      </c>
      <c r="J55" s="40" t="s">
        <v>192</v>
      </c>
      <c r="K55" s="40">
        <f>SUM(K31:K48)</f>
        <v>1366</v>
      </c>
      <c r="L55" s="40"/>
      <c r="M55" s="40">
        <f>SUM(M31:M48)</f>
        <v>38904</v>
      </c>
    </row>
    <row r="56" spans="2:20" ht="15" thickBot="1" x14ac:dyDescent="0.35">
      <c r="C56" s="73">
        <f>SUM(C45:C47,C49:C54)</f>
        <v>6788</v>
      </c>
      <c r="D56" s="73">
        <f>SUM(D45:D47,D49:D54)</f>
        <v>7002</v>
      </c>
      <c r="E56" s="73">
        <f>SUM(E45:E47,E49:E54)</f>
        <v>-214</v>
      </c>
      <c r="F56" s="127">
        <f t="shared" si="8"/>
        <v>-3.0562696372465011E-2</v>
      </c>
      <c r="G56" s="72"/>
      <c r="T56">
        <f>SUM(M32,M41)</f>
        <v>1048</v>
      </c>
    </row>
    <row r="57" spans="2:20" ht="15" thickBot="1" x14ac:dyDescent="0.35">
      <c r="C57" t="s">
        <v>66</v>
      </c>
      <c r="M57">
        <f>SUM(M51-M49)</f>
        <v>35280</v>
      </c>
    </row>
    <row r="58" spans="2:20" ht="15" thickBot="1" x14ac:dyDescent="0.35">
      <c r="C58" s="35"/>
      <c r="E58" s="83">
        <f>SUM(C45:C47,C49:C54)</f>
        <v>6788</v>
      </c>
      <c r="F58" s="30">
        <f>SUM(C26:C28,C30:C35)</f>
        <v>316</v>
      </c>
      <c r="G58" s="134">
        <f>SUM(E58/F58)</f>
        <v>21.481012658227847</v>
      </c>
      <c r="K58" s="40">
        <f>SUM(K50-K49)</f>
        <v>1366</v>
      </c>
      <c r="M58">
        <f>SUM(M50-M49)</f>
        <v>38904</v>
      </c>
    </row>
    <row r="59" spans="2:20" ht="15" thickBot="1" x14ac:dyDescent="0.35">
      <c r="F59" s="132">
        <v>14.6</v>
      </c>
      <c r="G59" s="88"/>
      <c r="K59" s="40"/>
    </row>
    <row r="60" spans="2:20" ht="18" x14ac:dyDescent="0.35">
      <c r="B60" s="191" t="s">
        <v>53</v>
      </c>
      <c r="C60" s="192"/>
      <c r="D60" s="192"/>
      <c r="E60" s="35"/>
    </row>
    <row r="61" spans="2:20" ht="15.6" x14ac:dyDescent="0.3">
      <c r="B61" s="6" t="s">
        <v>203</v>
      </c>
      <c r="C61" s="40"/>
      <c r="D61" s="40"/>
      <c r="J61" s="520"/>
      <c r="K61" s="520"/>
      <c r="L61" s="520"/>
      <c r="M61" s="266"/>
    </row>
    <row r="62" spans="2:20" ht="15" thickBot="1" x14ac:dyDescent="0.35">
      <c r="B62" s="40" t="s">
        <v>69</v>
      </c>
      <c r="J62" s="522"/>
      <c r="K62" s="522"/>
      <c r="L62" s="266"/>
      <c r="M62" s="266"/>
    </row>
    <row r="63" spans="2:20" x14ac:dyDescent="0.3">
      <c r="B63" s="193"/>
      <c r="C63" s="254" t="s">
        <v>204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0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276"/>
      <c r="L65" s="286"/>
      <c r="M65" s="286"/>
    </row>
    <row r="66" spans="2:14" ht="15" thickBot="1" x14ac:dyDescent="0.35">
      <c r="B66" s="232" t="s">
        <v>0</v>
      </c>
      <c r="C66" s="78">
        <f>SUM(C45)</f>
        <v>628</v>
      </c>
      <c r="D66" s="220">
        <v>4152</v>
      </c>
      <c r="E66" s="41">
        <f>SUM(C66-D66)</f>
        <v>-3524</v>
      </c>
      <c r="F66" s="67">
        <f>SUM(E66/D66)</f>
        <v>-0.84874759152215795</v>
      </c>
      <c r="G66" s="75">
        <f>SUM(C66/D66)</f>
        <v>0.15125240847784199</v>
      </c>
      <c r="J66" s="284"/>
      <c r="K66" s="276"/>
      <c r="L66" s="286"/>
      <c r="M66" s="286"/>
    </row>
    <row r="67" spans="2:14" ht="15" thickBot="1" x14ac:dyDescent="0.35">
      <c r="B67" s="117" t="s">
        <v>2</v>
      </c>
      <c r="C67" s="78">
        <f t="shared" ref="C67:C75" si="10">SUM(C46)</f>
        <v>1249</v>
      </c>
      <c r="D67" s="220">
        <v>3262</v>
      </c>
      <c r="E67" s="41">
        <f t="shared" ref="E67:E75" si="11">SUM(C67-D67)</f>
        <v>-2013</v>
      </c>
      <c r="F67" s="67">
        <f t="shared" ref="F67:F75" si="12">SUM(E67/D67)</f>
        <v>-0.61710606989576944</v>
      </c>
      <c r="G67" s="75">
        <f t="shared" ref="G67:G75" si="13">SUM(C67/D67)</f>
        <v>0.38289393010423051</v>
      </c>
      <c r="J67" s="284"/>
      <c r="K67" s="276"/>
      <c r="L67" s="286"/>
      <c r="M67" s="286"/>
    </row>
    <row r="68" spans="2:14" ht="15" thickBot="1" x14ac:dyDescent="0.35">
      <c r="B68" s="38" t="s">
        <v>1</v>
      </c>
      <c r="C68" s="78">
        <f t="shared" si="10"/>
        <v>509</v>
      </c>
      <c r="D68" s="220">
        <v>1771</v>
      </c>
      <c r="E68" s="41">
        <f t="shared" si="11"/>
        <v>-1262</v>
      </c>
      <c r="F68" s="67">
        <f t="shared" si="12"/>
        <v>-0.7125917560700169</v>
      </c>
      <c r="G68" s="75">
        <f t="shared" si="13"/>
        <v>0.28740824392998304</v>
      </c>
    </row>
    <row r="69" spans="2:14" ht="15" thickBot="1" x14ac:dyDescent="0.35">
      <c r="B69" s="2" t="s">
        <v>6</v>
      </c>
      <c r="C69" s="78">
        <f t="shared" si="10"/>
        <v>29680</v>
      </c>
      <c r="D69" s="220">
        <v>86541</v>
      </c>
      <c r="E69" s="41">
        <f t="shared" si="11"/>
        <v>-56861</v>
      </c>
      <c r="F69" s="67">
        <f t="shared" si="12"/>
        <v>-0.65704117123675487</v>
      </c>
      <c r="G69" s="75">
        <f t="shared" si="13"/>
        <v>0.34295882876324518</v>
      </c>
    </row>
    <row r="70" spans="2:14" ht="15" thickBot="1" x14ac:dyDescent="0.35">
      <c r="B70" s="3" t="s">
        <v>3</v>
      </c>
      <c r="C70" s="78">
        <f t="shared" si="10"/>
        <v>298</v>
      </c>
      <c r="D70" s="220">
        <v>2819</v>
      </c>
      <c r="E70" s="41">
        <f t="shared" si="11"/>
        <v>-2521</v>
      </c>
      <c r="F70" s="67">
        <f t="shared" si="12"/>
        <v>-0.89428875487761617</v>
      </c>
      <c r="G70" s="75">
        <f t="shared" si="13"/>
        <v>0.10571124512238382</v>
      </c>
    </row>
    <row r="71" spans="2:14" x14ac:dyDescent="0.3">
      <c r="B71" s="227" t="s">
        <v>7</v>
      </c>
      <c r="C71" s="78">
        <f t="shared" si="10"/>
        <v>336</v>
      </c>
      <c r="D71" s="223">
        <v>752</v>
      </c>
      <c r="E71" s="57">
        <f t="shared" si="11"/>
        <v>-416</v>
      </c>
      <c r="F71" s="94">
        <f t="shared" si="12"/>
        <v>-0.55319148936170215</v>
      </c>
      <c r="G71" s="75">
        <f t="shared" si="13"/>
        <v>0.44680851063829785</v>
      </c>
    </row>
    <row r="72" spans="2:14" x14ac:dyDescent="0.3">
      <c r="B72" s="228" t="s">
        <v>59</v>
      </c>
      <c r="C72" s="78">
        <f t="shared" si="10"/>
        <v>1740</v>
      </c>
      <c r="D72" s="220">
        <v>14129</v>
      </c>
      <c r="E72" s="41">
        <f t="shared" si="11"/>
        <v>-12389</v>
      </c>
      <c r="F72" s="67">
        <f t="shared" si="12"/>
        <v>-0.87684903390190394</v>
      </c>
      <c r="G72" s="75">
        <f t="shared" si="13"/>
        <v>0.12315096609809612</v>
      </c>
      <c r="K72" s="282"/>
    </row>
    <row r="73" spans="2:14" ht="15" thickBot="1" x14ac:dyDescent="0.35">
      <c r="B73" s="170" t="s">
        <v>13</v>
      </c>
      <c r="C73" s="78">
        <f t="shared" si="10"/>
        <v>357</v>
      </c>
      <c r="D73" s="235">
        <v>1843</v>
      </c>
      <c r="E73" s="93">
        <f t="shared" si="11"/>
        <v>-1486</v>
      </c>
      <c r="F73" s="95">
        <f t="shared" si="12"/>
        <v>-0.80629408572978833</v>
      </c>
      <c r="G73" s="75">
        <f t="shared" si="13"/>
        <v>0.19370591427021161</v>
      </c>
    </row>
    <row r="74" spans="2:14" ht="15" thickBot="1" x14ac:dyDescent="0.35">
      <c r="B74" s="233" t="s">
        <v>65</v>
      </c>
      <c r="C74" s="78">
        <f t="shared" si="10"/>
        <v>399</v>
      </c>
      <c r="D74" s="236">
        <v>1048</v>
      </c>
      <c r="E74" s="41">
        <f t="shared" si="11"/>
        <v>-649</v>
      </c>
      <c r="F74" s="238">
        <f t="shared" si="12"/>
        <v>-0.61927480916030531</v>
      </c>
      <c r="G74" s="75">
        <f t="shared" si="13"/>
        <v>0.38072519083969464</v>
      </c>
    </row>
    <row r="75" spans="2:14" ht="15" thickBot="1" x14ac:dyDescent="0.35">
      <c r="B75" s="227" t="s">
        <v>19</v>
      </c>
      <c r="C75" s="78">
        <f t="shared" si="10"/>
        <v>1272</v>
      </c>
      <c r="D75" s="237">
        <v>5504</v>
      </c>
      <c r="E75" s="57">
        <f t="shared" si="11"/>
        <v>-4232</v>
      </c>
      <c r="F75" s="239">
        <f t="shared" si="12"/>
        <v>-0.76889534883720934</v>
      </c>
      <c r="G75" s="75">
        <f t="shared" si="13"/>
        <v>0.23110465116279069</v>
      </c>
      <c r="K75" s="282"/>
      <c r="N75" s="72"/>
    </row>
    <row r="76" spans="2:14" ht="15" thickBot="1" x14ac:dyDescent="0.35">
      <c r="B76" s="90" t="s">
        <v>50</v>
      </c>
      <c r="C76" s="77">
        <f>SUM(C66:C75)</f>
        <v>36468</v>
      </c>
      <c r="D76" s="115">
        <f>SUM(D66:D75)</f>
        <v>121821</v>
      </c>
      <c r="E76" s="77">
        <f>SUM(C76-D76)</f>
        <v>-85353</v>
      </c>
      <c r="F76" s="149">
        <f>SUM(E76/D76)</f>
        <v>-0.70064274632452528</v>
      </c>
      <c r="G76" s="185">
        <f>SUM(C76/D76)</f>
        <v>0.29935725367547467</v>
      </c>
      <c r="N76" s="72"/>
    </row>
    <row r="77" spans="2:14" ht="18.600000000000001" thickBot="1" x14ac:dyDescent="0.4">
      <c r="E77" s="102">
        <f>SUM(E66:E75)</f>
        <v>-85353</v>
      </c>
      <c r="I77" s="191" t="s">
        <v>56</v>
      </c>
      <c r="J77" s="192"/>
      <c r="K77" s="192"/>
      <c r="N77" s="72"/>
    </row>
    <row r="78" spans="2:14" ht="15" thickBot="1" x14ac:dyDescent="0.35">
      <c r="C78" s="72">
        <f>SUM(C76/C36)</f>
        <v>14.228638314475225</v>
      </c>
      <c r="D78" s="72">
        <f>SUM(D76/D36)</f>
        <v>32.502934898612594</v>
      </c>
      <c r="I78" s="6" t="s">
        <v>203</v>
      </c>
      <c r="J78" s="40"/>
      <c r="K78" s="40"/>
      <c r="N78" s="72"/>
    </row>
    <row r="79" spans="2:14" x14ac:dyDescent="0.3">
      <c r="I79" s="195"/>
      <c r="J79" s="254" t="s">
        <v>204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6788</v>
      </c>
      <c r="D80" s="73">
        <f>SUM(D66:D68,D70:D75)</f>
        <v>35280</v>
      </c>
      <c r="E80" s="250">
        <f>SUM(C80/D80)</f>
        <v>0.19240362811791384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17.444444444444443</v>
      </c>
      <c r="K82" s="111">
        <v>36.743362831858406</v>
      </c>
      <c r="L82" s="210">
        <f>SUM(J82-K82)</f>
        <v>-19.298918387413963</v>
      </c>
      <c r="M82" s="44">
        <f>SUM(L82/K82)</f>
        <v>-0.52523549561121818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29.046511627906977</v>
      </c>
      <c r="K83" s="111">
        <v>27.64406779661017</v>
      </c>
      <c r="L83" s="210">
        <f t="shared" ref="L83:L91" si="15">SUM(J83-K83)</f>
        <v>1.4024438312968073</v>
      </c>
      <c r="M83" s="44">
        <f t="shared" ref="M83:M91" si="16">SUM(L83/K83)</f>
        <v>5.0732180286027974E-2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36.357142857142854</v>
      </c>
      <c r="K84" s="111">
        <v>37.680851063829785</v>
      </c>
      <c r="L84" s="210">
        <f t="shared" si="15"/>
        <v>-1.3237082066869306</v>
      </c>
      <c r="M84" s="44">
        <f t="shared" si="16"/>
        <v>-3.5129466806485453E-2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13.208722741433021</v>
      </c>
      <c r="K85" s="111">
        <v>34.6</v>
      </c>
      <c r="L85" s="210">
        <f t="shared" si="15"/>
        <v>-21.39127725856698</v>
      </c>
      <c r="M85" s="44">
        <f t="shared" si="16"/>
        <v>-0.61824500747303412</v>
      </c>
    </row>
    <row r="86" spans="3:14" x14ac:dyDescent="0.3">
      <c r="I86" s="130" t="s">
        <v>3</v>
      </c>
      <c r="J86" s="212">
        <f t="shared" si="14"/>
        <v>21.285714285714285</v>
      </c>
      <c r="K86" s="111">
        <v>37.586666666666666</v>
      </c>
      <c r="L86" s="210">
        <f t="shared" si="15"/>
        <v>-16.300952380952381</v>
      </c>
      <c r="M86" s="44">
        <f t="shared" si="16"/>
        <v>-0.43368975827294381</v>
      </c>
    </row>
    <row r="87" spans="3:14" x14ac:dyDescent="0.3">
      <c r="E87" s="73"/>
      <c r="I87" s="130" t="s">
        <v>7</v>
      </c>
      <c r="J87" s="212">
        <f t="shared" si="14"/>
        <v>25.846153846153847</v>
      </c>
      <c r="K87" s="111">
        <v>21.485714285714284</v>
      </c>
      <c r="L87" s="210">
        <f t="shared" si="15"/>
        <v>4.3604395604395627</v>
      </c>
      <c r="M87" s="44">
        <f t="shared" si="16"/>
        <v>0.20294599018003284</v>
      </c>
    </row>
    <row r="88" spans="3:14" x14ac:dyDescent="0.3">
      <c r="E88" s="74"/>
      <c r="I88" s="130" t="s">
        <v>59</v>
      </c>
      <c r="J88" s="212">
        <f t="shared" si="14"/>
        <v>20.714285714285715</v>
      </c>
      <c r="K88" s="111">
        <f>SUM(D72/D32)</f>
        <v>30.715217391304346</v>
      </c>
      <c r="L88" s="210">
        <f t="shared" si="15"/>
        <v>-10.000931677018631</v>
      </c>
      <c r="M88" s="44">
        <f t="shared" si="16"/>
        <v>-0.32560185231994976</v>
      </c>
    </row>
    <row r="89" spans="3:14" x14ac:dyDescent="0.3">
      <c r="I89" s="130" t="s">
        <v>13</v>
      </c>
      <c r="J89" s="212">
        <f t="shared" si="14"/>
        <v>29.75</v>
      </c>
      <c r="K89" s="111">
        <v>30.21311475409836</v>
      </c>
      <c r="L89" s="210">
        <f t="shared" si="15"/>
        <v>-0.46311475409835978</v>
      </c>
      <c r="M89" s="44">
        <f t="shared" si="16"/>
        <v>-1.5328269126424279E-2</v>
      </c>
    </row>
    <row r="90" spans="3:14" x14ac:dyDescent="0.3">
      <c r="E90" s="25"/>
      <c r="F90" s="25"/>
      <c r="I90" s="130" t="s">
        <v>61</v>
      </c>
      <c r="J90" s="212">
        <f t="shared" si="14"/>
        <v>24.9375</v>
      </c>
      <c r="K90" s="111">
        <f>SUM(M53/K53)</f>
        <v>23.818181818181817</v>
      </c>
      <c r="L90" s="210">
        <f t="shared" si="15"/>
        <v>1.1193181818181834</v>
      </c>
      <c r="M90" s="44">
        <f t="shared" si="16"/>
        <v>4.6994274809160373E-2</v>
      </c>
    </row>
    <row r="91" spans="3:14" ht="15" thickBot="1" x14ac:dyDescent="0.35">
      <c r="I91" s="13" t="s">
        <v>137</v>
      </c>
      <c r="J91" s="213">
        <f>SUM(C75/C35)</f>
        <v>15.142857142857142</v>
      </c>
      <c r="K91" s="208">
        <v>18.657627118644069</v>
      </c>
      <c r="L91" s="211">
        <f t="shared" si="15"/>
        <v>-3.5147699757869262</v>
      </c>
      <c r="M91" s="65">
        <f t="shared" si="16"/>
        <v>-0.18838247508305653</v>
      </c>
    </row>
    <row r="93" spans="3:14" x14ac:dyDescent="0.3">
      <c r="I93" s="40" t="s">
        <v>112</v>
      </c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J99" s="284"/>
      <c r="K99" s="284"/>
      <c r="L99" s="285"/>
      <c r="M99" s="285"/>
    </row>
    <row r="100" spans="2:13" x14ac:dyDescent="0.3">
      <c r="J100" s="284"/>
      <c r="K100" s="276"/>
      <c r="L100" s="286"/>
      <c r="M100" s="286"/>
    </row>
    <row r="101" spans="2:13" ht="19.8" x14ac:dyDescent="0.4">
      <c r="B101" s="312" t="s">
        <v>215</v>
      </c>
      <c r="C101" s="312"/>
      <c r="D101" s="312"/>
      <c r="E101" s="313"/>
      <c r="J101" s="284"/>
      <c r="K101" s="276"/>
      <c r="L101" s="286"/>
      <c r="M101" s="286"/>
    </row>
    <row r="102" spans="2:13" ht="15" thickBot="1" x14ac:dyDescent="0.35"/>
    <row r="103" spans="2:13" x14ac:dyDescent="0.3">
      <c r="B103" s="195"/>
      <c r="C103" s="296" t="s">
        <v>212</v>
      </c>
      <c r="D103" s="69" t="s">
        <v>22</v>
      </c>
      <c r="E103" s="45" t="s">
        <v>210</v>
      </c>
      <c r="F103" s="45" t="s">
        <v>210</v>
      </c>
    </row>
    <row r="104" spans="2:13" ht="15" thickBot="1" x14ac:dyDescent="0.35">
      <c r="B104" s="196"/>
      <c r="C104" s="71" t="s">
        <v>209</v>
      </c>
      <c r="D104" s="47" t="s">
        <v>209</v>
      </c>
      <c r="E104" s="52" t="s">
        <v>16</v>
      </c>
      <c r="F104" s="53" t="s">
        <v>21</v>
      </c>
    </row>
    <row r="105" spans="2:13" ht="16.2" thickBot="1" x14ac:dyDescent="0.35">
      <c r="B105" s="1" t="s">
        <v>52</v>
      </c>
      <c r="C105" s="54" t="s">
        <v>15</v>
      </c>
      <c r="D105" s="49" t="s">
        <v>15</v>
      </c>
      <c r="E105" s="49" t="s">
        <v>15</v>
      </c>
      <c r="F105" s="55" t="s">
        <v>15</v>
      </c>
    </row>
    <row r="106" spans="2:13" ht="15" thickBot="1" x14ac:dyDescent="0.35">
      <c r="B106" s="202" t="s">
        <v>0</v>
      </c>
      <c r="C106" s="295">
        <f t="shared" ref="C106:C115" si="17">AVERAGE(C8:D8)</f>
        <v>36</v>
      </c>
      <c r="D106" s="290">
        <v>113</v>
      </c>
      <c r="E106" s="41">
        <f>SUM(C106-D106)</f>
        <v>-77</v>
      </c>
      <c r="F106" s="67">
        <f>SUM(E106/D106)</f>
        <v>-0.68141592920353977</v>
      </c>
    </row>
    <row r="107" spans="2:13" ht="16.2" thickBot="1" x14ac:dyDescent="0.35">
      <c r="B107" s="34" t="s">
        <v>2</v>
      </c>
      <c r="C107" s="295">
        <f t="shared" si="17"/>
        <v>43.5</v>
      </c>
      <c r="D107" s="290">
        <v>118</v>
      </c>
      <c r="E107" s="41">
        <f t="shared" ref="E107:E116" si="18">SUM(C107-D107)</f>
        <v>-74.5</v>
      </c>
      <c r="F107" s="67">
        <f t="shared" ref="F107:F114" si="19">SUM(E107/D107)</f>
        <v>-0.63135593220338981</v>
      </c>
      <c r="J107" s="520"/>
      <c r="K107" s="520"/>
      <c r="L107" s="520"/>
      <c r="M107" s="266"/>
    </row>
    <row r="108" spans="2:13" ht="15" thickBot="1" x14ac:dyDescent="0.35">
      <c r="B108" s="33" t="s">
        <v>1</v>
      </c>
      <c r="C108" s="295">
        <f t="shared" si="17"/>
        <v>14</v>
      </c>
      <c r="D108" s="290">
        <v>47</v>
      </c>
      <c r="E108" s="41">
        <f t="shared" si="18"/>
        <v>-33</v>
      </c>
      <c r="F108" s="67">
        <f t="shared" si="19"/>
        <v>-0.7021276595744681</v>
      </c>
      <c r="J108" s="522"/>
      <c r="K108" s="522"/>
      <c r="L108" s="266"/>
      <c r="M108" s="266"/>
    </row>
    <row r="109" spans="2:13" ht="15" thickBot="1" x14ac:dyDescent="0.35">
      <c r="B109" s="12" t="s">
        <v>6</v>
      </c>
      <c r="C109" s="295">
        <f t="shared" si="17"/>
        <v>2236.5</v>
      </c>
      <c r="D109" s="290">
        <v>2500</v>
      </c>
      <c r="E109" s="41">
        <f t="shared" si="18"/>
        <v>-263.5</v>
      </c>
      <c r="F109" s="67">
        <f t="shared" si="19"/>
        <v>-0.10539999999999999</v>
      </c>
      <c r="J109" s="283"/>
      <c r="K109" s="284"/>
      <c r="L109" s="285"/>
    </row>
    <row r="110" spans="2:13" ht="15" thickBot="1" x14ac:dyDescent="0.35">
      <c r="B110" s="14" t="s">
        <v>3</v>
      </c>
      <c r="C110" s="295">
        <f t="shared" si="17"/>
        <v>14</v>
      </c>
      <c r="D110" s="290">
        <v>75</v>
      </c>
      <c r="E110" s="41">
        <f t="shared" si="18"/>
        <v>-61</v>
      </c>
      <c r="F110" s="67">
        <f t="shared" si="19"/>
        <v>-0.81333333333333335</v>
      </c>
      <c r="J110" s="284"/>
      <c r="K110" s="284"/>
      <c r="L110" s="285"/>
    </row>
    <row r="111" spans="2:13" x14ac:dyDescent="0.3">
      <c r="B111" s="79" t="s">
        <v>7</v>
      </c>
      <c r="C111" s="295">
        <f t="shared" si="17"/>
        <v>14</v>
      </c>
      <c r="D111" s="290">
        <v>35</v>
      </c>
      <c r="E111" s="41">
        <f t="shared" si="18"/>
        <v>-21</v>
      </c>
      <c r="F111" s="67">
        <f t="shared" si="19"/>
        <v>-0.6</v>
      </c>
      <c r="J111" s="284"/>
      <c r="K111" s="276"/>
      <c r="L111" s="286"/>
    </row>
    <row r="112" spans="2:13" x14ac:dyDescent="0.3">
      <c r="B112" s="130" t="s">
        <v>59</v>
      </c>
      <c r="C112" s="295">
        <f t="shared" si="17"/>
        <v>83.5</v>
      </c>
      <c r="D112" s="290">
        <v>460</v>
      </c>
      <c r="E112" s="41">
        <f t="shared" si="18"/>
        <v>-376.5</v>
      </c>
      <c r="F112" s="67">
        <f t="shared" si="19"/>
        <v>-0.81847826086956521</v>
      </c>
      <c r="J112" s="284"/>
      <c r="K112" s="276"/>
      <c r="L112" s="286"/>
    </row>
    <row r="113" spans="2:12" ht="15" thickBot="1" x14ac:dyDescent="0.35">
      <c r="B113" s="15" t="s">
        <v>13</v>
      </c>
      <c r="C113" s="295">
        <f t="shared" si="17"/>
        <v>12</v>
      </c>
      <c r="D113" s="290">
        <v>61</v>
      </c>
      <c r="E113" s="41">
        <f t="shared" si="18"/>
        <v>-49</v>
      </c>
      <c r="F113" s="67">
        <f t="shared" si="19"/>
        <v>-0.80327868852459017</v>
      </c>
      <c r="J113" s="284"/>
      <c r="K113" s="276"/>
      <c r="L113" s="286"/>
    </row>
    <row r="114" spans="2:12" x14ac:dyDescent="0.3">
      <c r="B114" s="87" t="s">
        <v>65</v>
      </c>
      <c r="C114" s="295">
        <f t="shared" si="17"/>
        <v>16</v>
      </c>
      <c r="D114" s="290">
        <v>44</v>
      </c>
      <c r="E114" s="41">
        <f t="shared" si="18"/>
        <v>-28</v>
      </c>
      <c r="F114" s="150">
        <f t="shared" si="19"/>
        <v>-0.63636363636363635</v>
      </c>
    </row>
    <row r="115" spans="2:12" ht="15" thickBot="1" x14ac:dyDescent="0.35">
      <c r="B115" s="79" t="s">
        <v>19</v>
      </c>
      <c r="C115" s="303">
        <f t="shared" si="17"/>
        <v>86.5</v>
      </c>
      <c r="D115" s="304">
        <v>295</v>
      </c>
      <c r="E115" s="57">
        <f t="shared" si="18"/>
        <v>-208.5</v>
      </c>
      <c r="F115" s="94">
        <f>SUM(E115/D115)</f>
        <v>-0.70677966101694911</v>
      </c>
      <c r="G115" s="300" t="s">
        <v>217</v>
      </c>
      <c r="H115" s="301" t="s">
        <v>64</v>
      </c>
    </row>
    <row r="116" spans="2:12" ht="15" thickBot="1" x14ac:dyDescent="0.35">
      <c r="B116" s="307" t="s">
        <v>50</v>
      </c>
      <c r="C116" s="308">
        <f>SUM(C106:C115)</f>
        <v>2556</v>
      </c>
      <c r="D116" s="307">
        <f>SUM(D106:D115)</f>
        <v>3748</v>
      </c>
      <c r="E116" s="308">
        <f t="shared" si="18"/>
        <v>-1192</v>
      </c>
      <c r="F116" s="309">
        <f>SUM(E116/D116)</f>
        <v>-0.31803628601921025</v>
      </c>
      <c r="G116" s="314">
        <f>SUM(C116/D116)</f>
        <v>0.68196371398078981</v>
      </c>
      <c r="H116" s="310">
        <f>SUM(C137/C116)</f>
        <v>14.411189358372457</v>
      </c>
      <c r="J116" s="35"/>
    </row>
    <row r="118" spans="2:12" ht="15" thickBot="1" x14ac:dyDescent="0.35">
      <c r="F118" s="301" t="s">
        <v>218</v>
      </c>
      <c r="G118" s="300" t="s">
        <v>217</v>
      </c>
      <c r="H118" s="301" t="s">
        <v>64</v>
      </c>
    </row>
    <row r="119" spans="2:12" ht="15" thickBot="1" x14ac:dyDescent="0.35">
      <c r="B119" s="61" t="s">
        <v>213</v>
      </c>
      <c r="C119" s="299">
        <f>SUM(C106:C108,C110:C115)</f>
        <v>319.5</v>
      </c>
      <c r="D119" s="298">
        <f>SUM(D106:D108,D110:D115)</f>
        <v>1248</v>
      </c>
      <c r="E119" s="77">
        <f>SUM(C119-D119)</f>
        <v>-928.5</v>
      </c>
      <c r="F119" s="149">
        <f>SUM(E119/D119)</f>
        <v>-0.74399038461538458</v>
      </c>
      <c r="G119" s="60">
        <f>SUM(C119/D119)</f>
        <v>0.25600961538461536</v>
      </c>
      <c r="H119" s="132">
        <f>SUM(C140/C119)</f>
        <v>21.580594679186227</v>
      </c>
    </row>
    <row r="120" spans="2:12" ht="15" thickBot="1" x14ac:dyDescent="0.35">
      <c r="B120" s="101" t="s">
        <v>214</v>
      </c>
      <c r="C120" s="294">
        <v>2236.5</v>
      </c>
      <c r="D120" s="292">
        <v>2500</v>
      </c>
      <c r="E120" s="77">
        <v>-263.5</v>
      </c>
      <c r="F120" s="149">
        <v>-0.10539999999999999</v>
      </c>
      <c r="G120" s="60">
        <f>SUM(C120/D120)</f>
        <v>0.89459999999999995</v>
      </c>
      <c r="H120" s="198">
        <f>SUM(C141/C120)</f>
        <v>13.386988598256204</v>
      </c>
    </row>
    <row r="121" spans="2:12" x14ac:dyDescent="0.3">
      <c r="B121" s="10"/>
      <c r="C121" s="73"/>
      <c r="D121" s="10"/>
      <c r="E121" s="73"/>
      <c r="F121" s="74"/>
      <c r="G121" s="205"/>
    </row>
    <row r="122" spans="2:12" ht="19.8" x14ac:dyDescent="0.4">
      <c r="B122" s="312" t="s">
        <v>216</v>
      </c>
      <c r="C122" s="192"/>
      <c r="D122" s="192"/>
      <c r="F122" s="74"/>
      <c r="G122" s="205"/>
    </row>
    <row r="123" spans="2:12" ht="15" thickBot="1" x14ac:dyDescent="0.35"/>
    <row r="124" spans="2:12" x14ac:dyDescent="0.3">
      <c r="B124" s="195"/>
      <c r="C124" s="297" t="s">
        <v>212</v>
      </c>
      <c r="D124" s="80" t="s">
        <v>22</v>
      </c>
      <c r="E124" s="45" t="s">
        <v>210</v>
      </c>
      <c r="F124" s="45" t="s">
        <v>210</v>
      </c>
    </row>
    <row r="125" spans="2:12" ht="15" thickBot="1" x14ac:dyDescent="0.35">
      <c r="B125" s="196"/>
      <c r="C125" s="47" t="s">
        <v>83</v>
      </c>
      <c r="D125" s="251" t="s">
        <v>49</v>
      </c>
      <c r="E125" s="52" t="s">
        <v>16</v>
      </c>
      <c r="F125" s="53" t="s">
        <v>21</v>
      </c>
    </row>
    <row r="126" spans="2:12" ht="16.2" thickBot="1" x14ac:dyDescent="0.35">
      <c r="B126" s="1" t="s">
        <v>52</v>
      </c>
      <c r="C126" s="49" t="s">
        <v>15</v>
      </c>
      <c r="D126" s="55" t="s">
        <v>15</v>
      </c>
      <c r="E126" s="49" t="s">
        <v>15</v>
      </c>
      <c r="F126" s="55" t="s">
        <v>15</v>
      </c>
    </row>
    <row r="127" spans="2:12" ht="15" thickBot="1" x14ac:dyDescent="0.35">
      <c r="B127" s="11" t="s">
        <v>0</v>
      </c>
      <c r="C127" s="293">
        <f t="shared" ref="C127:C136" si="20">AVERAGE(C45:D45)</f>
        <v>628</v>
      </c>
      <c r="D127" s="291">
        <v>4152</v>
      </c>
      <c r="E127" s="41">
        <f>SUM(C127-D127)</f>
        <v>-3524</v>
      </c>
      <c r="F127" s="67">
        <f>SUM(E127/D127)</f>
        <v>-0.84874759152215795</v>
      </c>
    </row>
    <row r="128" spans="2:12" ht="15" thickBot="1" x14ac:dyDescent="0.35">
      <c r="B128" s="34" t="s">
        <v>2</v>
      </c>
      <c r="C128" s="293">
        <f t="shared" si="20"/>
        <v>1296</v>
      </c>
      <c r="D128" s="291">
        <v>3262</v>
      </c>
      <c r="E128" s="41">
        <f t="shared" ref="E128:E140" si="21">SUM(C128-D128)</f>
        <v>-1966</v>
      </c>
      <c r="F128" s="67">
        <f t="shared" ref="F128:F135" si="22">SUM(E128/D128)</f>
        <v>-0.60269773145309624</v>
      </c>
    </row>
    <row r="129" spans="2:10" ht="15" thickBot="1" x14ac:dyDescent="0.35">
      <c r="B129" s="33" t="s">
        <v>1</v>
      </c>
      <c r="C129" s="293">
        <f t="shared" si="20"/>
        <v>503.5</v>
      </c>
      <c r="D129" s="291">
        <v>1771</v>
      </c>
      <c r="E129" s="41">
        <f t="shared" si="21"/>
        <v>-1267.5</v>
      </c>
      <c r="F129" s="67">
        <f t="shared" si="22"/>
        <v>-0.71569734613212876</v>
      </c>
    </row>
    <row r="130" spans="2:10" ht="15" thickBot="1" x14ac:dyDescent="0.35">
      <c r="B130" s="12" t="s">
        <v>6</v>
      </c>
      <c r="C130" s="293">
        <f t="shared" si="20"/>
        <v>29940</v>
      </c>
      <c r="D130" s="291">
        <v>86541</v>
      </c>
      <c r="E130" s="41">
        <f t="shared" si="21"/>
        <v>-56601</v>
      </c>
      <c r="F130" s="67">
        <f t="shared" si="22"/>
        <v>-0.65403681492009569</v>
      </c>
    </row>
    <row r="131" spans="2:10" ht="15" thickBot="1" x14ac:dyDescent="0.35">
      <c r="B131" s="14" t="s">
        <v>3</v>
      </c>
      <c r="C131" s="293">
        <f t="shared" si="20"/>
        <v>290.5</v>
      </c>
      <c r="D131" s="291">
        <v>2819</v>
      </c>
      <c r="E131" s="41">
        <f t="shared" si="21"/>
        <v>-2528.5</v>
      </c>
      <c r="F131" s="67">
        <f t="shared" si="22"/>
        <v>-0.89694927279177017</v>
      </c>
    </row>
    <row r="132" spans="2:10" x14ac:dyDescent="0.3">
      <c r="B132" s="79" t="s">
        <v>7</v>
      </c>
      <c r="C132" s="293">
        <f t="shared" si="20"/>
        <v>358.5</v>
      </c>
      <c r="D132" s="291">
        <v>752</v>
      </c>
      <c r="E132" s="41">
        <f t="shared" si="21"/>
        <v>-393.5</v>
      </c>
      <c r="F132" s="67">
        <f t="shared" si="22"/>
        <v>-0.52327127659574468</v>
      </c>
    </row>
    <row r="133" spans="2:10" x14ac:dyDescent="0.3">
      <c r="B133" s="130" t="s">
        <v>59</v>
      </c>
      <c r="C133" s="293">
        <f t="shared" si="20"/>
        <v>1744</v>
      </c>
      <c r="D133" s="291">
        <v>14129</v>
      </c>
      <c r="E133" s="41">
        <f t="shared" si="21"/>
        <v>-12385</v>
      </c>
      <c r="F133" s="67">
        <f t="shared" si="22"/>
        <v>-0.87656592823271284</v>
      </c>
      <c r="H133" s="282"/>
    </row>
    <row r="134" spans="2:10" ht="15" thickBot="1" x14ac:dyDescent="0.35">
      <c r="B134" s="15" t="s">
        <v>13</v>
      </c>
      <c r="C134" s="293">
        <f t="shared" si="20"/>
        <v>363</v>
      </c>
      <c r="D134" s="291">
        <v>1843</v>
      </c>
      <c r="E134" s="41">
        <f t="shared" si="21"/>
        <v>-1480</v>
      </c>
      <c r="F134" s="67">
        <f t="shared" si="22"/>
        <v>-0.8030385241454151</v>
      </c>
    </row>
    <row r="135" spans="2:10" x14ac:dyDescent="0.3">
      <c r="B135" s="87" t="s">
        <v>65</v>
      </c>
      <c r="C135" s="293">
        <f t="shared" si="20"/>
        <v>458.5</v>
      </c>
      <c r="D135" s="291">
        <v>1048</v>
      </c>
      <c r="E135" s="41">
        <f t="shared" si="21"/>
        <v>-589.5</v>
      </c>
      <c r="F135" s="150">
        <f t="shared" si="22"/>
        <v>-0.5625</v>
      </c>
    </row>
    <row r="136" spans="2:10" ht="15" thickBot="1" x14ac:dyDescent="0.35">
      <c r="B136" s="79" t="s">
        <v>19</v>
      </c>
      <c r="C136" s="305">
        <f t="shared" si="20"/>
        <v>1253</v>
      </c>
      <c r="D136" s="306">
        <v>5504</v>
      </c>
      <c r="E136" s="57">
        <f t="shared" si="21"/>
        <v>-4251</v>
      </c>
      <c r="F136" s="94">
        <f>SUM(E136/D136)</f>
        <v>-0.77234738372093026</v>
      </c>
      <c r="G136" s="300" t="s">
        <v>217</v>
      </c>
    </row>
    <row r="137" spans="2:10" ht="15" thickBot="1" x14ac:dyDescent="0.35">
      <c r="B137" s="307" t="s">
        <v>50</v>
      </c>
      <c r="C137" s="308">
        <f>SUM(C127:C136)</f>
        <v>36835</v>
      </c>
      <c r="D137" s="311">
        <f>SUM(D127:D136)</f>
        <v>121821</v>
      </c>
      <c r="E137" s="308">
        <f t="shared" si="21"/>
        <v>-84986</v>
      </c>
      <c r="F137" s="309">
        <f>SUM(E137/D137)</f>
        <v>-0.69763012945222913</v>
      </c>
      <c r="G137" s="314">
        <f>SUM(C137/D137)</f>
        <v>0.30236987054777092</v>
      </c>
    </row>
    <row r="138" spans="2:10" x14ac:dyDescent="0.3">
      <c r="J138" s="35"/>
    </row>
    <row r="139" spans="2:10" ht="15" thickBot="1" x14ac:dyDescent="0.35">
      <c r="F139" s="301" t="s">
        <v>218</v>
      </c>
      <c r="G139" s="300" t="s">
        <v>217</v>
      </c>
      <c r="H139" s="301"/>
    </row>
    <row r="140" spans="2:10" ht="15" thickBot="1" x14ac:dyDescent="0.35">
      <c r="B140" s="61" t="s">
        <v>213</v>
      </c>
      <c r="C140" s="299">
        <f>SUM(C127:C129,C131:C136)</f>
        <v>6895</v>
      </c>
      <c r="D140" s="298">
        <f>SUM(D127:D129,D131:D136)</f>
        <v>35280</v>
      </c>
      <c r="E140" s="77">
        <f t="shared" si="21"/>
        <v>-28385</v>
      </c>
      <c r="F140" s="149">
        <f>SUM(E140/D140)</f>
        <v>-0.80456349206349209</v>
      </c>
      <c r="G140" s="60">
        <f>SUM(C140/D140)</f>
        <v>0.19543650793650794</v>
      </c>
      <c r="H140" s="302"/>
    </row>
    <row r="141" spans="2:10" ht="15" thickBot="1" x14ac:dyDescent="0.35">
      <c r="B141" s="101" t="s">
        <v>214</v>
      </c>
      <c r="C141" s="294">
        <v>29940</v>
      </c>
      <c r="D141" s="292">
        <v>86541</v>
      </c>
      <c r="E141" s="77">
        <f>SUM(C141-D141)</f>
        <v>-56601</v>
      </c>
      <c r="F141" s="149">
        <f>SUM(E141/D141)</f>
        <v>-0.65403681492009569</v>
      </c>
      <c r="G141" s="60">
        <f>SUM(C141/D141)</f>
        <v>0.34596318507990431</v>
      </c>
      <c r="H141" s="302"/>
    </row>
    <row r="143" spans="2:10" x14ac:dyDescent="0.3">
      <c r="B143" s="4" t="s">
        <v>211</v>
      </c>
      <c r="C143" s="4"/>
      <c r="D143" s="4"/>
    </row>
    <row r="144" spans="2:10" x14ac:dyDescent="0.3">
      <c r="B144" s="4" t="s">
        <v>219</v>
      </c>
    </row>
  </sheetData>
  <mergeCells count="13">
    <mergeCell ref="J108:K108"/>
    <mergeCell ref="J22:L22"/>
    <mergeCell ref="J61:L61"/>
    <mergeCell ref="J62:K62"/>
    <mergeCell ref="J96:L96"/>
    <mergeCell ref="J97:K97"/>
    <mergeCell ref="J107:L107"/>
    <mergeCell ref="J2:L2"/>
    <mergeCell ref="J3:L3"/>
    <mergeCell ref="J20:L20"/>
    <mergeCell ref="M20:M21"/>
    <mergeCell ref="N20:N21"/>
    <mergeCell ref="J21:L2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FCC0B-C859-4BA7-BE3E-BE68EBA6A196}">
  <sheetPr codeName="Sheet20"/>
  <dimension ref="B1:AI14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24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221</v>
      </c>
      <c r="C1" s="288"/>
      <c r="D1" s="288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/>
      <c r="C3" s="192"/>
      <c r="D3" s="192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220</v>
      </c>
      <c r="D5" s="254" t="s">
        <v>204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46</v>
      </c>
      <c r="D9" s="42">
        <v>43</v>
      </c>
      <c r="E9" s="93">
        <f t="shared" ref="E9:E18" si="1">SUM(C9-D9)</f>
        <v>3</v>
      </c>
      <c r="F9" s="44">
        <f t="shared" si="0"/>
        <v>6.9767441860465115E-2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2123</v>
      </c>
      <c r="D11" s="42">
        <v>2247</v>
      </c>
      <c r="E11" s="93">
        <f t="shared" si="1"/>
        <v>-124</v>
      </c>
      <c r="F11" s="44">
        <f t="shared" si="0"/>
        <v>-5.518469069870939E-2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0.62769230769230766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13</v>
      </c>
      <c r="D13" s="42">
        <v>13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0.30670119521912348</v>
      </c>
      <c r="U13" s="16"/>
    </row>
    <row r="14" spans="2:35" x14ac:dyDescent="0.3">
      <c r="B14" s="228" t="s">
        <v>59</v>
      </c>
      <c r="C14" s="42">
        <v>81</v>
      </c>
      <c r="D14" s="42">
        <v>84</v>
      </c>
      <c r="E14" s="93">
        <f t="shared" si="1"/>
        <v>-3</v>
      </c>
      <c r="F14" s="44">
        <f t="shared" si="0"/>
        <v>-3.5714285714285712E-2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16</v>
      </c>
      <c r="D16" s="42">
        <v>16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27" t="s">
        <v>19</v>
      </c>
      <c r="C17" s="56">
        <v>93</v>
      </c>
      <c r="D17" s="56">
        <v>84</v>
      </c>
      <c r="E17" s="57">
        <f t="shared" si="1"/>
        <v>9</v>
      </c>
      <c r="F17" s="58">
        <f>SUM(E17/D17)</f>
        <v>0.10714285714285714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2448</v>
      </c>
      <c r="D18" s="7">
        <f>SUM(D8:D17)</f>
        <v>2563</v>
      </c>
      <c r="E18" s="77">
        <f t="shared" si="1"/>
        <v>-115</v>
      </c>
      <c r="F18" s="60">
        <f t="shared" si="0"/>
        <v>-4.4869293796332421E-2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222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220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>SUM(C9)</f>
        <v>46</v>
      </c>
      <c r="D27" s="99">
        <v>118</v>
      </c>
      <c r="E27" s="41">
        <f t="shared" ref="E27:E36" si="2">SUM(C27-D27)</f>
        <v>-72</v>
      </c>
      <c r="F27" s="67">
        <f t="shared" ref="F27:F34" si="3">SUM(E27/D27)</f>
        <v>-0.61016949152542377</v>
      </c>
      <c r="G27" s="75">
        <f t="shared" ref="G27:G34" si="4">SUM(C27/D27)</f>
        <v>0.38983050847457629</v>
      </c>
      <c r="V27" s="188"/>
    </row>
    <row r="28" spans="2:25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5"/>
        <v>2123</v>
      </c>
      <c r="D29" s="99">
        <v>2500</v>
      </c>
      <c r="E29" s="41">
        <f t="shared" si="2"/>
        <v>-377</v>
      </c>
      <c r="F29" s="67">
        <f t="shared" si="3"/>
        <v>-0.15079999999999999</v>
      </c>
      <c r="G29" s="75">
        <f t="shared" si="4"/>
        <v>0.84919999999999995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5"/>
        <v>14</v>
      </c>
      <c r="D30" s="99">
        <v>75</v>
      </c>
      <c r="E30" s="41">
        <f t="shared" si="2"/>
        <v>-61</v>
      </c>
      <c r="F30" s="67">
        <f t="shared" si="3"/>
        <v>-0.81333333333333335</v>
      </c>
      <c r="G30" s="75">
        <f t="shared" si="4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14" t="s">
        <v>34</v>
      </c>
      <c r="T30" s="61" t="s">
        <v>36</v>
      </c>
      <c r="U30" s="327" t="s">
        <v>36</v>
      </c>
      <c r="X30" s="40" t="s">
        <v>234</v>
      </c>
      <c r="Y30" s="40"/>
    </row>
    <row r="31" spans="2:25" ht="15" thickBot="1" x14ac:dyDescent="0.35">
      <c r="B31" s="13" t="s">
        <v>7</v>
      </c>
      <c r="C31" s="78">
        <f t="shared" si="5"/>
        <v>13</v>
      </c>
      <c r="D31" s="99">
        <v>35</v>
      </c>
      <c r="E31" s="41">
        <f t="shared" si="2"/>
        <v>-22</v>
      </c>
      <c r="F31" s="67">
        <f t="shared" si="3"/>
        <v>-0.62857142857142856</v>
      </c>
      <c r="G31" s="75">
        <f t="shared" si="4"/>
        <v>0.37142857142857144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325" t="s">
        <v>4</v>
      </c>
      <c r="T31" s="76">
        <v>113</v>
      </c>
      <c r="U31" s="81">
        <v>4152</v>
      </c>
      <c r="X31" s="40" t="s">
        <v>233</v>
      </c>
      <c r="Y31" s="40"/>
    </row>
    <row r="32" spans="2:25" ht="15" thickBot="1" x14ac:dyDescent="0.35">
      <c r="B32" s="33" t="s">
        <v>59</v>
      </c>
      <c r="C32" s="78">
        <f t="shared" si="5"/>
        <v>81</v>
      </c>
      <c r="D32" s="99">
        <v>460</v>
      </c>
      <c r="E32" s="41">
        <f t="shared" si="2"/>
        <v>-379</v>
      </c>
      <c r="F32" s="67">
        <f t="shared" si="3"/>
        <v>-0.82391304347826089</v>
      </c>
      <c r="G32" s="75">
        <f t="shared" si="4"/>
        <v>0.17608695652173914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325" t="s">
        <v>37</v>
      </c>
      <c r="T32" s="76">
        <v>13</v>
      </c>
      <c r="U32" s="81">
        <v>194</v>
      </c>
    </row>
    <row r="33" spans="2:25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S33" s="324" t="s">
        <v>114</v>
      </c>
      <c r="T33" s="76">
        <v>3</v>
      </c>
      <c r="U33" s="81">
        <v>55</v>
      </c>
      <c r="X33" s="332" t="s">
        <v>38</v>
      </c>
      <c r="Y33" s="329" t="s">
        <v>230</v>
      </c>
    </row>
    <row r="34" spans="2:25" x14ac:dyDescent="0.3">
      <c r="B34" s="33" t="s">
        <v>65</v>
      </c>
      <c r="C34" s="78">
        <f t="shared" si="5"/>
        <v>16</v>
      </c>
      <c r="D34" s="182">
        <v>44</v>
      </c>
      <c r="E34" s="41">
        <f t="shared" si="2"/>
        <v>-28</v>
      </c>
      <c r="F34" s="150">
        <f t="shared" si="3"/>
        <v>-0.63636363636363635</v>
      </c>
      <c r="G34" s="75">
        <f t="shared" si="4"/>
        <v>0.36363636363636365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S34" s="324" t="s">
        <v>81</v>
      </c>
      <c r="T34" s="76">
        <v>2</v>
      </c>
      <c r="U34" s="81">
        <v>39</v>
      </c>
      <c r="X34" s="333" t="s">
        <v>226</v>
      </c>
      <c r="Y34" s="330" t="s">
        <v>232</v>
      </c>
    </row>
    <row r="35" spans="2:25" ht="15" thickBot="1" x14ac:dyDescent="0.35">
      <c r="B35" s="227" t="s">
        <v>19</v>
      </c>
      <c r="C35" s="78">
        <f>SUM(C17)</f>
        <v>93</v>
      </c>
      <c r="D35" s="119">
        <v>295</v>
      </c>
      <c r="E35" s="41">
        <f t="shared" si="2"/>
        <v>-202</v>
      </c>
      <c r="F35" s="94">
        <f>SUM(E35/D35)</f>
        <v>-0.68474576271186438</v>
      </c>
      <c r="G35" s="75">
        <f>SUM(C35/D35)</f>
        <v>0.31525423728813562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325" t="s">
        <v>70</v>
      </c>
      <c r="T35" s="76">
        <v>295</v>
      </c>
      <c r="U35" s="81">
        <v>5504</v>
      </c>
      <c r="X35" s="333" t="s">
        <v>227</v>
      </c>
      <c r="Y35" s="330" t="s">
        <v>232</v>
      </c>
    </row>
    <row r="36" spans="2:25" ht="15" thickBot="1" x14ac:dyDescent="0.35">
      <c r="B36" s="61" t="s">
        <v>50</v>
      </c>
      <c r="C36" s="77">
        <f>SUM(C26:C35)</f>
        <v>2448</v>
      </c>
      <c r="D36" s="7">
        <f>SUM(D26:D35)</f>
        <v>3748</v>
      </c>
      <c r="E36" s="77">
        <f t="shared" si="2"/>
        <v>-1300</v>
      </c>
      <c r="F36" s="149">
        <f>SUM(E36/D36)</f>
        <v>-0.34685165421558162</v>
      </c>
      <c r="G36" s="185">
        <f>SUM(C36/D36)</f>
        <v>0.65314834578441838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S36" s="324" t="s">
        <v>82</v>
      </c>
      <c r="T36" s="76">
        <v>111</v>
      </c>
      <c r="U36" s="81">
        <v>3522</v>
      </c>
      <c r="X36" s="333" t="s">
        <v>228</v>
      </c>
      <c r="Y36" s="330" t="s">
        <v>230</v>
      </c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325" t="s">
        <v>39</v>
      </c>
      <c r="T37" s="76">
        <v>47</v>
      </c>
      <c r="U37" s="81">
        <v>1771</v>
      </c>
      <c r="X37" s="334" t="s">
        <v>229</v>
      </c>
      <c r="Y37" s="331" t="s">
        <v>231</v>
      </c>
    </row>
    <row r="38" spans="2:25" ht="15" thickBot="1" x14ac:dyDescent="0.35">
      <c r="C38" s="9">
        <f>SUM(C26:C28,C30:C35)</f>
        <v>325</v>
      </c>
      <c r="D38" s="9">
        <f>SUM(D26:D28,D30:D35)</f>
        <v>1248</v>
      </c>
      <c r="E38" s="77">
        <f>SUM(C38-D38)</f>
        <v>-923</v>
      </c>
      <c r="F38" s="149">
        <f>SUM(E38/D38)</f>
        <v>-0.73958333333333337</v>
      </c>
      <c r="G38" s="185">
        <f>SUM(C38/D38)</f>
        <v>0.26041666666666669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S38" s="324" t="s">
        <v>40</v>
      </c>
      <c r="T38" s="76">
        <v>2</v>
      </c>
      <c r="U38" s="81">
        <v>8</v>
      </c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325" t="s">
        <v>12</v>
      </c>
      <c r="T39" s="76">
        <v>118</v>
      </c>
      <c r="U39" s="81">
        <v>3262</v>
      </c>
    </row>
    <row r="40" spans="2:25" x14ac:dyDescent="0.3"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325" t="s">
        <v>5</v>
      </c>
      <c r="T40" s="76">
        <v>75</v>
      </c>
      <c r="U40" s="81">
        <v>2819</v>
      </c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325" t="s">
        <v>41</v>
      </c>
      <c r="T41" s="76">
        <v>31</v>
      </c>
      <c r="U41" s="81">
        <v>854</v>
      </c>
    </row>
    <row r="42" spans="2:25" x14ac:dyDescent="0.3">
      <c r="B42" s="230"/>
      <c r="C42" s="254" t="s">
        <v>220</v>
      </c>
      <c r="D42" s="254" t="s">
        <v>204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325" t="s">
        <v>42</v>
      </c>
      <c r="T42" s="76">
        <v>127</v>
      </c>
      <c r="U42" s="81">
        <v>3784</v>
      </c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325" t="s">
        <v>43</v>
      </c>
      <c r="T43" s="76">
        <v>175</v>
      </c>
      <c r="U43" s="81">
        <v>5832</v>
      </c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S44" s="324" t="s">
        <v>44</v>
      </c>
      <c r="T44" s="76"/>
      <c r="U44" s="81"/>
    </row>
    <row r="45" spans="2:25" ht="15" thickBot="1" x14ac:dyDescent="0.35">
      <c r="B45" s="11" t="s">
        <v>0</v>
      </c>
      <c r="C45" s="221">
        <v>710</v>
      </c>
      <c r="D45" s="221">
        <v>628</v>
      </c>
      <c r="E45" s="93">
        <f t="shared" ref="E45:E55" si="7">SUM(C45-D45)</f>
        <v>82</v>
      </c>
      <c r="F45" s="95">
        <f t="shared" ref="F45:F56" si="8">SUM(E45/D45)</f>
        <v>0.13057324840764331</v>
      </c>
      <c r="G45" s="133">
        <f t="shared" ref="G45:G55" si="9">SUM(C45/C26)</f>
        <v>19.722222222222221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325" t="s">
        <v>45</v>
      </c>
      <c r="T45" s="76">
        <v>123</v>
      </c>
      <c r="U45" s="81">
        <v>3551</v>
      </c>
    </row>
    <row r="46" spans="2:25" ht="15" thickBot="1" x14ac:dyDescent="0.35">
      <c r="B46" s="34" t="s">
        <v>2</v>
      </c>
      <c r="C46" s="42">
        <v>1255</v>
      </c>
      <c r="D46" s="42">
        <v>1249</v>
      </c>
      <c r="E46" s="93">
        <f t="shared" si="7"/>
        <v>6</v>
      </c>
      <c r="F46" s="95">
        <f t="shared" si="8"/>
        <v>4.8038430744595673E-3</v>
      </c>
      <c r="G46" s="133">
        <f t="shared" si="9"/>
        <v>27.282608695652176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325" t="s">
        <v>7</v>
      </c>
      <c r="T46" s="76">
        <v>35</v>
      </c>
      <c r="U46" s="81">
        <v>752</v>
      </c>
    </row>
    <row r="47" spans="2:25" ht="15" thickBot="1" x14ac:dyDescent="0.35">
      <c r="B47" s="33" t="s">
        <v>1</v>
      </c>
      <c r="C47" s="42">
        <v>504</v>
      </c>
      <c r="D47" s="42">
        <v>509</v>
      </c>
      <c r="E47" s="93">
        <f t="shared" si="7"/>
        <v>-5</v>
      </c>
      <c r="F47" s="95">
        <f t="shared" si="8"/>
        <v>-9.823182711198428E-3</v>
      </c>
      <c r="G47" s="133">
        <f t="shared" si="9"/>
        <v>36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325" t="s">
        <v>46</v>
      </c>
      <c r="T47" s="76">
        <v>61</v>
      </c>
      <c r="U47" s="81">
        <v>1843</v>
      </c>
    </row>
    <row r="48" spans="2:25" ht="15" thickBot="1" x14ac:dyDescent="0.35">
      <c r="B48" s="12" t="s">
        <v>6</v>
      </c>
      <c r="C48" s="222">
        <v>31549</v>
      </c>
      <c r="D48" s="222">
        <v>29680</v>
      </c>
      <c r="E48" s="93">
        <f t="shared" si="7"/>
        <v>1869</v>
      </c>
      <c r="F48" s="95">
        <f t="shared" si="8"/>
        <v>6.2971698113207547E-2</v>
      </c>
      <c r="G48" s="133">
        <f t="shared" si="9"/>
        <v>14.86057465850212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325" t="s">
        <v>47</v>
      </c>
      <c r="T48" s="76">
        <v>35</v>
      </c>
      <c r="U48" s="81">
        <v>962</v>
      </c>
    </row>
    <row r="49" spans="2:21" ht="15" thickBot="1" x14ac:dyDescent="0.35">
      <c r="B49" s="14" t="s">
        <v>3</v>
      </c>
      <c r="C49" s="42">
        <v>313</v>
      </c>
      <c r="D49" s="42">
        <v>298</v>
      </c>
      <c r="E49" s="93">
        <f t="shared" si="7"/>
        <v>15</v>
      </c>
      <c r="F49" s="95">
        <f t="shared" si="8"/>
        <v>5.0335570469798654E-2</v>
      </c>
      <c r="G49" s="133">
        <f t="shared" si="9"/>
        <v>22.357142857142858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325" t="s">
        <v>6</v>
      </c>
      <c r="T49" s="76">
        <v>2500</v>
      </c>
      <c r="U49" s="81">
        <v>86541</v>
      </c>
    </row>
    <row r="50" spans="2:21" ht="15" thickBot="1" x14ac:dyDescent="0.35">
      <c r="B50" s="13" t="s">
        <v>7</v>
      </c>
      <c r="C50" s="42">
        <v>328</v>
      </c>
      <c r="D50" s="42">
        <v>336</v>
      </c>
      <c r="E50" s="93">
        <f t="shared" si="7"/>
        <v>-8</v>
      </c>
      <c r="F50" s="95">
        <f t="shared" si="8"/>
        <v>-2.3809523809523808E-2</v>
      </c>
      <c r="G50" s="133">
        <f t="shared" si="9"/>
        <v>25.23076923076923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14" t="s">
        <v>48</v>
      </c>
      <c r="T50" s="61">
        <v>3866</v>
      </c>
      <c r="U50" s="327">
        <v>125445</v>
      </c>
    </row>
    <row r="51" spans="2:21" ht="15" thickBot="1" x14ac:dyDescent="0.35">
      <c r="B51" s="14" t="s">
        <v>59</v>
      </c>
      <c r="C51" s="42">
        <v>1714</v>
      </c>
      <c r="D51" s="42">
        <v>1740</v>
      </c>
      <c r="E51" s="93">
        <f t="shared" si="7"/>
        <v>-26</v>
      </c>
      <c r="F51" s="95">
        <f t="shared" si="8"/>
        <v>-1.4942528735632184E-2</v>
      </c>
      <c r="G51" s="133">
        <f t="shared" si="9"/>
        <v>21.160493827160494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15" t="s">
        <v>113</v>
      </c>
      <c r="T51" s="101">
        <v>3748</v>
      </c>
      <c r="U51" s="328">
        <v>121821</v>
      </c>
    </row>
    <row r="52" spans="2:21" ht="15" thickBot="1" x14ac:dyDescent="0.35">
      <c r="B52" s="15" t="s">
        <v>13</v>
      </c>
      <c r="C52" s="42">
        <v>365</v>
      </c>
      <c r="D52" s="42">
        <v>357</v>
      </c>
      <c r="E52" s="93">
        <f t="shared" si="7"/>
        <v>8</v>
      </c>
      <c r="F52" s="95">
        <f t="shared" si="8"/>
        <v>2.2408963585434174E-2</v>
      </c>
      <c r="G52" s="133">
        <f t="shared" si="9"/>
        <v>30.416666666666668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ht="15" thickBot="1" x14ac:dyDescent="0.35">
      <c r="B53" s="33" t="s">
        <v>65</v>
      </c>
      <c r="C53" s="42">
        <v>478</v>
      </c>
      <c r="D53" s="42">
        <v>399</v>
      </c>
      <c r="E53" s="93">
        <f t="shared" si="7"/>
        <v>79</v>
      </c>
      <c r="F53" s="95">
        <f t="shared" si="8"/>
        <v>0.19799498746867167</v>
      </c>
      <c r="G53" s="133">
        <f t="shared" si="9"/>
        <v>29.875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14" t="s">
        <v>224</v>
      </c>
    </row>
    <row r="54" spans="2:21" ht="15" thickBot="1" x14ac:dyDescent="0.35">
      <c r="B54" s="227" t="s">
        <v>19</v>
      </c>
      <c r="C54" s="56">
        <v>1275</v>
      </c>
      <c r="D54" s="56">
        <v>1272</v>
      </c>
      <c r="E54" s="57">
        <f t="shared" si="7"/>
        <v>3</v>
      </c>
      <c r="F54" s="94">
        <f t="shared" si="8"/>
        <v>2.3584905660377358E-3</v>
      </c>
      <c r="G54" s="224">
        <f t="shared" si="9"/>
        <v>13.709677419354838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325" t="s">
        <v>223</v>
      </c>
    </row>
    <row r="55" spans="2:21" ht="15" thickBot="1" x14ac:dyDescent="0.35">
      <c r="B55" s="61" t="s">
        <v>50</v>
      </c>
      <c r="C55" s="77">
        <f>SUM(C45:C54)</f>
        <v>38491</v>
      </c>
      <c r="D55" s="59">
        <f>SUM(D45:D54)</f>
        <v>36468</v>
      </c>
      <c r="E55" s="77">
        <f t="shared" si="7"/>
        <v>2023</v>
      </c>
      <c r="F55" s="149">
        <f t="shared" si="8"/>
        <v>5.5473291652956017E-2</v>
      </c>
      <c r="G55" s="132">
        <f t="shared" si="9"/>
        <v>15.723447712418301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326" t="s">
        <v>74</v>
      </c>
    </row>
    <row r="56" spans="2:21" ht="15" thickBot="1" x14ac:dyDescent="0.35">
      <c r="C56" s="73">
        <f>SUM(C45:C47,C49:C54)</f>
        <v>6942</v>
      </c>
      <c r="D56" s="73">
        <f>SUM(D45:D47,D49:D54)</f>
        <v>6788</v>
      </c>
      <c r="E56" s="73">
        <f>SUM(E45:E47,E49:E54)</f>
        <v>154</v>
      </c>
      <c r="F56" s="127">
        <f t="shared" si="8"/>
        <v>2.2687094873305835E-2</v>
      </c>
      <c r="G56" s="72"/>
    </row>
    <row r="57" spans="2:21" ht="15" thickBot="1" x14ac:dyDescent="0.35">
      <c r="C57" t="s">
        <v>66</v>
      </c>
      <c r="M57">
        <f>SUM(M51-M49)</f>
        <v>35280</v>
      </c>
      <c r="S57" s="14" t="s">
        <v>225</v>
      </c>
    </row>
    <row r="58" spans="2:21" ht="15" thickBot="1" x14ac:dyDescent="0.35">
      <c r="C58" s="35"/>
      <c r="E58" s="83">
        <f>SUM(C45:C47,C49:C54)</f>
        <v>6942</v>
      </c>
      <c r="F58" s="30">
        <f>SUM(C26:C28,C30:C35)</f>
        <v>325</v>
      </c>
      <c r="G58" s="134">
        <f>SUM(E58/F58)</f>
        <v>21.36</v>
      </c>
      <c r="K58" s="40">
        <f>SUM(K50-K49)</f>
        <v>1366</v>
      </c>
      <c r="M58">
        <f>SUM(M50-M49)</f>
        <v>38904</v>
      </c>
      <c r="S58" s="325" t="s">
        <v>223</v>
      </c>
    </row>
    <row r="59" spans="2:21" ht="15" thickBot="1" x14ac:dyDescent="0.35">
      <c r="F59" s="132">
        <v>14.2</v>
      </c>
      <c r="G59" s="88"/>
      <c r="K59" s="40"/>
      <c r="S59" s="326" t="s">
        <v>74</v>
      </c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222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220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  <c r="O63">
        <v>31777</v>
      </c>
      <c r="P63">
        <v>2373</v>
      </c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  <c r="O64">
        <v>31629</v>
      </c>
      <c r="P64">
        <v>2431</v>
      </c>
    </row>
    <row r="65" spans="2:16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 t="s">
        <v>238</v>
      </c>
      <c r="L65" s="337" t="s">
        <v>239</v>
      </c>
      <c r="M65" s="286"/>
      <c r="O65">
        <v>32199</v>
      </c>
      <c r="P65">
        <v>2336</v>
      </c>
    </row>
    <row r="66" spans="2:16" ht="15" thickBot="1" x14ac:dyDescent="0.35">
      <c r="B66" s="232" t="s">
        <v>0</v>
      </c>
      <c r="C66" s="78">
        <f>SUM(C45)</f>
        <v>710</v>
      </c>
      <c r="D66" s="220">
        <v>4152</v>
      </c>
      <c r="E66" s="41">
        <f>SUM(C66-D66)</f>
        <v>-3442</v>
      </c>
      <c r="F66" s="67">
        <f>SUM(E66/D66)</f>
        <v>-0.82899807321772645</v>
      </c>
      <c r="G66" s="75">
        <f>SUM(C66/D66)</f>
        <v>0.17100192678227361</v>
      </c>
      <c r="J66" s="284" t="s">
        <v>237</v>
      </c>
      <c r="K66" s="335">
        <f>AVERAGE(C18:D18)</f>
        <v>2505.5</v>
      </c>
      <c r="L66" s="336">
        <f>AVERAGE(C55:D55)</f>
        <v>37479.5</v>
      </c>
      <c r="M66" s="286"/>
      <c r="O66">
        <v>29413</v>
      </c>
      <c r="P66">
        <v>2319</v>
      </c>
    </row>
    <row r="67" spans="2:16" ht="15" thickBot="1" x14ac:dyDescent="0.35">
      <c r="B67" s="117" t="s">
        <v>2</v>
      </c>
      <c r="C67" s="78">
        <f t="shared" ref="C67:C75" si="10">SUM(C46)</f>
        <v>1255</v>
      </c>
      <c r="D67" s="220">
        <v>3262</v>
      </c>
      <c r="E67" s="41">
        <f t="shared" ref="E67:E75" si="11">SUM(C67-D67)</f>
        <v>-2007</v>
      </c>
      <c r="F67" s="67">
        <f t="shared" ref="F67:F75" si="12">SUM(E67/D67)</f>
        <v>-0.61526670754138568</v>
      </c>
      <c r="G67" s="75">
        <f t="shared" ref="G67:G75" si="13">SUM(C67/D67)</f>
        <v>0.38473329245861437</v>
      </c>
      <c r="J67" s="284" t="s">
        <v>240</v>
      </c>
      <c r="K67" s="335">
        <f>AVERAGE(P63:P66)</f>
        <v>2364.75</v>
      </c>
      <c r="L67" s="336">
        <f>AVERAGE(O63:O66)</f>
        <v>31254.5</v>
      </c>
      <c r="M67" s="286"/>
    </row>
    <row r="68" spans="2:16" ht="15" thickBot="1" x14ac:dyDescent="0.35">
      <c r="B68" s="38" t="s">
        <v>1</v>
      </c>
      <c r="C68" s="78">
        <f t="shared" si="10"/>
        <v>504</v>
      </c>
      <c r="D68" s="220">
        <v>1771</v>
      </c>
      <c r="E68" s="41">
        <f t="shared" si="11"/>
        <v>-1267</v>
      </c>
      <c r="F68" s="67">
        <f t="shared" si="12"/>
        <v>-0.71541501976284583</v>
      </c>
      <c r="G68" s="75">
        <f t="shared" si="13"/>
        <v>0.28458498023715417</v>
      </c>
      <c r="J68" s="338" t="s">
        <v>241</v>
      </c>
      <c r="K68" s="10">
        <v>1756</v>
      </c>
      <c r="L68" s="10">
        <v>5371</v>
      </c>
    </row>
    <row r="69" spans="2:16" ht="15" thickBot="1" x14ac:dyDescent="0.35">
      <c r="B69" s="2" t="s">
        <v>6</v>
      </c>
      <c r="C69" s="78">
        <f t="shared" si="10"/>
        <v>31549</v>
      </c>
      <c r="D69" s="220">
        <v>86541</v>
      </c>
      <c r="E69" s="41">
        <f t="shared" si="11"/>
        <v>-54992</v>
      </c>
      <c r="F69" s="67">
        <f t="shared" si="12"/>
        <v>-0.63544447140661653</v>
      </c>
      <c r="G69" s="75">
        <f t="shared" si="13"/>
        <v>0.36455552859338347</v>
      </c>
    </row>
    <row r="70" spans="2:16" ht="15" thickBot="1" x14ac:dyDescent="0.35">
      <c r="B70" s="3" t="s">
        <v>3</v>
      </c>
      <c r="C70" s="78">
        <f t="shared" si="10"/>
        <v>313</v>
      </c>
      <c r="D70" s="220">
        <v>2819</v>
      </c>
      <c r="E70" s="41">
        <f t="shared" si="11"/>
        <v>-2506</v>
      </c>
      <c r="F70" s="67">
        <f t="shared" si="12"/>
        <v>-0.88896771904930827</v>
      </c>
      <c r="G70" s="75">
        <f t="shared" si="13"/>
        <v>0.11103228095069173</v>
      </c>
    </row>
    <row r="71" spans="2:16" x14ac:dyDescent="0.3">
      <c r="B71" s="227" t="s">
        <v>7</v>
      </c>
      <c r="C71" s="78">
        <f t="shared" si="10"/>
        <v>328</v>
      </c>
      <c r="D71" s="223">
        <v>752</v>
      </c>
      <c r="E71" s="57">
        <f t="shared" si="11"/>
        <v>-424</v>
      </c>
      <c r="F71" s="94">
        <f t="shared" si="12"/>
        <v>-0.56382978723404253</v>
      </c>
      <c r="G71" s="75">
        <f t="shared" si="13"/>
        <v>0.43617021276595747</v>
      </c>
    </row>
    <row r="72" spans="2:16" x14ac:dyDescent="0.3">
      <c r="B72" s="228" t="s">
        <v>59</v>
      </c>
      <c r="C72" s="78">
        <f t="shared" si="10"/>
        <v>1714</v>
      </c>
      <c r="D72" s="220">
        <v>14129</v>
      </c>
      <c r="E72" s="41">
        <f t="shared" si="11"/>
        <v>-12415</v>
      </c>
      <c r="F72" s="67">
        <f t="shared" si="12"/>
        <v>-0.87868922075164557</v>
      </c>
      <c r="G72" s="75">
        <f t="shared" si="13"/>
        <v>0.12131077924835444</v>
      </c>
      <c r="K72" s="282"/>
    </row>
    <row r="73" spans="2:16" ht="15" thickBot="1" x14ac:dyDescent="0.35">
      <c r="B73" s="170" t="s">
        <v>13</v>
      </c>
      <c r="C73" s="78">
        <f t="shared" si="10"/>
        <v>365</v>
      </c>
      <c r="D73" s="235">
        <v>1843</v>
      </c>
      <c r="E73" s="93">
        <f t="shared" si="11"/>
        <v>-1478</v>
      </c>
      <c r="F73" s="95">
        <f t="shared" si="12"/>
        <v>-0.80195333695062399</v>
      </c>
      <c r="G73" s="75">
        <f t="shared" si="13"/>
        <v>0.19804666304937601</v>
      </c>
    </row>
    <row r="74" spans="2:16" ht="15" thickBot="1" x14ac:dyDescent="0.35">
      <c r="B74" s="233" t="s">
        <v>65</v>
      </c>
      <c r="C74" s="78">
        <f t="shared" si="10"/>
        <v>478</v>
      </c>
      <c r="D74" s="236">
        <v>1048</v>
      </c>
      <c r="E74" s="41">
        <f t="shared" si="11"/>
        <v>-570</v>
      </c>
      <c r="F74" s="238">
        <f t="shared" si="12"/>
        <v>-0.54389312977099236</v>
      </c>
      <c r="G74" s="75">
        <f t="shared" si="13"/>
        <v>0.45610687022900764</v>
      </c>
    </row>
    <row r="75" spans="2:16" ht="15" thickBot="1" x14ac:dyDescent="0.35">
      <c r="B75" s="227" t="s">
        <v>19</v>
      </c>
      <c r="C75" s="78">
        <f t="shared" si="10"/>
        <v>1275</v>
      </c>
      <c r="D75" s="237">
        <v>5504</v>
      </c>
      <c r="E75" s="57">
        <f t="shared" si="11"/>
        <v>-4229</v>
      </c>
      <c r="F75" s="239">
        <f t="shared" si="12"/>
        <v>-0.76835029069767447</v>
      </c>
      <c r="G75" s="75">
        <f t="shared" si="13"/>
        <v>0.23164970930232559</v>
      </c>
      <c r="K75" s="282"/>
      <c r="N75" s="72"/>
    </row>
    <row r="76" spans="2:16" ht="15" thickBot="1" x14ac:dyDescent="0.35">
      <c r="B76" s="90" t="s">
        <v>50</v>
      </c>
      <c r="C76" s="77">
        <f>SUM(C66:C75)</f>
        <v>38491</v>
      </c>
      <c r="D76" s="115">
        <f>SUM(D66:D75)</f>
        <v>121821</v>
      </c>
      <c r="E76" s="77">
        <f>SUM(C76-D76)</f>
        <v>-83330</v>
      </c>
      <c r="F76" s="149">
        <f>SUM(E76/D76)</f>
        <v>-0.68403641408295779</v>
      </c>
      <c r="G76" s="185">
        <f>SUM(C76/D76)</f>
        <v>0.31596358591704221</v>
      </c>
      <c r="N76" s="72"/>
    </row>
    <row r="77" spans="2:16" ht="15" thickBot="1" x14ac:dyDescent="0.35">
      <c r="E77" s="102">
        <f>SUM(E66:E75)</f>
        <v>-83330</v>
      </c>
      <c r="N77" s="72"/>
    </row>
    <row r="78" spans="2:16" ht="18.600000000000001" thickBot="1" x14ac:dyDescent="0.4">
      <c r="C78" s="72">
        <f>SUM(C76/C36)</f>
        <v>15.723447712418301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6" x14ac:dyDescent="0.3">
      <c r="I79" s="195"/>
      <c r="J79" s="254" t="s">
        <v>220</v>
      </c>
      <c r="K79" s="69" t="s">
        <v>22</v>
      </c>
      <c r="L79" s="82" t="s">
        <v>23</v>
      </c>
      <c r="M79" s="45" t="s">
        <v>23</v>
      </c>
      <c r="N79" s="72"/>
    </row>
    <row r="80" spans="2:16" ht="15" thickBot="1" x14ac:dyDescent="0.35">
      <c r="C80" s="73">
        <f>SUM(C66:C68,C70:C75)</f>
        <v>6942</v>
      </c>
      <c r="D80" s="73">
        <f>SUM(D66:D68,D70:D75)</f>
        <v>35280</v>
      </c>
      <c r="E80" s="250">
        <f>SUM(C80/D80)</f>
        <v>0.19676870748299319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19.722222222222221</v>
      </c>
      <c r="K82" s="111">
        <v>36.743362831858406</v>
      </c>
      <c r="L82" s="210">
        <f>SUM(J82-K82)</f>
        <v>-17.021140609636184</v>
      </c>
      <c r="M82" s="44">
        <f>SUM(L82/K82)</f>
        <v>-0.46324395204453006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27.282608695652176</v>
      </c>
      <c r="K83" s="111">
        <v>27.64406779661017</v>
      </c>
      <c r="L83" s="210">
        <f t="shared" ref="L83:L91" si="15">SUM(J83-K83)</f>
        <v>-0.36145910095799394</v>
      </c>
      <c r="M83" s="44">
        <f t="shared" ref="M83:M91" si="16">SUM(L83/K83)</f>
        <v>-1.3075467171380528E-2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36</v>
      </c>
      <c r="K84" s="111">
        <v>37.680851063829785</v>
      </c>
      <c r="L84" s="210">
        <f t="shared" si="15"/>
        <v>-1.6808510638297847</v>
      </c>
      <c r="M84" s="44">
        <f t="shared" si="16"/>
        <v>-4.4607566346696714E-2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14.86057465850212</v>
      </c>
      <c r="K85" s="111">
        <v>34.6</v>
      </c>
      <c r="L85" s="210">
        <f t="shared" si="15"/>
        <v>-19.739425341497881</v>
      </c>
      <c r="M85" s="44">
        <f t="shared" si="16"/>
        <v>-0.570503622586644</v>
      </c>
    </row>
    <row r="86" spans="3:14" x14ac:dyDescent="0.3">
      <c r="I86" s="130" t="s">
        <v>3</v>
      </c>
      <c r="J86" s="212">
        <f t="shared" si="14"/>
        <v>22.357142857142858</v>
      </c>
      <c r="K86" s="111">
        <v>37.586666666666666</v>
      </c>
      <c r="L86" s="210">
        <f t="shared" si="15"/>
        <v>-15.229523809523808</v>
      </c>
      <c r="M86" s="44">
        <f t="shared" si="16"/>
        <v>-0.4051842091927228</v>
      </c>
    </row>
    <row r="87" spans="3:14" x14ac:dyDescent="0.3">
      <c r="E87" s="73"/>
      <c r="I87" s="130" t="s">
        <v>7</v>
      </c>
      <c r="J87" s="212">
        <f t="shared" si="14"/>
        <v>25.23076923076923</v>
      </c>
      <c r="K87" s="111">
        <v>21.485714285714284</v>
      </c>
      <c r="L87" s="210">
        <f t="shared" si="15"/>
        <v>3.745054945054946</v>
      </c>
      <c r="M87" s="44">
        <f t="shared" si="16"/>
        <v>0.1743044189852701</v>
      </c>
    </row>
    <row r="88" spans="3:14" x14ac:dyDescent="0.3">
      <c r="E88" s="74"/>
      <c r="I88" s="130" t="s">
        <v>59</v>
      </c>
      <c r="J88" s="212">
        <f t="shared" si="14"/>
        <v>21.160493827160494</v>
      </c>
      <c r="K88" s="111">
        <f>SUM(D72/D32)</f>
        <v>30.715217391304346</v>
      </c>
      <c r="L88" s="210">
        <f t="shared" si="15"/>
        <v>-9.5547235641438526</v>
      </c>
      <c r="M88" s="44">
        <f t="shared" si="16"/>
        <v>-0.31107458698465373</v>
      </c>
    </row>
    <row r="89" spans="3:14" x14ac:dyDescent="0.3">
      <c r="I89" s="130" t="s">
        <v>13</v>
      </c>
      <c r="J89" s="212">
        <f t="shared" si="14"/>
        <v>30.416666666666668</v>
      </c>
      <c r="K89" s="111">
        <v>30.21311475409836</v>
      </c>
      <c r="L89" s="210">
        <f t="shared" si="15"/>
        <v>0.20355191256830807</v>
      </c>
      <c r="M89" s="44">
        <f t="shared" si="16"/>
        <v>6.7372038343281567E-3</v>
      </c>
    </row>
    <row r="90" spans="3:14" x14ac:dyDescent="0.3">
      <c r="E90" s="25"/>
      <c r="F90" s="25"/>
      <c r="I90" s="130" t="s">
        <v>61</v>
      </c>
      <c r="J90" s="212">
        <f t="shared" si="14"/>
        <v>29.875</v>
      </c>
      <c r="K90" s="111">
        <f>SUM(M53/K53)</f>
        <v>23.818181818181817</v>
      </c>
      <c r="L90" s="210">
        <f t="shared" si="15"/>
        <v>6.0568181818181834</v>
      </c>
      <c r="M90" s="44">
        <f t="shared" si="16"/>
        <v>0.25429389312977108</v>
      </c>
    </row>
    <row r="91" spans="3:14" ht="15" thickBot="1" x14ac:dyDescent="0.35">
      <c r="I91" s="13" t="s">
        <v>137</v>
      </c>
      <c r="J91" s="213">
        <f>SUM(C75/C35)</f>
        <v>13.709677419354838</v>
      </c>
      <c r="K91" s="208">
        <v>18.657627118644069</v>
      </c>
      <c r="L91" s="211">
        <f t="shared" si="15"/>
        <v>-4.9479496992892305</v>
      </c>
      <c r="M91" s="65">
        <f t="shared" si="16"/>
        <v>-0.26519715866466625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  <c r="J107" s="40" t="s">
        <v>246</v>
      </c>
      <c r="K107" s="40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 t="s">
        <v>238</v>
      </c>
      <c r="L109" s="10" t="s">
        <v>239</v>
      </c>
    </row>
    <row r="110" spans="2:13" x14ac:dyDescent="0.3">
      <c r="B110" s="40"/>
      <c r="C110" s="73"/>
      <c r="D110" s="10"/>
      <c r="E110" s="9"/>
      <c r="F110" s="321"/>
      <c r="J110" s="339">
        <v>44287</v>
      </c>
      <c r="K110" s="9">
        <v>2505.5</v>
      </c>
      <c r="L110" s="9">
        <v>37479.5</v>
      </c>
    </row>
    <row r="111" spans="2:13" x14ac:dyDescent="0.3">
      <c r="B111" s="40"/>
      <c r="C111" s="73"/>
      <c r="D111" s="10"/>
      <c r="E111" s="9"/>
      <c r="F111" s="321"/>
      <c r="J111" s="10" t="s">
        <v>240</v>
      </c>
      <c r="K111" s="9">
        <v>2364.75</v>
      </c>
      <c r="L111" s="9">
        <v>31254.5</v>
      </c>
    </row>
    <row r="112" spans="2:13" x14ac:dyDescent="0.3">
      <c r="B112" s="40"/>
      <c r="C112" s="73"/>
      <c r="D112" s="10"/>
      <c r="E112" s="9"/>
      <c r="F112" s="321"/>
      <c r="J112" s="10" t="s">
        <v>241</v>
      </c>
      <c r="K112" s="9">
        <v>1756</v>
      </c>
      <c r="L112" s="9">
        <v>5371</v>
      </c>
    </row>
    <row r="113" spans="2:14" ht="15" thickBot="1" x14ac:dyDescent="0.35">
      <c r="B113" s="40"/>
      <c r="C113" s="73"/>
      <c r="D113" s="10"/>
      <c r="E113" s="9"/>
      <c r="F113" s="321"/>
    </row>
    <row r="114" spans="2:14" ht="15" thickBot="1" x14ac:dyDescent="0.35">
      <c r="B114" s="40"/>
      <c r="C114" s="73"/>
      <c r="D114" s="10"/>
      <c r="E114" s="9"/>
      <c r="F114" s="321"/>
      <c r="J114" s="340" t="s">
        <v>244</v>
      </c>
      <c r="K114" s="31"/>
      <c r="L114" s="31"/>
      <c r="M114" s="163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45"/>
      <c r="K115" s="346" t="s">
        <v>238</v>
      </c>
      <c r="L115" s="346" t="s">
        <v>242</v>
      </c>
      <c r="M115" s="327" t="s">
        <v>21</v>
      </c>
      <c r="N115" s="10" t="s">
        <v>210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41" t="s">
        <v>243</v>
      </c>
      <c r="K116" s="73">
        <v>2505.5</v>
      </c>
      <c r="L116" s="73">
        <f>SUM(K116-K117)</f>
        <v>140.75</v>
      </c>
      <c r="M116" s="342">
        <f>SUM(L116/K117)</f>
        <v>5.9520033830214612E-2</v>
      </c>
      <c r="N116" s="250">
        <f>SUM(K116/3900)</f>
        <v>0.64243589743589746</v>
      </c>
    </row>
    <row r="117" spans="2:14" x14ac:dyDescent="0.3">
      <c r="J117" s="343" t="s">
        <v>240</v>
      </c>
      <c r="K117" s="73">
        <v>2364.75</v>
      </c>
      <c r="M117" s="168"/>
    </row>
    <row r="118" spans="2:14" ht="15" thickBot="1" x14ac:dyDescent="0.35">
      <c r="F118" s="301"/>
      <c r="G118" s="300"/>
      <c r="H118" s="301"/>
      <c r="J118" s="164"/>
      <c r="M118" s="16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345"/>
      <c r="K119" s="346" t="s">
        <v>238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41" t="s">
        <v>243</v>
      </c>
      <c r="K120" s="73">
        <v>2505.5</v>
      </c>
      <c r="L120" s="73">
        <f>SUM(K120-K121)</f>
        <v>749.5</v>
      </c>
      <c r="M120" s="342">
        <f>SUM(L120/K121)</f>
        <v>0.42682232346241455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175" t="s">
        <v>241</v>
      </c>
      <c r="K121" s="100">
        <v>1756</v>
      </c>
      <c r="L121" s="171"/>
      <c r="M121" s="344"/>
    </row>
    <row r="122" spans="2:14" ht="19.8" x14ac:dyDescent="0.4">
      <c r="B122" s="312"/>
      <c r="C122" s="192"/>
      <c r="D122" s="192"/>
      <c r="F122" s="322"/>
      <c r="G122" s="323"/>
    </row>
    <row r="123" spans="2:14" ht="15" thickBot="1" x14ac:dyDescent="0.35"/>
    <row r="124" spans="2:14" ht="15" thickBot="1" x14ac:dyDescent="0.35">
      <c r="B124" s="315"/>
      <c r="C124" s="316"/>
      <c r="D124" s="317"/>
      <c r="E124" s="300"/>
      <c r="F124" s="300"/>
      <c r="J124" s="340" t="s">
        <v>245</v>
      </c>
      <c r="K124" s="31"/>
      <c r="L124" s="31"/>
      <c r="M124" s="163"/>
    </row>
    <row r="125" spans="2:14" ht="15" thickBot="1" x14ac:dyDescent="0.35">
      <c r="B125" s="315"/>
      <c r="C125" s="318"/>
      <c r="D125" s="318"/>
      <c r="E125" s="300"/>
      <c r="F125" s="300"/>
      <c r="J125" s="345"/>
      <c r="K125" s="346" t="s">
        <v>239</v>
      </c>
      <c r="L125" s="346" t="s">
        <v>242</v>
      </c>
      <c r="M125" s="327" t="s">
        <v>21</v>
      </c>
      <c r="N125" s="10" t="s">
        <v>210</v>
      </c>
    </row>
    <row r="126" spans="2:14" ht="15.6" x14ac:dyDescent="0.3">
      <c r="B126" s="319"/>
      <c r="C126" s="318"/>
      <c r="D126" s="318"/>
      <c r="E126" s="318"/>
      <c r="F126" s="318"/>
      <c r="J126" s="341" t="s">
        <v>243</v>
      </c>
      <c r="K126" s="73">
        <v>37479.5</v>
      </c>
      <c r="L126" s="73">
        <f>SUM(K126-K127)</f>
        <v>6225</v>
      </c>
      <c r="M126" s="342">
        <f>SUM(L126/K127)</f>
        <v>0.19917131933001647</v>
      </c>
      <c r="N126" s="250">
        <f>SUM(K126/125500)</f>
        <v>0.2986414342629482</v>
      </c>
    </row>
    <row r="127" spans="2:14" x14ac:dyDescent="0.3">
      <c r="B127" s="320"/>
      <c r="C127" s="73"/>
      <c r="D127" s="10"/>
      <c r="E127" s="9"/>
      <c r="F127" s="321"/>
      <c r="J127" s="343" t="s">
        <v>240</v>
      </c>
      <c r="K127" s="73">
        <v>31254.5</v>
      </c>
      <c r="M127" s="168"/>
    </row>
    <row r="128" spans="2:14" ht="15" thickBot="1" x14ac:dyDescent="0.35">
      <c r="B128" s="320"/>
      <c r="C128" s="73"/>
      <c r="D128" s="10"/>
      <c r="E128" s="9"/>
      <c r="F128" s="321"/>
      <c r="J128" s="164"/>
      <c r="K128" s="40"/>
      <c r="M128" s="168"/>
    </row>
    <row r="129" spans="2:13" ht="15" thickBot="1" x14ac:dyDescent="0.35">
      <c r="B129" s="40"/>
      <c r="C129" s="73"/>
      <c r="D129" s="10"/>
      <c r="E129" s="9"/>
      <c r="F129" s="321"/>
      <c r="J129" s="345"/>
      <c r="K129" s="346" t="s">
        <v>239</v>
      </c>
      <c r="L129" s="346" t="s">
        <v>242</v>
      </c>
      <c r="M129" s="327" t="s">
        <v>21</v>
      </c>
    </row>
    <row r="130" spans="2:13" x14ac:dyDescent="0.3">
      <c r="B130" s="40"/>
      <c r="C130" s="73"/>
      <c r="D130" s="10"/>
      <c r="E130" s="9"/>
      <c r="F130" s="321"/>
      <c r="J130" s="341" t="s">
        <v>243</v>
      </c>
      <c r="K130" s="73">
        <v>37479.5</v>
      </c>
      <c r="L130" s="73">
        <f>SUM(K130-K131)</f>
        <v>32108.5</v>
      </c>
      <c r="M130" s="342">
        <f>SUM(L130/K131)</f>
        <v>5.9781232545149878</v>
      </c>
    </row>
    <row r="131" spans="2:13" ht="15" thickBot="1" x14ac:dyDescent="0.35">
      <c r="B131" s="40"/>
      <c r="C131" s="73"/>
      <c r="D131" s="10"/>
      <c r="E131" s="9"/>
      <c r="F131" s="321"/>
      <c r="J131" s="175" t="s">
        <v>241</v>
      </c>
      <c r="K131" s="100">
        <v>5371</v>
      </c>
      <c r="L131" s="171"/>
      <c r="M131" s="344"/>
    </row>
    <row r="132" spans="2:13" x14ac:dyDescent="0.3">
      <c r="B132" s="40"/>
      <c r="C132" s="73"/>
      <c r="D132" s="10"/>
      <c r="E132" s="9"/>
      <c r="F132" s="321"/>
    </row>
    <row r="133" spans="2:13" x14ac:dyDescent="0.3">
      <c r="B133" s="40"/>
      <c r="C133" s="73"/>
      <c r="D133" s="10"/>
      <c r="E133" s="9"/>
      <c r="F133" s="321"/>
      <c r="H133" s="282"/>
    </row>
    <row r="134" spans="2:13" x14ac:dyDescent="0.3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</row>
    <row r="136" spans="2:13" x14ac:dyDescent="0.3">
      <c r="B136" s="40"/>
      <c r="C136" s="73"/>
      <c r="D136" s="10"/>
      <c r="E136" s="9"/>
      <c r="F136" s="321"/>
      <c r="G136" s="300"/>
    </row>
    <row r="137" spans="2:13" x14ac:dyDescent="0.3">
      <c r="B137" s="10"/>
      <c r="C137" s="73"/>
      <c r="D137" s="10"/>
      <c r="E137" s="73"/>
      <c r="F137" s="322"/>
      <c r="G137" s="322"/>
    </row>
    <row r="138" spans="2:13" x14ac:dyDescent="0.3">
      <c r="J138" s="35"/>
    </row>
    <row r="139" spans="2:13" x14ac:dyDescent="0.3">
      <c r="F139" s="301"/>
      <c r="G139" s="300"/>
      <c r="H139" s="301"/>
    </row>
    <row r="140" spans="2:13" x14ac:dyDescent="0.3">
      <c r="B140" s="10"/>
      <c r="C140" s="73"/>
      <c r="D140" s="73"/>
      <c r="E140" s="73"/>
      <c r="F140" s="322"/>
      <c r="G140" s="322"/>
      <c r="H140" s="302"/>
    </row>
    <row r="141" spans="2:13" x14ac:dyDescent="0.3">
      <c r="B141" s="10"/>
      <c r="C141" s="73"/>
      <c r="D141" s="10"/>
      <c r="E141" s="73"/>
      <c r="F141" s="322"/>
      <c r="G141" s="322"/>
      <c r="H141" s="302"/>
    </row>
    <row r="143" spans="2:13" x14ac:dyDescent="0.3">
      <c r="B143" s="4"/>
      <c r="C143" s="4"/>
      <c r="D143" s="4"/>
    </row>
    <row r="144" spans="2:13" x14ac:dyDescent="0.3">
      <c r="B144" s="4"/>
    </row>
  </sheetData>
  <mergeCells count="11">
    <mergeCell ref="J22:L22"/>
    <mergeCell ref="J61:L61"/>
    <mergeCell ref="J62:K62"/>
    <mergeCell ref="J96:L96"/>
    <mergeCell ref="J97:K97"/>
    <mergeCell ref="J2:L2"/>
    <mergeCell ref="J3:L3"/>
    <mergeCell ref="J20:L20"/>
    <mergeCell ref="M20:M21"/>
    <mergeCell ref="N20:N21"/>
    <mergeCell ref="J21:L2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119A-2D30-48AC-82B2-257AFDA6BF71}">
  <sheetPr codeName="Sheet21"/>
  <dimension ref="B1:AI14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24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247</v>
      </c>
      <c r="C1" s="288"/>
      <c r="D1" s="288"/>
      <c r="E1" s="89"/>
      <c r="F1" s="89"/>
      <c r="G1" s="89"/>
    </row>
    <row r="2" spans="2:35" ht="15.6" x14ac:dyDescent="0.3">
      <c r="B2" s="28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8" x14ac:dyDescent="0.35">
      <c r="B3" s="191" t="s">
        <v>51</v>
      </c>
      <c r="C3" s="192"/>
      <c r="D3" s="192"/>
      <c r="J3" s="519"/>
      <c r="K3" s="519"/>
      <c r="L3" s="519"/>
      <c r="AB3" s="40"/>
      <c r="AC3" s="40"/>
      <c r="AD3" s="40"/>
    </row>
    <row r="4" spans="2:35" ht="16.2" thickBot="1" x14ac:dyDescent="0.35">
      <c r="B4" s="70" t="s">
        <v>247</v>
      </c>
      <c r="C4" s="28"/>
      <c r="D4" s="28"/>
      <c r="E4" s="28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248</v>
      </c>
      <c r="D5" s="254" t="s">
        <v>220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56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41</v>
      </c>
      <c r="D9" s="42">
        <v>46</v>
      </c>
      <c r="E9" s="93">
        <f t="shared" ref="E9:E18" si="1">SUM(C9-D9)</f>
        <v>-5</v>
      </c>
      <c r="F9" s="44">
        <f t="shared" si="0"/>
        <v>-0.10869565217391304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2263</v>
      </c>
      <c r="D11" s="42">
        <v>2123</v>
      </c>
      <c r="E11" s="93">
        <f t="shared" si="1"/>
        <v>140</v>
      </c>
      <c r="F11" s="44">
        <f t="shared" si="0"/>
        <v>6.59444182760245E-2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0.66230769230769226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13</v>
      </c>
      <c r="D13" s="42">
        <v>13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0.31319521912350595</v>
      </c>
      <c r="U13" s="16"/>
    </row>
    <row r="14" spans="2:35" x14ac:dyDescent="0.3">
      <c r="B14" s="228" t="s">
        <v>59</v>
      </c>
      <c r="C14" s="42">
        <v>84</v>
      </c>
      <c r="D14" s="42">
        <v>81</v>
      </c>
      <c r="E14" s="93">
        <f t="shared" si="1"/>
        <v>3</v>
      </c>
      <c r="F14" s="44">
        <f t="shared" si="0"/>
        <v>3.7037037037037035E-2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16</v>
      </c>
      <c r="D16" s="42">
        <v>16</v>
      </c>
      <c r="E16" s="26">
        <f t="shared" si="1"/>
        <v>0</v>
      </c>
      <c r="F16" s="58">
        <f t="shared" si="0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27" t="s">
        <v>19</v>
      </c>
      <c r="C17" s="56">
        <v>90</v>
      </c>
      <c r="D17" s="56">
        <v>93</v>
      </c>
      <c r="E17" s="57">
        <f t="shared" si="1"/>
        <v>-3</v>
      </c>
      <c r="F17" s="58">
        <f>SUM(E17/D17)</f>
        <v>-3.2258064516129031E-2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2583</v>
      </c>
      <c r="D18" s="7">
        <f>SUM(D8:D17)</f>
        <v>2448</v>
      </c>
      <c r="E18" s="77">
        <f t="shared" si="1"/>
        <v>135</v>
      </c>
      <c r="F18" s="60">
        <f t="shared" si="0"/>
        <v>5.514705882352941E-2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249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248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>SUM(C9)</f>
        <v>41</v>
      </c>
      <c r="D27" s="99">
        <v>118</v>
      </c>
      <c r="E27" s="41">
        <f t="shared" ref="E27:E36" si="2">SUM(C27-D27)</f>
        <v>-77</v>
      </c>
      <c r="F27" s="67">
        <f t="shared" ref="F27:F34" si="3">SUM(E27/D27)</f>
        <v>-0.65254237288135597</v>
      </c>
      <c r="G27" s="75">
        <f t="shared" ref="G27:G34" si="4">SUM(C27/D27)</f>
        <v>0.34745762711864409</v>
      </c>
      <c r="V27" s="188"/>
    </row>
    <row r="28" spans="2:25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5"/>
        <v>2263</v>
      </c>
      <c r="D29" s="99">
        <v>2500</v>
      </c>
      <c r="E29" s="41">
        <f t="shared" si="2"/>
        <v>-237</v>
      </c>
      <c r="F29" s="67">
        <f t="shared" si="3"/>
        <v>-9.4799999999999995E-2</v>
      </c>
      <c r="G29" s="75">
        <f t="shared" si="4"/>
        <v>0.9052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5"/>
        <v>14</v>
      </c>
      <c r="D30" s="99">
        <v>75</v>
      </c>
      <c r="E30" s="41">
        <f t="shared" si="2"/>
        <v>-61</v>
      </c>
      <c r="F30" s="67">
        <f t="shared" si="3"/>
        <v>-0.81333333333333335</v>
      </c>
      <c r="G30" s="75">
        <f t="shared" si="4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14" t="s">
        <v>34</v>
      </c>
      <c r="T30" s="61" t="s">
        <v>36</v>
      </c>
      <c r="U30" s="327" t="s">
        <v>36</v>
      </c>
      <c r="X30" s="40" t="s">
        <v>234</v>
      </c>
      <c r="Y30" s="40"/>
    </row>
    <row r="31" spans="2:25" ht="15" thickBot="1" x14ac:dyDescent="0.35">
      <c r="B31" s="13" t="s">
        <v>7</v>
      </c>
      <c r="C31" s="78">
        <f t="shared" si="5"/>
        <v>13</v>
      </c>
      <c r="D31" s="99">
        <v>35</v>
      </c>
      <c r="E31" s="41">
        <f t="shared" si="2"/>
        <v>-22</v>
      </c>
      <c r="F31" s="67">
        <f t="shared" si="3"/>
        <v>-0.62857142857142856</v>
      </c>
      <c r="G31" s="75">
        <f t="shared" si="4"/>
        <v>0.37142857142857144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325" t="s">
        <v>4</v>
      </c>
      <c r="T31" s="76">
        <v>113</v>
      </c>
      <c r="U31" s="81">
        <v>4152</v>
      </c>
      <c r="X31" s="40" t="s">
        <v>233</v>
      </c>
      <c r="Y31" s="40"/>
    </row>
    <row r="32" spans="2:25" ht="15" thickBot="1" x14ac:dyDescent="0.35">
      <c r="B32" s="33" t="s">
        <v>59</v>
      </c>
      <c r="C32" s="78">
        <f t="shared" si="5"/>
        <v>84</v>
      </c>
      <c r="D32" s="99">
        <v>460</v>
      </c>
      <c r="E32" s="41">
        <f t="shared" si="2"/>
        <v>-376</v>
      </c>
      <c r="F32" s="67">
        <f t="shared" si="3"/>
        <v>-0.81739130434782614</v>
      </c>
      <c r="G32" s="75">
        <f t="shared" si="4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325" t="s">
        <v>37</v>
      </c>
      <c r="T32" s="76">
        <v>13</v>
      </c>
      <c r="U32" s="81">
        <v>194</v>
      </c>
    </row>
    <row r="33" spans="2:25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S33" s="324" t="s">
        <v>114</v>
      </c>
      <c r="T33" s="76">
        <v>3</v>
      </c>
      <c r="U33" s="81">
        <v>55</v>
      </c>
      <c r="X33" s="332" t="s">
        <v>38</v>
      </c>
      <c r="Y33" s="329" t="s">
        <v>230</v>
      </c>
    </row>
    <row r="34" spans="2:25" x14ac:dyDescent="0.3">
      <c r="B34" s="33" t="s">
        <v>65</v>
      </c>
      <c r="C34" s="78">
        <f t="shared" si="5"/>
        <v>16</v>
      </c>
      <c r="D34" s="182">
        <v>44</v>
      </c>
      <c r="E34" s="41">
        <f t="shared" si="2"/>
        <v>-28</v>
      </c>
      <c r="F34" s="150">
        <f t="shared" si="3"/>
        <v>-0.63636363636363635</v>
      </c>
      <c r="G34" s="75">
        <f t="shared" si="4"/>
        <v>0.36363636363636365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S34" s="324" t="s">
        <v>81</v>
      </c>
      <c r="T34" s="76">
        <v>2</v>
      </c>
      <c r="U34" s="81">
        <v>39</v>
      </c>
      <c r="X34" s="333" t="s">
        <v>226</v>
      </c>
      <c r="Y34" s="330" t="s">
        <v>232</v>
      </c>
    </row>
    <row r="35" spans="2:25" ht="15" thickBot="1" x14ac:dyDescent="0.35">
      <c r="B35" s="227" t="s">
        <v>19</v>
      </c>
      <c r="C35" s="78">
        <f>SUM(C17)</f>
        <v>90</v>
      </c>
      <c r="D35" s="119">
        <v>295</v>
      </c>
      <c r="E35" s="41">
        <f t="shared" si="2"/>
        <v>-205</v>
      </c>
      <c r="F35" s="94">
        <f>SUM(E35/D35)</f>
        <v>-0.69491525423728817</v>
      </c>
      <c r="G35" s="75">
        <f>SUM(C35/D35)</f>
        <v>0.30508474576271188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325" t="s">
        <v>70</v>
      </c>
      <c r="T35" s="76">
        <v>295</v>
      </c>
      <c r="U35" s="81">
        <v>5504</v>
      </c>
      <c r="X35" s="333" t="s">
        <v>227</v>
      </c>
      <c r="Y35" s="330" t="s">
        <v>232</v>
      </c>
    </row>
    <row r="36" spans="2:25" ht="15" thickBot="1" x14ac:dyDescent="0.35">
      <c r="B36" s="61" t="s">
        <v>50</v>
      </c>
      <c r="C36" s="77">
        <f>SUM(C26:C35)</f>
        <v>2583</v>
      </c>
      <c r="D36" s="7">
        <f>SUM(D26:D35)</f>
        <v>3748</v>
      </c>
      <c r="E36" s="77">
        <f t="shared" si="2"/>
        <v>-1165</v>
      </c>
      <c r="F36" s="149">
        <f>SUM(E36/D36)</f>
        <v>-0.31083244397011739</v>
      </c>
      <c r="G36" s="185">
        <f>SUM(C36/D36)</f>
        <v>0.68916755602988256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S36" s="324" t="s">
        <v>82</v>
      </c>
      <c r="T36" s="76">
        <v>111</v>
      </c>
      <c r="U36" s="81">
        <v>3522</v>
      </c>
      <c r="X36" s="333" t="s">
        <v>228</v>
      </c>
      <c r="Y36" s="330" t="s">
        <v>230</v>
      </c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325" t="s">
        <v>39</v>
      </c>
      <c r="T37" s="76">
        <v>47</v>
      </c>
      <c r="U37" s="81">
        <v>1771</v>
      </c>
      <c r="X37" s="334" t="s">
        <v>229</v>
      </c>
      <c r="Y37" s="331" t="s">
        <v>231</v>
      </c>
    </row>
    <row r="38" spans="2:25" ht="15" thickBot="1" x14ac:dyDescent="0.35">
      <c r="C38" s="9">
        <f>SUM(C26:C28,C30:C35)</f>
        <v>320</v>
      </c>
      <c r="D38" s="9">
        <f>SUM(D26:D28,D30:D35)</f>
        <v>1248</v>
      </c>
      <c r="E38" s="77">
        <f>SUM(C38-D38)</f>
        <v>-928</v>
      </c>
      <c r="F38" s="149">
        <f>SUM(E38/D38)</f>
        <v>-0.74358974358974361</v>
      </c>
      <c r="G38" s="185">
        <f>SUM(C38/D38)</f>
        <v>0.25641025641025639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S38" s="324" t="s">
        <v>40</v>
      </c>
      <c r="T38" s="76">
        <v>2</v>
      </c>
      <c r="U38" s="81">
        <v>8</v>
      </c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325" t="s">
        <v>12</v>
      </c>
      <c r="T39" s="76">
        <v>118</v>
      </c>
      <c r="U39" s="81">
        <v>3262</v>
      </c>
    </row>
    <row r="40" spans="2:25" x14ac:dyDescent="0.3"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325" t="s">
        <v>5</v>
      </c>
      <c r="T40" s="76">
        <v>75</v>
      </c>
      <c r="U40" s="81">
        <v>2819</v>
      </c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325" t="s">
        <v>41</v>
      </c>
      <c r="T41" s="76">
        <v>31</v>
      </c>
      <c r="U41" s="81">
        <v>854</v>
      </c>
    </row>
    <row r="42" spans="2:25" x14ac:dyDescent="0.3">
      <c r="B42" s="230"/>
      <c r="C42" s="254" t="s">
        <v>248</v>
      </c>
      <c r="D42" s="254" t="s">
        <v>220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325" t="s">
        <v>42</v>
      </c>
      <c r="T42" s="76">
        <v>127</v>
      </c>
      <c r="U42" s="81">
        <v>3784</v>
      </c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325" t="s">
        <v>43</v>
      </c>
      <c r="T43" s="76">
        <v>175</v>
      </c>
      <c r="U43" s="81">
        <v>5832</v>
      </c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S44" s="324" t="s">
        <v>44</v>
      </c>
      <c r="T44" s="76"/>
      <c r="U44" s="81"/>
    </row>
    <row r="45" spans="2:25" ht="15" thickBot="1" x14ac:dyDescent="0.35">
      <c r="B45" s="11" t="s">
        <v>0</v>
      </c>
      <c r="C45" s="221">
        <v>710</v>
      </c>
      <c r="D45" s="221">
        <v>710</v>
      </c>
      <c r="E45" s="93">
        <f t="shared" ref="E45:E55" si="7">SUM(C45-D45)</f>
        <v>0</v>
      </c>
      <c r="F45" s="95">
        <f t="shared" ref="F45:F56" si="8">SUM(E45/D45)</f>
        <v>0</v>
      </c>
      <c r="G45" s="133">
        <f t="shared" ref="G45:G55" si="9">SUM(C45/C26)</f>
        <v>19.722222222222221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325" t="s">
        <v>45</v>
      </c>
      <c r="T45" s="76">
        <v>123</v>
      </c>
      <c r="U45" s="81">
        <v>3551</v>
      </c>
    </row>
    <row r="46" spans="2:25" ht="15" thickBot="1" x14ac:dyDescent="0.35">
      <c r="B46" s="34" t="s">
        <v>2</v>
      </c>
      <c r="C46" s="42">
        <v>1146</v>
      </c>
      <c r="D46" s="42">
        <v>1255</v>
      </c>
      <c r="E46" s="93">
        <f t="shared" si="7"/>
        <v>-109</v>
      </c>
      <c r="F46" s="95">
        <f t="shared" si="8"/>
        <v>-8.6852589641434261E-2</v>
      </c>
      <c r="G46" s="133">
        <f t="shared" si="9"/>
        <v>27.951219512195124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325" t="s">
        <v>7</v>
      </c>
      <c r="T46" s="76">
        <v>35</v>
      </c>
      <c r="U46" s="81">
        <v>752</v>
      </c>
    </row>
    <row r="47" spans="2:25" ht="15" thickBot="1" x14ac:dyDescent="0.35">
      <c r="B47" s="33" t="s">
        <v>1</v>
      </c>
      <c r="C47" s="42">
        <v>502</v>
      </c>
      <c r="D47" s="42">
        <v>504</v>
      </c>
      <c r="E47" s="93">
        <f t="shared" si="7"/>
        <v>-2</v>
      </c>
      <c r="F47" s="95">
        <f t="shared" si="8"/>
        <v>-3.968253968253968E-3</v>
      </c>
      <c r="G47" s="133">
        <f t="shared" si="9"/>
        <v>35.857142857142854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325" t="s">
        <v>46</v>
      </c>
      <c r="T47" s="76">
        <v>61</v>
      </c>
      <c r="U47" s="81">
        <v>1843</v>
      </c>
    </row>
    <row r="48" spans="2:25" ht="15" thickBot="1" x14ac:dyDescent="0.35">
      <c r="B48" s="12" t="s">
        <v>6</v>
      </c>
      <c r="C48" s="222">
        <v>32474</v>
      </c>
      <c r="D48" s="222">
        <v>31549</v>
      </c>
      <c r="E48" s="93">
        <f t="shared" si="7"/>
        <v>925</v>
      </c>
      <c r="F48" s="95">
        <f t="shared" si="8"/>
        <v>2.9319471298614855E-2</v>
      </c>
      <c r="G48" s="133">
        <f t="shared" si="9"/>
        <v>14.349977905435264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325" t="s">
        <v>47</v>
      </c>
      <c r="T48" s="76">
        <v>35</v>
      </c>
      <c r="U48" s="81">
        <v>962</v>
      </c>
    </row>
    <row r="49" spans="2:21" ht="15" thickBot="1" x14ac:dyDescent="0.35">
      <c r="B49" s="14" t="s">
        <v>3</v>
      </c>
      <c r="C49" s="42">
        <v>322</v>
      </c>
      <c r="D49" s="42">
        <v>313</v>
      </c>
      <c r="E49" s="93">
        <f t="shared" si="7"/>
        <v>9</v>
      </c>
      <c r="F49" s="95">
        <f t="shared" si="8"/>
        <v>2.8753993610223641E-2</v>
      </c>
      <c r="G49" s="133">
        <f t="shared" si="9"/>
        <v>23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325" t="s">
        <v>6</v>
      </c>
      <c r="T49" s="76">
        <v>2500</v>
      </c>
      <c r="U49" s="81">
        <v>86541</v>
      </c>
    </row>
    <row r="50" spans="2:21" ht="15" thickBot="1" x14ac:dyDescent="0.35">
      <c r="B50" s="13" t="s">
        <v>7</v>
      </c>
      <c r="C50" s="42">
        <v>324</v>
      </c>
      <c r="D50" s="42">
        <v>328</v>
      </c>
      <c r="E50" s="93">
        <f t="shared" si="7"/>
        <v>-4</v>
      </c>
      <c r="F50" s="95">
        <f t="shared" si="8"/>
        <v>-1.2195121951219513E-2</v>
      </c>
      <c r="G50" s="133">
        <f t="shared" si="9"/>
        <v>24.923076923076923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14" t="s">
        <v>48</v>
      </c>
      <c r="T50" s="61">
        <v>3866</v>
      </c>
      <c r="U50" s="327">
        <v>125445</v>
      </c>
    </row>
    <row r="51" spans="2:21" ht="15" thickBot="1" x14ac:dyDescent="0.35">
      <c r="B51" s="14" t="s">
        <v>59</v>
      </c>
      <c r="C51" s="42">
        <v>1793</v>
      </c>
      <c r="D51" s="42">
        <v>1714</v>
      </c>
      <c r="E51" s="93">
        <f t="shared" si="7"/>
        <v>79</v>
      </c>
      <c r="F51" s="95">
        <f t="shared" si="8"/>
        <v>4.6091015169194866E-2</v>
      </c>
      <c r="G51" s="133">
        <f t="shared" si="9"/>
        <v>21.345238095238095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15" t="s">
        <v>113</v>
      </c>
      <c r="T51" s="101">
        <v>3748</v>
      </c>
      <c r="U51" s="328">
        <v>121821</v>
      </c>
    </row>
    <row r="52" spans="2:21" ht="15" thickBot="1" x14ac:dyDescent="0.35">
      <c r="B52" s="15" t="s">
        <v>13</v>
      </c>
      <c r="C52" s="42">
        <v>369</v>
      </c>
      <c r="D52" s="42">
        <v>365</v>
      </c>
      <c r="E52" s="93">
        <f t="shared" si="7"/>
        <v>4</v>
      </c>
      <c r="F52" s="95">
        <f t="shared" si="8"/>
        <v>1.0958904109589041E-2</v>
      </c>
      <c r="G52" s="133">
        <f t="shared" si="9"/>
        <v>30.75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ht="15" thickBot="1" x14ac:dyDescent="0.35">
      <c r="B53" s="33" t="s">
        <v>65</v>
      </c>
      <c r="C53" s="42">
        <v>456</v>
      </c>
      <c r="D53" s="42">
        <v>478</v>
      </c>
      <c r="E53" s="93">
        <f t="shared" si="7"/>
        <v>-22</v>
      </c>
      <c r="F53" s="95">
        <f t="shared" si="8"/>
        <v>-4.6025104602510462E-2</v>
      </c>
      <c r="G53" s="133">
        <f t="shared" si="9"/>
        <v>28.5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14" t="s">
        <v>224</v>
      </c>
    </row>
    <row r="54" spans="2:21" ht="15" thickBot="1" x14ac:dyDescent="0.35">
      <c r="B54" s="227" t="s">
        <v>19</v>
      </c>
      <c r="C54" s="56">
        <v>1210</v>
      </c>
      <c r="D54" s="56">
        <v>1275</v>
      </c>
      <c r="E54" s="57">
        <f t="shared" si="7"/>
        <v>-65</v>
      </c>
      <c r="F54" s="94">
        <f t="shared" si="8"/>
        <v>-5.0980392156862744E-2</v>
      </c>
      <c r="G54" s="224">
        <f t="shared" si="9"/>
        <v>13.444444444444445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325" t="s">
        <v>223</v>
      </c>
    </row>
    <row r="55" spans="2:21" ht="15" thickBot="1" x14ac:dyDescent="0.35">
      <c r="B55" s="61" t="s">
        <v>50</v>
      </c>
      <c r="C55" s="77">
        <f>SUM(C45:C54)</f>
        <v>39306</v>
      </c>
      <c r="D55" s="59">
        <f>SUM(D45:D54)</f>
        <v>38491</v>
      </c>
      <c r="E55" s="77">
        <f t="shared" si="7"/>
        <v>815</v>
      </c>
      <c r="F55" s="149">
        <f t="shared" si="8"/>
        <v>2.1173780883842978E-2</v>
      </c>
      <c r="G55" s="132">
        <f t="shared" si="9"/>
        <v>15.217189314750291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326" t="s">
        <v>74</v>
      </c>
    </row>
    <row r="56" spans="2:21" ht="15" thickBot="1" x14ac:dyDescent="0.35">
      <c r="C56" s="73">
        <f>SUM(C45:C47,C49:C54)</f>
        <v>6832</v>
      </c>
      <c r="D56" s="73">
        <f>SUM(D45:D47,D49:D54)</f>
        <v>6942</v>
      </c>
      <c r="E56" s="73">
        <f>SUM(E45:E47,E49:E54)</f>
        <v>-110</v>
      </c>
      <c r="F56" s="127">
        <f t="shared" si="8"/>
        <v>-1.5845577643330451E-2</v>
      </c>
      <c r="G56" s="72"/>
    </row>
    <row r="57" spans="2:21" ht="15" thickBot="1" x14ac:dyDescent="0.35">
      <c r="C57" t="s">
        <v>66</v>
      </c>
      <c r="M57">
        <f>SUM(M51-M49)</f>
        <v>35280</v>
      </c>
      <c r="S57" s="14" t="s">
        <v>225</v>
      </c>
    </row>
    <row r="58" spans="2:21" ht="15" thickBot="1" x14ac:dyDescent="0.35">
      <c r="C58" s="35"/>
      <c r="E58" s="83">
        <f>SUM(C45:C47,C49:C54)</f>
        <v>6832</v>
      </c>
      <c r="F58" s="30">
        <f>SUM(C26:C28,C30:C35)</f>
        <v>320</v>
      </c>
      <c r="G58" s="134">
        <f>SUM(E58/F58)</f>
        <v>21.35</v>
      </c>
      <c r="K58" s="40">
        <f>SUM(K50-K49)</f>
        <v>1366</v>
      </c>
      <c r="M58">
        <f>SUM(M50-M49)</f>
        <v>38904</v>
      </c>
      <c r="S58" s="325" t="s">
        <v>223</v>
      </c>
    </row>
    <row r="59" spans="2:21" ht="15" thickBot="1" x14ac:dyDescent="0.35">
      <c r="F59" s="132">
        <v>15.7</v>
      </c>
      <c r="G59" s="88"/>
      <c r="K59" s="40"/>
      <c r="S59" s="326" t="s">
        <v>74</v>
      </c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249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248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  <c r="O63">
        <v>31777</v>
      </c>
      <c r="P63">
        <v>2373</v>
      </c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  <c r="O64">
        <v>31629</v>
      </c>
      <c r="P64">
        <v>2431</v>
      </c>
    </row>
    <row r="65" spans="2:16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 t="s">
        <v>238</v>
      </c>
      <c r="L65" s="337" t="s">
        <v>239</v>
      </c>
      <c r="M65" s="286"/>
      <c r="O65">
        <v>32199</v>
      </c>
      <c r="P65">
        <v>2336</v>
      </c>
    </row>
    <row r="66" spans="2:16" ht="15" thickBot="1" x14ac:dyDescent="0.35">
      <c r="B66" s="232" t="s">
        <v>0</v>
      </c>
      <c r="C66" s="78">
        <f>SUM(C45)</f>
        <v>710</v>
      </c>
      <c r="D66" s="220">
        <v>4152</v>
      </c>
      <c r="E66" s="41">
        <f>SUM(C66-D66)</f>
        <v>-3442</v>
      </c>
      <c r="F66" s="67">
        <f>SUM(E66/D66)</f>
        <v>-0.82899807321772645</v>
      </c>
      <c r="G66" s="75">
        <f>SUM(C66/D66)</f>
        <v>0.17100192678227361</v>
      </c>
      <c r="J66" s="284" t="s">
        <v>237</v>
      </c>
      <c r="K66" s="335">
        <f>AVERAGE(C18:D18)</f>
        <v>2515.5</v>
      </c>
      <c r="L66" s="336">
        <f>AVERAGE(C55:D55)</f>
        <v>38898.5</v>
      </c>
      <c r="M66" s="286"/>
      <c r="O66">
        <v>29413</v>
      </c>
      <c r="P66">
        <v>2319</v>
      </c>
    </row>
    <row r="67" spans="2:16" ht="15" thickBot="1" x14ac:dyDescent="0.35">
      <c r="B67" s="117" t="s">
        <v>2</v>
      </c>
      <c r="C67" s="78">
        <f t="shared" ref="C67:C75" si="10">SUM(C46)</f>
        <v>1146</v>
      </c>
      <c r="D67" s="220">
        <v>3262</v>
      </c>
      <c r="E67" s="41">
        <f t="shared" ref="E67:E75" si="11">SUM(C67-D67)</f>
        <v>-2116</v>
      </c>
      <c r="F67" s="67">
        <f t="shared" ref="F67:F75" si="12">SUM(E67/D67)</f>
        <v>-0.64868179031269158</v>
      </c>
      <c r="G67" s="75">
        <f t="shared" ref="G67:G75" si="13">SUM(C67/D67)</f>
        <v>0.35131820968730842</v>
      </c>
      <c r="J67" s="284" t="s">
        <v>240</v>
      </c>
      <c r="K67" s="335">
        <f>AVERAGE(P63:P66)</f>
        <v>2364.75</v>
      </c>
      <c r="L67" s="336">
        <f>AVERAGE(O63:O66)</f>
        <v>31254.5</v>
      </c>
      <c r="M67" s="286"/>
    </row>
    <row r="68" spans="2:16" ht="15" thickBot="1" x14ac:dyDescent="0.35">
      <c r="B68" s="38" t="s">
        <v>1</v>
      </c>
      <c r="C68" s="78">
        <f t="shared" si="10"/>
        <v>502</v>
      </c>
      <c r="D68" s="220">
        <v>1771</v>
      </c>
      <c r="E68" s="41">
        <f t="shared" si="11"/>
        <v>-1269</v>
      </c>
      <c r="F68" s="67">
        <f t="shared" si="12"/>
        <v>-0.71654432523997746</v>
      </c>
      <c r="G68" s="75">
        <f t="shared" si="13"/>
        <v>0.28345567476002259</v>
      </c>
      <c r="J68" s="338" t="s">
        <v>241</v>
      </c>
      <c r="K68" s="10">
        <v>1756</v>
      </c>
      <c r="L68" s="10">
        <v>5371</v>
      </c>
    </row>
    <row r="69" spans="2:16" ht="15" thickBot="1" x14ac:dyDescent="0.35">
      <c r="B69" s="2" t="s">
        <v>6</v>
      </c>
      <c r="C69" s="78">
        <f t="shared" si="10"/>
        <v>32474</v>
      </c>
      <c r="D69" s="220">
        <v>86541</v>
      </c>
      <c r="E69" s="41">
        <f t="shared" si="11"/>
        <v>-54067</v>
      </c>
      <c r="F69" s="67">
        <f t="shared" si="12"/>
        <v>-0.6247558960492714</v>
      </c>
      <c r="G69" s="75">
        <f t="shared" si="13"/>
        <v>0.37524410395072855</v>
      </c>
    </row>
    <row r="70" spans="2:16" ht="15" thickBot="1" x14ac:dyDescent="0.35">
      <c r="B70" s="3" t="s">
        <v>3</v>
      </c>
      <c r="C70" s="78">
        <f t="shared" si="10"/>
        <v>322</v>
      </c>
      <c r="D70" s="220">
        <v>2819</v>
      </c>
      <c r="E70" s="41">
        <f t="shared" si="11"/>
        <v>-2497</v>
      </c>
      <c r="F70" s="67">
        <f t="shared" si="12"/>
        <v>-0.88577509755232353</v>
      </c>
      <c r="G70" s="75">
        <f t="shared" si="13"/>
        <v>0.11422490244767648</v>
      </c>
    </row>
    <row r="71" spans="2:16" x14ac:dyDescent="0.3">
      <c r="B71" s="227" t="s">
        <v>7</v>
      </c>
      <c r="C71" s="78">
        <f t="shared" si="10"/>
        <v>324</v>
      </c>
      <c r="D71" s="223">
        <v>752</v>
      </c>
      <c r="E71" s="57">
        <f t="shared" si="11"/>
        <v>-428</v>
      </c>
      <c r="F71" s="94">
        <f t="shared" si="12"/>
        <v>-0.56914893617021278</v>
      </c>
      <c r="G71" s="75">
        <f t="shared" si="13"/>
        <v>0.43085106382978722</v>
      </c>
    </row>
    <row r="72" spans="2:16" x14ac:dyDescent="0.3">
      <c r="B72" s="228" t="s">
        <v>59</v>
      </c>
      <c r="C72" s="78">
        <f t="shared" si="10"/>
        <v>1793</v>
      </c>
      <c r="D72" s="220">
        <v>14129</v>
      </c>
      <c r="E72" s="41">
        <f t="shared" si="11"/>
        <v>-12336</v>
      </c>
      <c r="F72" s="67">
        <f t="shared" si="12"/>
        <v>-0.87309788378512276</v>
      </c>
      <c r="G72" s="75">
        <f t="shared" si="13"/>
        <v>0.12690211621487721</v>
      </c>
      <c r="K72" s="282"/>
    </row>
    <row r="73" spans="2:16" ht="15" thickBot="1" x14ac:dyDescent="0.35">
      <c r="B73" s="170" t="s">
        <v>13</v>
      </c>
      <c r="C73" s="78">
        <f t="shared" si="10"/>
        <v>369</v>
      </c>
      <c r="D73" s="235">
        <v>1843</v>
      </c>
      <c r="E73" s="93">
        <f t="shared" si="11"/>
        <v>-1474</v>
      </c>
      <c r="F73" s="95">
        <f t="shared" si="12"/>
        <v>-0.79978296256104175</v>
      </c>
      <c r="G73" s="75">
        <f t="shared" si="13"/>
        <v>0.20021703743895822</v>
      </c>
    </row>
    <row r="74" spans="2:16" ht="15" thickBot="1" x14ac:dyDescent="0.35">
      <c r="B74" s="233" t="s">
        <v>65</v>
      </c>
      <c r="C74" s="78">
        <f t="shared" si="10"/>
        <v>456</v>
      </c>
      <c r="D74" s="236">
        <v>1048</v>
      </c>
      <c r="E74" s="41">
        <f t="shared" si="11"/>
        <v>-592</v>
      </c>
      <c r="F74" s="238">
        <f t="shared" si="12"/>
        <v>-0.56488549618320616</v>
      </c>
      <c r="G74" s="75">
        <f t="shared" si="13"/>
        <v>0.4351145038167939</v>
      </c>
    </row>
    <row r="75" spans="2:16" ht="15" thickBot="1" x14ac:dyDescent="0.35">
      <c r="B75" s="227" t="s">
        <v>19</v>
      </c>
      <c r="C75" s="78">
        <f t="shared" si="10"/>
        <v>1210</v>
      </c>
      <c r="D75" s="237">
        <v>5504</v>
      </c>
      <c r="E75" s="57">
        <f t="shared" si="11"/>
        <v>-4294</v>
      </c>
      <c r="F75" s="239">
        <f t="shared" si="12"/>
        <v>-0.78015988372093026</v>
      </c>
      <c r="G75" s="75">
        <f t="shared" si="13"/>
        <v>0.21984011627906977</v>
      </c>
      <c r="K75" s="282"/>
      <c r="N75" s="72"/>
    </row>
    <row r="76" spans="2:16" ht="15" thickBot="1" x14ac:dyDescent="0.35">
      <c r="B76" s="90" t="s">
        <v>50</v>
      </c>
      <c r="C76" s="77">
        <f>SUM(C66:C75)</f>
        <v>39306</v>
      </c>
      <c r="D76" s="115">
        <f>SUM(D66:D75)</f>
        <v>121821</v>
      </c>
      <c r="E76" s="77">
        <f>SUM(C76-D76)</f>
        <v>-82515</v>
      </c>
      <c r="F76" s="149">
        <f>SUM(E76/D76)</f>
        <v>-0.67734627034747708</v>
      </c>
      <c r="G76" s="185">
        <f>SUM(C76/D76)</f>
        <v>0.32265372965252298</v>
      </c>
      <c r="N76" s="72"/>
    </row>
    <row r="77" spans="2:16" ht="15" thickBot="1" x14ac:dyDescent="0.35">
      <c r="E77" s="102">
        <f>SUM(E66:E75)</f>
        <v>-82515</v>
      </c>
      <c r="N77" s="72"/>
    </row>
    <row r="78" spans="2:16" ht="18.600000000000001" thickBot="1" x14ac:dyDescent="0.4">
      <c r="C78" s="72">
        <f>SUM(C76/C36)</f>
        <v>15.217189314750291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6" x14ac:dyDescent="0.3">
      <c r="I79" s="195"/>
      <c r="J79" s="254" t="s">
        <v>248</v>
      </c>
      <c r="K79" s="69" t="s">
        <v>22</v>
      </c>
      <c r="L79" s="82" t="s">
        <v>23</v>
      </c>
      <c r="M79" s="45" t="s">
        <v>23</v>
      </c>
      <c r="N79" s="72"/>
    </row>
    <row r="80" spans="2:16" ht="15" thickBot="1" x14ac:dyDescent="0.35">
      <c r="C80" s="73">
        <f>SUM(C66:C68,C70:C75)</f>
        <v>6832</v>
      </c>
      <c r="D80" s="73">
        <f>SUM(D66:D68,D70:D75)</f>
        <v>35280</v>
      </c>
      <c r="E80" s="250">
        <f>SUM(C80/D80)</f>
        <v>0.19365079365079366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19.722222222222221</v>
      </c>
      <c r="K82" s="111">
        <v>36.743362831858406</v>
      </c>
      <c r="L82" s="210">
        <f>SUM(J82-K82)</f>
        <v>-17.021140609636184</v>
      </c>
      <c r="M82" s="44">
        <f>SUM(L82/K82)</f>
        <v>-0.46324395204453006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27.951219512195124</v>
      </c>
      <c r="K83" s="111">
        <v>27.64406779661017</v>
      </c>
      <c r="L83" s="210">
        <f t="shared" ref="L83:L91" si="15">SUM(J83-K83)</f>
        <v>0.30715171558495413</v>
      </c>
      <c r="M83" s="44">
        <f t="shared" ref="M83:M91" si="16">SUM(L83/K83)</f>
        <v>1.1110944953716919E-2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35.857142857142854</v>
      </c>
      <c r="K84" s="111">
        <v>37.680851063829785</v>
      </c>
      <c r="L84" s="210">
        <f t="shared" si="15"/>
        <v>-1.8237082066869306</v>
      </c>
      <c r="M84" s="44">
        <f t="shared" si="16"/>
        <v>-4.8398806162781333E-2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14.349977905435264</v>
      </c>
      <c r="K85" s="111">
        <v>34.6</v>
      </c>
      <c r="L85" s="210">
        <f t="shared" si="15"/>
        <v>-20.250022094564738</v>
      </c>
      <c r="M85" s="44">
        <f t="shared" si="16"/>
        <v>-0.58526075417817158</v>
      </c>
    </row>
    <row r="86" spans="3:14" x14ac:dyDescent="0.3">
      <c r="I86" s="130" t="s">
        <v>3</v>
      </c>
      <c r="J86" s="212">
        <f t="shared" si="14"/>
        <v>23</v>
      </c>
      <c r="K86" s="111">
        <v>37.586666666666666</v>
      </c>
      <c r="L86" s="210">
        <f t="shared" si="15"/>
        <v>-14.586666666666666</v>
      </c>
      <c r="M86" s="44">
        <f t="shared" si="16"/>
        <v>-0.38808087974459027</v>
      </c>
    </row>
    <row r="87" spans="3:14" x14ac:dyDescent="0.3">
      <c r="E87" s="73"/>
      <c r="I87" s="130" t="s">
        <v>7</v>
      </c>
      <c r="J87" s="212">
        <f t="shared" si="14"/>
        <v>24.923076923076923</v>
      </c>
      <c r="K87" s="111">
        <v>21.485714285714284</v>
      </c>
      <c r="L87" s="210">
        <f t="shared" si="15"/>
        <v>3.4373626373626394</v>
      </c>
      <c r="M87" s="44">
        <f t="shared" si="16"/>
        <v>0.15998363338788882</v>
      </c>
    </row>
    <row r="88" spans="3:14" x14ac:dyDescent="0.3">
      <c r="E88" s="74"/>
      <c r="I88" s="130" t="s">
        <v>59</v>
      </c>
      <c r="J88" s="212">
        <f t="shared" si="14"/>
        <v>21.345238095238095</v>
      </c>
      <c r="K88" s="111">
        <f>SUM(D72/D32)</f>
        <v>30.715217391304346</v>
      </c>
      <c r="L88" s="210">
        <f t="shared" si="15"/>
        <v>-9.3699792960662514</v>
      </c>
      <c r="M88" s="44">
        <f t="shared" si="16"/>
        <v>-0.30505983977567241</v>
      </c>
    </row>
    <row r="89" spans="3:14" x14ac:dyDescent="0.3">
      <c r="I89" s="130" t="s">
        <v>13</v>
      </c>
      <c r="J89" s="212">
        <f t="shared" si="14"/>
        <v>30.75</v>
      </c>
      <c r="K89" s="111">
        <v>30.21311475409836</v>
      </c>
      <c r="L89" s="210">
        <f t="shared" si="15"/>
        <v>0.53688524590164022</v>
      </c>
      <c r="M89" s="44">
        <f t="shared" si="16"/>
        <v>1.7769940314704316E-2</v>
      </c>
    </row>
    <row r="90" spans="3:14" x14ac:dyDescent="0.3">
      <c r="E90" s="25"/>
      <c r="F90" s="25"/>
      <c r="I90" s="130" t="s">
        <v>61</v>
      </c>
      <c r="J90" s="212">
        <f t="shared" si="14"/>
        <v>28.5</v>
      </c>
      <c r="K90" s="111">
        <f>SUM(M53/K53)</f>
        <v>23.818181818181817</v>
      </c>
      <c r="L90" s="210">
        <f t="shared" si="15"/>
        <v>4.6818181818181834</v>
      </c>
      <c r="M90" s="44">
        <f t="shared" si="16"/>
        <v>0.19656488549618328</v>
      </c>
    </row>
    <row r="91" spans="3:14" ht="15" thickBot="1" x14ac:dyDescent="0.35">
      <c r="I91" s="13" t="s">
        <v>137</v>
      </c>
      <c r="J91" s="213">
        <f>SUM(C75/C35)</f>
        <v>13.444444444444445</v>
      </c>
      <c r="K91" s="208">
        <v>18.657627118644069</v>
      </c>
      <c r="L91" s="211">
        <f t="shared" si="15"/>
        <v>-5.2131826741996239</v>
      </c>
      <c r="M91" s="65">
        <f t="shared" si="16"/>
        <v>-0.27941295219638246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  <c r="J107" s="40" t="s">
        <v>246</v>
      </c>
      <c r="K107" s="40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 t="s">
        <v>238</v>
      </c>
      <c r="L109" s="10" t="s">
        <v>239</v>
      </c>
    </row>
    <row r="110" spans="2:13" x14ac:dyDescent="0.3">
      <c r="B110" s="40"/>
      <c r="C110" s="73"/>
      <c r="D110" s="10"/>
      <c r="E110" s="9"/>
      <c r="F110" s="321"/>
      <c r="J110" s="339">
        <v>44287</v>
      </c>
      <c r="K110" s="9">
        <v>2505.5</v>
      </c>
      <c r="L110" s="9">
        <v>37479.5</v>
      </c>
    </row>
    <row r="111" spans="2:13" x14ac:dyDescent="0.3">
      <c r="B111" s="40"/>
      <c r="C111" s="73"/>
      <c r="D111" s="10"/>
      <c r="E111" s="9"/>
      <c r="F111" s="321"/>
      <c r="J111" s="10" t="s">
        <v>240</v>
      </c>
      <c r="K111" s="9">
        <v>2364.75</v>
      </c>
      <c r="L111" s="9">
        <v>31254.5</v>
      </c>
    </row>
    <row r="112" spans="2:13" x14ac:dyDescent="0.3">
      <c r="B112" s="40"/>
      <c r="C112" s="73"/>
      <c r="D112" s="10"/>
      <c r="E112" s="9"/>
      <c r="F112" s="321"/>
      <c r="J112" s="10" t="s">
        <v>241</v>
      </c>
      <c r="K112" s="9">
        <v>1756</v>
      </c>
      <c r="L112" s="9">
        <v>5371</v>
      </c>
    </row>
    <row r="113" spans="2:14" ht="15" thickBot="1" x14ac:dyDescent="0.35">
      <c r="B113" s="40"/>
      <c r="C113" s="73"/>
      <c r="D113" s="10"/>
      <c r="E113" s="9"/>
      <c r="F113" s="321"/>
    </row>
    <row r="114" spans="2:14" ht="15" thickBot="1" x14ac:dyDescent="0.35">
      <c r="B114" s="40"/>
      <c r="C114" s="73"/>
      <c r="D114" s="10"/>
      <c r="E114" s="9"/>
      <c r="F114" s="321"/>
      <c r="J114" s="340" t="s">
        <v>244</v>
      </c>
      <c r="K114" s="31"/>
      <c r="L114" s="31"/>
      <c r="M114" s="163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45"/>
      <c r="K115" s="346" t="s">
        <v>238</v>
      </c>
      <c r="L115" s="346" t="s">
        <v>242</v>
      </c>
      <c r="M115" s="327" t="s">
        <v>21</v>
      </c>
      <c r="N115" s="10" t="s">
        <v>210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41" t="s">
        <v>243</v>
      </c>
      <c r="K116" s="73">
        <v>2505.5</v>
      </c>
      <c r="L116" s="73">
        <f>SUM(K116-K117)</f>
        <v>140.75</v>
      </c>
      <c r="M116" s="342">
        <f>SUM(L116/K117)</f>
        <v>5.9520033830214612E-2</v>
      </c>
      <c r="N116" s="250">
        <f>SUM(K116/3900)</f>
        <v>0.64243589743589746</v>
      </c>
    </row>
    <row r="117" spans="2:14" x14ac:dyDescent="0.3">
      <c r="J117" s="343" t="s">
        <v>240</v>
      </c>
      <c r="K117" s="73">
        <v>2364.75</v>
      </c>
      <c r="M117" s="168"/>
    </row>
    <row r="118" spans="2:14" ht="15" thickBot="1" x14ac:dyDescent="0.35">
      <c r="F118" s="301"/>
      <c r="G118" s="300"/>
      <c r="H118" s="301"/>
      <c r="J118" s="164"/>
      <c r="M118" s="16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345"/>
      <c r="K119" s="346" t="s">
        <v>238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41" t="s">
        <v>243</v>
      </c>
      <c r="K120" s="73">
        <v>2505.5</v>
      </c>
      <c r="L120" s="73">
        <f>SUM(K120-K121)</f>
        <v>749.5</v>
      </c>
      <c r="M120" s="342">
        <f>SUM(L120/K121)</f>
        <v>0.42682232346241455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175" t="s">
        <v>241</v>
      </c>
      <c r="K121" s="100">
        <v>1756</v>
      </c>
      <c r="L121" s="171"/>
      <c r="M121" s="344"/>
    </row>
    <row r="122" spans="2:14" ht="19.8" x14ac:dyDescent="0.4">
      <c r="B122" s="312"/>
      <c r="C122" s="192"/>
      <c r="D122" s="192"/>
      <c r="F122" s="322"/>
      <c r="G122" s="323"/>
    </row>
    <row r="123" spans="2:14" ht="15" thickBot="1" x14ac:dyDescent="0.35"/>
    <row r="124" spans="2:14" ht="15" thickBot="1" x14ac:dyDescent="0.35">
      <c r="B124" s="315"/>
      <c r="C124" s="316"/>
      <c r="D124" s="317"/>
      <c r="E124" s="300"/>
      <c r="F124" s="300"/>
      <c r="J124" s="340" t="s">
        <v>245</v>
      </c>
      <c r="K124" s="31"/>
      <c r="L124" s="31"/>
      <c r="M124" s="163"/>
    </row>
    <row r="125" spans="2:14" ht="15" thickBot="1" x14ac:dyDescent="0.35">
      <c r="B125" s="315"/>
      <c r="C125" s="318"/>
      <c r="D125" s="318"/>
      <c r="E125" s="300"/>
      <c r="F125" s="300"/>
      <c r="J125" s="345"/>
      <c r="K125" s="346" t="s">
        <v>239</v>
      </c>
      <c r="L125" s="346" t="s">
        <v>242</v>
      </c>
      <c r="M125" s="327" t="s">
        <v>21</v>
      </c>
      <c r="N125" s="10" t="s">
        <v>210</v>
      </c>
    </row>
    <row r="126" spans="2:14" ht="15.6" x14ac:dyDescent="0.3">
      <c r="B126" s="319"/>
      <c r="C126" s="318"/>
      <c r="D126" s="318"/>
      <c r="E126" s="318"/>
      <c r="F126" s="318"/>
      <c r="J126" s="341" t="s">
        <v>243</v>
      </c>
      <c r="K126" s="73">
        <v>37479.5</v>
      </c>
      <c r="L126" s="73">
        <f>SUM(K126-K127)</f>
        <v>6225</v>
      </c>
      <c r="M126" s="342">
        <f>SUM(L126/K127)</f>
        <v>0.19917131933001647</v>
      </c>
      <c r="N126" s="250">
        <f>SUM(K126/125500)</f>
        <v>0.2986414342629482</v>
      </c>
    </row>
    <row r="127" spans="2:14" x14ac:dyDescent="0.3">
      <c r="B127" s="320"/>
      <c r="C127" s="73"/>
      <c r="D127" s="10"/>
      <c r="E127" s="9"/>
      <c r="F127" s="321"/>
      <c r="J127" s="343" t="s">
        <v>240</v>
      </c>
      <c r="K127" s="73">
        <v>31254.5</v>
      </c>
      <c r="M127" s="168"/>
    </row>
    <row r="128" spans="2:14" ht="15" thickBot="1" x14ac:dyDescent="0.35">
      <c r="B128" s="320"/>
      <c r="C128" s="73"/>
      <c r="D128" s="10"/>
      <c r="E128" s="9"/>
      <c r="F128" s="321"/>
      <c r="J128" s="164"/>
      <c r="K128" s="40"/>
      <c r="M128" s="168"/>
    </row>
    <row r="129" spans="2:13" ht="15" thickBot="1" x14ac:dyDescent="0.35">
      <c r="B129" s="40"/>
      <c r="C129" s="73"/>
      <c r="D129" s="10"/>
      <c r="E129" s="9"/>
      <c r="F129" s="321"/>
      <c r="J129" s="345"/>
      <c r="K129" s="346" t="s">
        <v>239</v>
      </c>
      <c r="L129" s="346" t="s">
        <v>242</v>
      </c>
      <c r="M129" s="327" t="s">
        <v>21</v>
      </c>
    </row>
    <row r="130" spans="2:13" x14ac:dyDescent="0.3">
      <c r="B130" s="40"/>
      <c r="C130" s="73"/>
      <c r="D130" s="10"/>
      <c r="E130" s="9"/>
      <c r="F130" s="321"/>
      <c r="J130" s="341" t="s">
        <v>243</v>
      </c>
      <c r="K130" s="73">
        <v>37479.5</v>
      </c>
      <c r="L130" s="73">
        <f>SUM(K130-K131)</f>
        <v>32108.5</v>
      </c>
      <c r="M130" s="342">
        <f>SUM(L130/K131)</f>
        <v>5.9781232545149878</v>
      </c>
    </row>
    <row r="131" spans="2:13" ht="15" thickBot="1" x14ac:dyDescent="0.35">
      <c r="B131" s="40"/>
      <c r="C131" s="73"/>
      <c r="D131" s="10"/>
      <c r="E131" s="9"/>
      <c r="F131" s="321"/>
      <c r="J131" s="175" t="s">
        <v>241</v>
      </c>
      <c r="K131" s="100">
        <v>5371</v>
      </c>
      <c r="L131" s="171"/>
      <c r="M131" s="344"/>
    </row>
    <row r="132" spans="2:13" x14ac:dyDescent="0.3">
      <c r="B132" s="40"/>
      <c r="C132" s="73"/>
      <c r="D132" s="10"/>
      <c r="E132" s="9"/>
      <c r="F132" s="321"/>
    </row>
    <row r="133" spans="2:13" x14ac:dyDescent="0.3">
      <c r="B133" s="40"/>
      <c r="C133" s="73"/>
      <c r="D133" s="10"/>
      <c r="E133" s="9"/>
      <c r="F133" s="321"/>
      <c r="H133" s="282"/>
    </row>
    <row r="134" spans="2:13" x14ac:dyDescent="0.3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</row>
    <row r="136" spans="2:13" x14ac:dyDescent="0.3">
      <c r="B136" s="40"/>
      <c r="C136" s="73"/>
      <c r="D136" s="10"/>
      <c r="E136" s="9"/>
      <c r="F136" s="321"/>
      <c r="G136" s="300"/>
    </row>
    <row r="137" spans="2:13" x14ac:dyDescent="0.3">
      <c r="B137" s="10"/>
      <c r="C137" s="73"/>
      <c r="D137" s="10"/>
      <c r="E137" s="73"/>
      <c r="F137" s="322"/>
      <c r="G137" s="322"/>
    </row>
    <row r="138" spans="2:13" x14ac:dyDescent="0.3">
      <c r="J138" s="35"/>
    </row>
    <row r="139" spans="2:13" x14ac:dyDescent="0.3">
      <c r="F139" s="301"/>
      <c r="G139" s="300"/>
      <c r="H139" s="301"/>
    </row>
    <row r="140" spans="2:13" x14ac:dyDescent="0.3">
      <c r="B140" s="10"/>
      <c r="C140" s="73"/>
      <c r="D140" s="73"/>
      <c r="E140" s="73"/>
      <c r="F140" s="322"/>
      <c r="G140" s="322"/>
      <c r="H140" s="302"/>
    </row>
    <row r="141" spans="2:13" x14ac:dyDescent="0.3">
      <c r="B141" s="10"/>
      <c r="C141" s="73"/>
      <c r="D141" s="10"/>
      <c r="E141" s="73"/>
      <c r="F141" s="322"/>
      <c r="G141" s="322"/>
      <c r="H141" s="302"/>
    </row>
    <row r="143" spans="2:13" x14ac:dyDescent="0.3">
      <c r="B143" s="4"/>
      <c r="C143" s="4"/>
      <c r="D143" s="4"/>
    </row>
    <row r="144" spans="2:13" x14ac:dyDescent="0.3">
      <c r="B144" s="4"/>
    </row>
  </sheetData>
  <mergeCells count="11">
    <mergeCell ref="J2:L2"/>
    <mergeCell ref="J3:L3"/>
    <mergeCell ref="J20:L20"/>
    <mergeCell ref="M20:M21"/>
    <mergeCell ref="N20:N21"/>
    <mergeCell ref="J21:L21"/>
    <mergeCell ref="J22:L22"/>
    <mergeCell ref="J61:L61"/>
    <mergeCell ref="J62:K62"/>
    <mergeCell ref="J96:L96"/>
    <mergeCell ref="J97:K9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423E-A198-4C43-B7F9-D603A46B66AB}">
  <sheetPr codeName="Sheet22"/>
  <dimension ref="B1:AI14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24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251</v>
      </c>
      <c r="C1" s="288"/>
      <c r="D1" s="288"/>
      <c r="E1" s="89"/>
      <c r="F1" s="89"/>
      <c r="G1" s="89"/>
    </row>
    <row r="2" spans="2:35" ht="15.6" x14ac:dyDescent="0.3">
      <c r="B2" s="70" t="s">
        <v>251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x14ac:dyDescent="0.3"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250</v>
      </c>
      <c r="D5" s="254" t="s">
        <v>248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>SUM(C8-D8)</f>
        <v>0</v>
      </c>
      <c r="F8" s="96">
        <f t="shared" ref="F8:F18" si="0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40</v>
      </c>
      <c r="D9" s="42">
        <v>41</v>
      </c>
      <c r="E9" s="93">
        <f t="shared" ref="E9:E18" si="1">SUM(C9-D9)</f>
        <v>-1</v>
      </c>
      <c r="F9" s="44">
        <f t="shared" si="0"/>
        <v>-2.4390243902439025E-2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1"/>
        <v>0</v>
      </c>
      <c r="F10" s="44">
        <f t="shared" si="0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2234</v>
      </c>
      <c r="D11" s="42">
        <v>2263</v>
      </c>
      <c r="E11" s="93">
        <f t="shared" si="1"/>
        <v>-29</v>
      </c>
      <c r="F11" s="44">
        <f t="shared" si="0"/>
        <v>-1.2814847547503314E-2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1"/>
        <v>0</v>
      </c>
      <c r="F12" s="44">
        <f t="shared" si="0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0.65589743589743588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13</v>
      </c>
      <c r="D13" s="42">
        <v>13</v>
      </c>
      <c r="E13" s="93">
        <f t="shared" si="1"/>
        <v>0</v>
      </c>
      <c r="F13" s="58">
        <f t="shared" si="0"/>
        <v>0</v>
      </c>
      <c r="J13" s="190"/>
      <c r="K13" s="144"/>
      <c r="L13" s="139"/>
      <c r="M13" s="139"/>
      <c r="N13" s="141"/>
      <c r="S13" s="16" t="s">
        <v>11</v>
      </c>
      <c r="T13" s="18">
        <f>SUM(C55/T8)</f>
        <v>0.30766533864541834</v>
      </c>
      <c r="U13" s="16"/>
    </row>
    <row r="14" spans="2:35" x14ac:dyDescent="0.3">
      <c r="B14" s="228" t="s">
        <v>59</v>
      </c>
      <c r="C14" s="42">
        <v>85</v>
      </c>
      <c r="D14" s="42">
        <v>84</v>
      </c>
      <c r="E14" s="93">
        <f t="shared" si="1"/>
        <v>1</v>
      </c>
      <c r="F14" s="44">
        <f t="shared" si="0"/>
        <v>1.1904761904761904E-2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1"/>
        <v>0</v>
      </c>
      <c r="F15" s="96">
        <f t="shared" si="0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19</v>
      </c>
      <c r="D16" s="42">
        <v>16</v>
      </c>
      <c r="E16" s="26">
        <f t="shared" si="1"/>
        <v>3</v>
      </c>
      <c r="F16" s="58">
        <f t="shared" si="0"/>
        <v>0.1875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27" t="s">
        <v>19</v>
      </c>
      <c r="C17" s="56">
        <v>91</v>
      </c>
      <c r="D17" s="56">
        <v>90</v>
      </c>
      <c r="E17" s="57">
        <f t="shared" si="1"/>
        <v>1</v>
      </c>
      <c r="F17" s="58">
        <f>SUM(E17/D17)</f>
        <v>1.1111111111111112E-2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2558</v>
      </c>
      <c r="D18" s="7">
        <f>SUM(D8:D17)</f>
        <v>2583</v>
      </c>
      <c r="E18" s="77">
        <f t="shared" si="1"/>
        <v>-25</v>
      </c>
      <c r="F18" s="60">
        <f t="shared" si="0"/>
        <v>-9.678668215253582E-3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252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250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>SUM(C9)</f>
        <v>40</v>
      </c>
      <c r="D27" s="99">
        <v>118</v>
      </c>
      <c r="E27" s="41">
        <f t="shared" ref="E27:E36" si="2">SUM(C27-D27)</f>
        <v>-78</v>
      </c>
      <c r="F27" s="67">
        <f t="shared" ref="F27:F34" si="3">SUM(E27/D27)</f>
        <v>-0.66101694915254239</v>
      </c>
      <c r="G27" s="75">
        <f t="shared" ref="G27:G34" si="4">SUM(C27/D27)</f>
        <v>0.33898305084745761</v>
      </c>
      <c r="V27" s="188"/>
    </row>
    <row r="28" spans="2:25" ht="15" thickBot="1" x14ac:dyDescent="0.35">
      <c r="B28" s="33" t="s">
        <v>1</v>
      </c>
      <c r="C28" s="78">
        <f t="shared" ref="C28:C34" si="5">SUM(C10)</f>
        <v>14</v>
      </c>
      <c r="D28" s="99">
        <v>47</v>
      </c>
      <c r="E28" s="41">
        <f t="shared" si="2"/>
        <v>-33</v>
      </c>
      <c r="F28" s="67">
        <f t="shared" si="3"/>
        <v>-0.7021276595744681</v>
      </c>
      <c r="G28" s="75">
        <f t="shared" si="4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5"/>
        <v>2234</v>
      </c>
      <c r="D29" s="99">
        <v>2500</v>
      </c>
      <c r="E29" s="41">
        <f t="shared" si="2"/>
        <v>-266</v>
      </c>
      <c r="F29" s="67">
        <f t="shared" si="3"/>
        <v>-0.10639999999999999</v>
      </c>
      <c r="G29" s="75">
        <f t="shared" si="4"/>
        <v>0.89359999999999995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5"/>
        <v>14</v>
      </c>
      <c r="D30" s="99">
        <v>75</v>
      </c>
      <c r="E30" s="41">
        <f t="shared" si="2"/>
        <v>-61</v>
      </c>
      <c r="F30" s="67">
        <f t="shared" si="3"/>
        <v>-0.81333333333333335</v>
      </c>
      <c r="G30" s="75">
        <f t="shared" si="4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40"/>
      <c r="T30" s="10"/>
      <c r="U30" s="10"/>
      <c r="X30" s="40"/>
      <c r="Y30" s="40"/>
    </row>
    <row r="31" spans="2:25" ht="15" thickBot="1" x14ac:dyDescent="0.35">
      <c r="B31" s="13" t="s">
        <v>7</v>
      </c>
      <c r="C31" s="78">
        <f t="shared" si="5"/>
        <v>13</v>
      </c>
      <c r="D31" s="99">
        <v>35</v>
      </c>
      <c r="E31" s="41">
        <f t="shared" si="2"/>
        <v>-22</v>
      </c>
      <c r="F31" s="67">
        <f t="shared" si="3"/>
        <v>-0.62857142857142856</v>
      </c>
      <c r="G31" s="75">
        <f t="shared" si="4"/>
        <v>0.37142857142857144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40"/>
      <c r="T31" s="8"/>
      <c r="U31" s="8"/>
      <c r="X31" s="40"/>
      <c r="Y31" s="40"/>
    </row>
    <row r="32" spans="2:25" ht="15" thickBot="1" x14ac:dyDescent="0.35">
      <c r="B32" s="33" t="s">
        <v>59</v>
      </c>
      <c r="C32" s="78">
        <f t="shared" si="5"/>
        <v>85</v>
      </c>
      <c r="D32" s="99">
        <v>460</v>
      </c>
      <c r="E32" s="41">
        <f t="shared" si="2"/>
        <v>-375</v>
      </c>
      <c r="F32" s="67">
        <f t="shared" si="3"/>
        <v>-0.81521739130434778</v>
      </c>
      <c r="G32" s="75">
        <f t="shared" si="4"/>
        <v>0.18478260869565216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40"/>
      <c r="T32" s="8"/>
      <c r="U32" s="8"/>
    </row>
    <row r="33" spans="2:25" ht="15" thickBot="1" x14ac:dyDescent="0.35">
      <c r="B33" s="14" t="s">
        <v>13</v>
      </c>
      <c r="C33" s="78">
        <f t="shared" si="5"/>
        <v>12</v>
      </c>
      <c r="D33" s="99">
        <v>61</v>
      </c>
      <c r="E33" s="41">
        <f t="shared" si="2"/>
        <v>-49</v>
      </c>
      <c r="F33" s="67">
        <f t="shared" si="3"/>
        <v>-0.80327868852459017</v>
      </c>
      <c r="G33" s="75">
        <f t="shared" si="4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T33" s="8"/>
      <c r="U33" s="8"/>
      <c r="X33" s="347"/>
      <c r="Y33" s="348"/>
    </row>
    <row r="34" spans="2:25" x14ac:dyDescent="0.3">
      <c r="B34" s="33" t="s">
        <v>65</v>
      </c>
      <c r="C34" s="78">
        <f t="shared" si="5"/>
        <v>19</v>
      </c>
      <c r="D34" s="182">
        <v>44</v>
      </c>
      <c r="E34" s="41">
        <f t="shared" si="2"/>
        <v>-25</v>
      </c>
      <c r="F34" s="150">
        <f t="shared" si="3"/>
        <v>-0.56818181818181823</v>
      </c>
      <c r="G34" s="75">
        <f t="shared" si="4"/>
        <v>0.43181818181818182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T34" s="8"/>
      <c r="U34" s="8"/>
      <c r="X34" s="347"/>
      <c r="Y34" s="348"/>
    </row>
    <row r="35" spans="2:25" ht="15" thickBot="1" x14ac:dyDescent="0.35">
      <c r="B35" s="227" t="s">
        <v>19</v>
      </c>
      <c r="C35" s="78">
        <f>SUM(C17)</f>
        <v>91</v>
      </c>
      <c r="D35" s="119">
        <v>295</v>
      </c>
      <c r="E35" s="41">
        <f t="shared" si="2"/>
        <v>-204</v>
      </c>
      <c r="F35" s="94">
        <f>SUM(E35/D35)</f>
        <v>-0.69152542372881354</v>
      </c>
      <c r="G35" s="75">
        <f>SUM(C35/D35)</f>
        <v>0.30847457627118646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40"/>
      <c r="T35" s="8"/>
      <c r="U35" s="8"/>
      <c r="X35" s="347"/>
      <c r="Y35" s="348"/>
    </row>
    <row r="36" spans="2:25" ht="15" thickBot="1" x14ac:dyDescent="0.35">
      <c r="B36" s="61" t="s">
        <v>50</v>
      </c>
      <c r="C36" s="77">
        <f>SUM(C26:C35)</f>
        <v>2558</v>
      </c>
      <c r="D36" s="7">
        <f>SUM(D26:D35)</f>
        <v>3748</v>
      </c>
      <c r="E36" s="77">
        <f t="shared" si="2"/>
        <v>-1190</v>
      </c>
      <c r="F36" s="149">
        <f>SUM(E36/D36)</f>
        <v>-0.31750266808964783</v>
      </c>
      <c r="G36" s="185">
        <f>SUM(C36/D36)</f>
        <v>0.68249733191035222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T36" s="8"/>
      <c r="U36" s="8"/>
      <c r="X36" s="347"/>
      <c r="Y36" s="348"/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40"/>
      <c r="T37" s="8"/>
      <c r="U37" s="8"/>
      <c r="X37" s="347"/>
      <c r="Y37" s="348"/>
    </row>
    <row r="38" spans="2:25" ht="15" thickBot="1" x14ac:dyDescent="0.35">
      <c r="C38" s="9">
        <f>SUM(C26:C28,C30:C35)</f>
        <v>324</v>
      </c>
      <c r="D38" s="9">
        <f>SUM(D26:D28,D30:D35)</f>
        <v>1248</v>
      </c>
      <c r="E38" s="77">
        <f>SUM(C38-D38)</f>
        <v>-924</v>
      </c>
      <c r="F38" s="149">
        <f>SUM(E38/D38)</f>
        <v>-0.74038461538461542</v>
      </c>
      <c r="G38" s="185">
        <f>SUM(C38/D38)</f>
        <v>0.25961538461538464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T38" s="8"/>
      <c r="U38" s="8"/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40"/>
      <c r="T39" s="8"/>
      <c r="U39" s="8"/>
    </row>
    <row r="40" spans="2:25" x14ac:dyDescent="0.3"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40"/>
      <c r="T40" s="8"/>
      <c r="U40" s="8"/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40"/>
      <c r="T41" s="8"/>
      <c r="U41" s="8"/>
    </row>
    <row r="42" spans="2:25" x14ac:dyDescent="0.3">
      <c r="B42" s="230"/>
      <c r="C42" s="254" t="s">
        <v>250</v>
      </c>
      <c r="D42" s="254" t="s">
        <v>248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40"/>
      <c r="T42" s="8"/>
      <c r="U42" s="8"/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40"/>
      <c r="T43" s="8"/>
      <c r="U43" s="8"/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T44" s="8"/>
      <c r="U44" s="8"/>
    </row>
    <row r="45" spans="2:25" ht="15" thickBot="1" x14ac:dyDescent="0.35">
      <c r="B45" s="11" t="s">
        <v>0</v>
      </c>
      <c r="C45" s="221">
        <v>689</v>
      </c>
      <c r="D45" s="221">
        <v>710</v>
      </c>
      <c r="E45" s="93">
        <f t="shared" ref="E45:E55" si="7">SUM(C45-D45)</f>
        <v>-21</v>
      </c>
      <c r="F45" s="95">
        <f t="shared" ref="F45:F56" si="8">SUM(E45/D45)</f>
        <v>-2.9577464788732393E-2</v>
      </c>
      <c r="G45" s="133">
        <f t="shared" ref="G45:G55" si="9">SUM(C45/C26)</f>
        <v>19.138888888888889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40"/>
      <c r="T45" s="8"/>
      <c r="U45" s="8"/>
    </row>
    <row r="46" spans="2:25" ht="15" thickBot="1" x14ac:dyDescent="0.35">
      <c r="B46" s="34" t="s">
        <v>2</v>
      </c>
      <c r="C46" s="42">
        <v>1161</v>
      </c>
      <c r="D46" s="42">
        <v>1146</v>
      </c>
      <c r="E46" s="93">
        <f t="shared" si="7"/>
        <v>15</v>
      </c>
      <c r="F46" s="95">
        <f t="shared" si="8"/>
        <v>1.3089005235602094E-2</v>
      </c>
      <c r="G46" s="133">
        <f t="shared" si="9"/>
        <v>29.024999999999999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40"/>
      <c r="T46" s="8"/>
      <c r="U46" s="8"/>
    </row>
    <row r="47" spans="2:25" ht="15" thickBot="1" x14ac:dyDescent="0.35">
      <c r="B47" s="33" t="s">
        <v>1</v>
      </c>
      <c r="C47" s="42">
        <v>518</v>
      </c>
      <c r="D47" s="42">
        <v>502</v>
      </c>
      <c r="E47" s="93">
        <f t="shared" si="7"/>
        <v>16</v>
      </c>
      <c r="F47" s="95">
        <f t="shared" si="8"/>
        <v>3.1872509960159362E-2</v>
      </c>
      <c r="G47" s="133">
        <f t="shared" si="9"/>
        <v>37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40"/>
      <c r="T47" s="8"/>
      <c r="U47" s="8"/>
    </row>
    <row r="48" spans="2:25" ht="15" thickBot="1" x14ac:dyDescent="0.35">
      <c r="B48" s="12" t="s">
        <v>6</v>
      </c>
      <c r="C48" s="222">
        <v>31768</v>
      </c>
      <c r="D48" s="222">
        <v>32474</v>
      </c>
      <c r="E48" s="93">
        <f t="shared" si="7"/>
        <v>-706</v>
      </c>
      <c r="F48" s="95">
        <f t="shared" si="8"/>
        <v>-2.1740469298515735E-2</v>
      </c>
      <c r="G48" s="133">
        <f t="shared" si="9"/>
        <v>14.220232766338407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40"/>
      <c r="T48" s="8"/>
      <c r="U48" s="8"/>
    </row>
    <row r="49" spans="2:21" ht="15" thickBot="1" x14ac:dyDescent="0.35">
      <c r="B49" s="14" t="s">
        <v>3</v>
      </c>
      <c r="C49" s="42">
        <v>331</v>
      </c>
      <c r="D49" s="42">
        <v>322</v>
      </c>
      <c r="E49" s="93">
        <f t="shared" si="7"/>
        <v>9</v>
      </c>
      <c r="F49" s="95">
        <f t="shared" si="8"/>
        <v>2.7950310559006212E-2</v>
      </c>
      <c r="G49" s="133">
        <f t="shared" si="9"/>
        <v>23.642857142857142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40"/>
      <c r="T49" s="8"/>
      <c r="U49" s="8"/>
    </row>
    <row r="50" spans="2:21" ht="15" thickBot="1" x14ac:dyDescent="0.35">
      <c r="B50" s="13" t="s">
        <v>7</v>
      </c>
      <c r="C50" s="42">
        <v>353</v>
      </c>
      <c r="D50" s="42">
        <v>324</v>
      </c>
      <c r="E50" s="93">
        <f t="shared" si="7"/>
        <v>29</v>
      </c>
      <c r="F50" s="95">
        <f t="shared" si="8"/>
        <v>8.9506172839506168E-2</v>
      </c>
      <c r="G50" s="133">
        <f t="shared" si="9"/>
        <v>27.153846153846153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40"/>
      <c r="T50" s="10"/>
      <c r="U50" s="10"/>
    </row>
    <row r="51" spans="2:21" ht="15" thickBot="1" x14ac:dyDescent="0.35">
      <c r="B51" s="14" t="s">
        <v>59</v>
      </c>
      <c r="C51" s="42">
        <v>1846</v>
      </c>
      <c r="D51" s="42">
        <v>1793</v>
      </c>
      <c r="E51" s="93">
        <f t="shared" si="7"/>
        <v>53</v>
      </c>
      <c r="F51" s="95">
        <f t="shared" si="8"/>
        <v>2.9559397657557166E-2</v>
      </c>
      <c r="G51" s="133">
        <f t="shared" si="9"/>
        <v>21.71764705882353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40"/>
      <c r="T51" s="10"/>
      <c r="U51" s="10"/>
    </row>
    <row r="52" spans="2:21" ht="15" thickBot="1" x14ac:dyDescent="0.35">
      <c r="B52" s="15" t="s">
        <v>13</v>
      </c>
      <c r="C52" s="42">
        <v>373</v>
      </c>
      <c r="D52" s="42">
        <v>369</v>
      </c>
      <c r="E52" s="93">
        <f t="shared" si="7"/>
        <v>4</v>
      </c>
      <c r="F52" s="95">
        <f t="shared" si="8"/>
        <v>1.0840108401084011E-2</v>
      </c>
      <c r="G52" s="133">
        <f t="shared" si="9"/>
        <v>31.083333333333332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x14ac:dyDescent="0.3">
      <c r="B53" s="33" t="s">
        <v>65</v>
      </c>
      <c r="C53" s="42">
        <v>504</v>
      </c>
      <c r="D53" s="42">
        <v>456</v>
      </c>
      <c r="E53" s="93">
        <f t="shared" si="7"/>
        <v>48</v>
      </c>
      <c r="F53" s="95">
        <f t="shared" si="8"/>
        <v>0.10526315789473684</v>
      </c>
      <c r="G53" s="133">
        <f t="shared" si="9"/>
        <v>26.526315789473685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40"/>
    </row>
    <row r="54" spans="2:21" ht="15" thickBot="1" x14ac:dyDescent="0.35">
      <c r="B54" s="227" t="s">
        <v>19</v>
      </c>
      <c r="C54" s="56">
        <v>1069</v>
      </c>
      <c r="D54" s="56">
        <v>1210</v>
      </c>
      <c r="E54" s="57">
        <f t="shared" si="7"/>
        <v>-141</v>
      </c>
      <c r="F54" s="94">
        <f t="shared" si="8"/>
        <v>-0.11652892561983472</v>
      </c>
      <c r="G54" s="224">
        <f t="shared" si="9"/>
        <v>11.747252747252746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40"/>
    </row>
    <row r="55" spans="2:21" ht="15" thickBot="1" x14ac:dyDescent="0.35">
      <c r="B55" s="61" t="s">
        <v>50</v>
      </c>
      <c r="C55" s="77">
        <f>SUM(C45:C54)</f>
        <v>38612</v>
      </c>
      <c r="D55" s="59">
        <f>SUM(D45:D54)</f>
        <v>39306</v>
      </c>
      <c r="E55" s="77">
        <f t="shared" si="7"/>
        <v>-694</v>
      </c>
      <c r="F55" s="149">
        <f t="shared" si="8"/>
        <v>-1.7656337454841499E-2</v>
      </c>
      <c r="G55" s="132">
        <f t="shared" si="9"/>
        <v>15.094605160281469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40"/>
    </row>
    <row r="56" spans="2:21" ht="15" thickBot="1" x14ac:dyDescent="0.35">
      <c r="C56" s="73">
        <f>SUM(C45:C47,C49:C54)</f>
        <v>6844</v>
      </c>
      <c r="D56" s="73">
        <f>SUM(D45:D47,D49:D54)</f>
        <v>6832</v>
      </c>
      <c r="E56" s="73">
        <f>SUM(E45:E47,E49:E54)</f>
        <v>12</v>
      </c>
      <c r="F56" s="127">
        <f t="shared" si="8"/>
        <v>1.756440281030445E-3</v>
      </c>
      <c r="G56" s="72"/>
    </row>
    <row r="57" spans="2:21" ht="15" thickBot="1" x14ac:dyDescent="0.35">
      <c r="C57" t="s">
        <v>66</v>
      </c>
      <c r="M57">
        <f>SUM(M51-M49)</f>
        <v>35280</v>
      </c>
      <c r="S57" s="40"/>
    </row>
    <row r="58" spans="2:21" ht="15" thickBot="1" x14ac:dyDescent="0.35">
      <c r="C58" s="35"/>
      <c r="E58" s="83">
        <f>SUM(C45:C47,C49:C54)</f>
        <v>6844</v>
      </c>
      <c r="F58" s="30">
        <f>SUM(C26:C28,C30:C35)</f>
        <v>324</v>
      </c>
      <c r="G58" s="134">
        <f>SUM(E58/F58)</f>
        <v>21.123456790123456</v>
      </c>
      <c r="K58" s="40">
        <f>SUM(K50-K49)</f>
        <v>1366</v>
      </c>
      <c r="M58">
        <f>SUM(M50-M49)</f>
        <v>38904</v>
      </c>
      <c r="S58" s="40"/>
    </row>
    <row r="59" spans="2:21" ht="15" thickBot="1" x14ac:dyDescent="0.35">
      <c r="F59" s="132">
        <v>15.2</v>
      </c>
      <c r="G59" s="88"/>
      <c r="K59" s="40"/>
      <c r="S59" s="40"/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252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250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/>
      <c r="L65" s="337"/>
      <c r="M65" s="286"/>
    </row>
    <row r="66" spans="2:14" ht="15" thickBot="1" x14ac:dyDescent="0.35">
      <c r="B66" s="232" t="s">
        <v>0</v>
      </c>
      <c r="C66" s="78">
        <f>SUM(C45)</f>
        <v>689</v>
      </c>
      <c r="D66" s="220">
        <v>4152</v>
      </c>
      <c r="E66" s="41">
        <f>SUM(C66-D66)</f>
        <v>-3463</v>
      </c>
      <c r="F66" s="67">
        <f>SUM(E66/D66)</f>
        <v>-0.83405587668593451</v>
      </c>
      <c r="G66" s="75">
        <f>SUM(C66/D66)</f>
        <v>0.16594412331406552</v>
      </c>
      <c r="J66" s="284"/>
      <c r="K66" s="335"/>
      <c r="L66" s="336"/>
      <c r="M66" s="286"/>
    </row>
    <row r="67" spans="2:14" ht="15" thickBot="1" x14ac:dyDescent="0.35">
      <c r="B67" s="117" t="s">
        <v>2</v>
      </c>
      <c r="C67" s="78">
        <f t="shared" ref="C67:C75" si="10">SUM(C46)</f>
        <v>1161</v>
      </c>
      <c r="D67" s="220">
        <v>3262</v>
      </c>
      <c r="E67" s="41">
        <f t="shared" ref="E67:E75" si="11">SUM(C67-D67)</f>
        <v>-2101</v>
      </c>
      <c r="F67" s="67">
        <f t="shared" ref="F67:F75" si="12">SUM(E67/D67)</f>
        <v>-0.64408338442673208</v>
      </c>
      <c r="G67" s="75">
        <f t="shared" ref="G67:G75" si="13">SUM(C67/D67)</f>
        <v>0.35591661557326792</v>
      </c>
      <c r="J67" s="284"/>
      <c r="K67" s="335"/>
      <c r="L67" s="336"/>
      <c r="M67" s="286"/>
    </row>
    <row r="68" spans="2:14" ht="15" thickBot="1" x14ac:dyDescent="0.35">
      <c r="B68" s="38" t="s">
        <v>1</v>
      </c>
      <c r="C68" s="78">
        <f t="shared" si="10"/>
        <v>518</v>
      </c>
      <c r="D68" s="220">
        <v>1771</v>
      </c>
      <c r="E68" s="41">
        <f t="shared" si="11"/>
        <v>-1253</v>
      </c>
      <c r="F68" s="67">
        <f t="shared" si="12"/>
        <v>-0.70750988142292492</v>
      </c>
      <c r="G68" s="75">
        <f t="shared" si="13"/>
        <v>0.29249011857707508</v>
      </c>
      <c r="J68" s="338"/>
      <c r="K68" s="10"/>
      <c r="L68" s="10"/>
    </row>
    <row r="69" spans="2:14" ht="15" thickBot="1" x14ac:dyDescent="0.35">
      <c r="B69" s="2" t="s">
        <v>6</v>
      </c>
      <c r="C69" s="78">
        <f t="shared" si="10"/>
        <v>31768</v>
      </c>
      <c r="D69" s="220">
        <v>86541</v>
      </c>
      <c r="E69" s="41">
        <f t="shared" si="11"/>
        <v>-54773</v>
      </c>
      <c r="F69" s="67">
        <f t="shared" si="12"/>
        <v>-0.63291387897066131</v>
      </c>
      <c r="G69" s="75">
        <f t="shared" si="13"/>
        <v>0.36708612102933869</v>
      </c>
    </row>
    <row r="70" spans="2:14" ht="15" thickBot="1" x14ac:dyDescent="0.35">
      <c r="B70" s="3" t="s">
        <v>3</v>
      </c>
      <c r="C70" s="78">
        <f t="shared" si="10"/>
        <v>331</v>
      </c>
      <c r="D70" s="220">
        <v>2819</v>
      </c>
      <c r="E70" s="41">
        <f t="shared" si="11"/>
        <v>-2488</v>
      </c>
      <c r="F70" s="67">
        <f t="shared" si="12"/>
        <v>-0.88258247605533879</v>
      </c>
      <c r="G70" s="75">
        <f t="shared" si="13"/>
        <v>0.11741752394466123</v>
      </c>
    </row>
    <row r="71" spans="2:14" x14ac:dyDescent="0.3">
      <c r="B71" s="227" t="s">
        <v>7</v>
      </c>
      <c r="C71" s="78">
        <f t="shared" si="10"/>
        <v>353</v>
      </c>
      <c r="D71" s="223">
        <v>752</v>
      </c>
      <c r="E71" s="57">
        <f t="shared" si="11"/>
        <v>-399</v>
      </c>
      <c r="F71" s="94">
        <f t="shared" si="12"/>
        <v>-0.53058510638297873</v>
      </c>
      <c r="G71" s="75">
        <f t="shared" si="13"/>
        <v>0.46941489361702127</v>
      </c>
    </row>
    <row r="72" spans="2:14" x14ac:dyDescent="0.3">
      <c r="B72" s="228" t="s">
        <v>59</v>
      </c>
      <c r="C72" s="78">
        <f t="shared" si="10"/>
        <v>1846</v>
      </c>
      <c r="D72" s="220">
        <v>14129</v>
      </c>
      <c r="E72" s="41">
        <f t="shared" si="11"/>
        <v>-12283</v>
      </c>
      <c r="F72" s="67">
        <f t="shared" si="12"/>
        <v>-0.8693467336683417</v>
      </c>
      <c r="G72" s="75">
        <f t="shared" si="13"/>
        <v>0.1306532663316583</v>
      </c>
      <c r="K72" s="282"/>
    </row>
    <row r="73" spans="2:14" ht="15" thickBot="1" x14ac:dyDescent="0.35">
      <c r="B73" s="170" t="s">
        <v>13</v>
      </c>
      <c r="C73" s="78">
        <f t="shared" si="10"/>
        <v>373</v>
      </c>
      <c r="D73" s="235">
        <v>1843</v>
      </c>
      <c r="E73" s="93">
        <f t="shared" si="11"/>
        <v>-1470</v>
      </c>
      <c r="F73" s="95">
        <f t="shared" si="12"/>
        <v>-0.79761258817145952</v>
      </c>
      <c r="G73" s="75">
        <f t="shared" si="13"/>
        <v>0.20238741182854042</v>
      </c>
    </row>
    <row r="74" spans="2:14" ht="15" thickBot="1" x14ac:dyDescent="0.35">
      <c r="B74" s="233" t="s">
        <v>65</v>
      </c>
      <c r="C74" s="78">
        <f t="shared" si="10"/>
        <v>504</v>
      </c>
      <c r="D74" s="236">
        <v>1048</v>
      </c>
      <c r="E74" s="41">
        <f t="shared" si="11"/>
        <v>-544</v>
      </c>
      <c r="F74" s="238">
        <f t="shared" si="12"/>
        <v>-0.51908396946564883</v>
      </c>
      <c r="G74" s="75">
        <f t="shared" si="13"/>
        <v>0.48091603053435117</v>
      </c>
    </row>
    <row r="75" spans="2:14" ht="15" thickBot="1" x14ac:dyDescent="0.35">
      <c r="B75" s="227" t="s">
        <v>19</v>
      </c>
      <c r="C75" s="78">
        <f t="shared" si="10"/>
        <v>1069</v>
      </c>
      <c r="D75" s="237">
        <v>5504</v>
      </c>
      <c r="E75" s="57">
        <f t="shared" si="11"/>
        <v>-4435</v>
      </c>
      <c r="F75" s="239">
        <f t="shared" si="12"/>
        <v>-0.80577761627906974</v>
      </c>
      <c r="G75" s="75">
        <f t="shared" si="13"/>
        <v>0.19422238372093023</v>
      </c>
      <c r="K75" s="282"/>
      <c r="N75" s="72"/>
    </row>
    <row r="76" spans="2:14" ht="15" thickBot="1" x14ac:dyDescent="0.35">
      <c r="B76" s="90" t="s">
        <v>50</v>
      </c>
      <c r="C76" s="77">
        <f>SUM(C66:C75)</f>
        <v>38612</v>
      </c>
      <c r="D76" s="115">
        <f>SUM(D66:D75)</f>
        <v>121821</v>
      </c>
      <c r="E76" s="77">
        <f>SUM(C76-D76)</f>
        <v>-83209</v>
      </c>
      <c r="F76" s="149">
        <f>SUM(E76/D76)</f>
        <v>-0.68304315347928513</v>
      </c>
      <c r="G76" s="185">
        <f>SUM(C76/D76)</f>
        <v>0.31695684652071482</v>
      </c>
      <c r="N76" s="72"/>
    </row>
    <row r="77" spans="2:14" ht="15" thickBot="1" x14ac:dyDescent="0.35">
      <c r="E77" s="102">
        <f>SUM(E66:E75)</f>
        <v>-83209</v>
      </c>
      <c r="I77" s="6" t="s">
        <v>252</v>
      </c>
      <c r="J77" s="40"/>
      <c r="K77" s="40"/>
      <c r="N77" s="72"/>
    </row>
    <row r="78" spans="2:14" ht="18.600000000000001" thickBot="1" x14ac:dyDescent="0.4">
      <c r="C78" s="72">
        <f>SUM(C76/C36)</f>
        <v>15.094605160281469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4" x14ac:dyDescent="0.3">
      <c r="I79" s="195"/>
      <c r="J79" s="254" t="s">
        <v>250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6844</v>
      </c>
      <c r="D80" s="73">
        <f>SUM(D66:D68,D70:D75)</f>
        <v>35280</v>
      </c>
      <c r="E80" s="250">
        <f>SUM(C80/D80)</f>
        <v>0.19399092970521542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19.138888888888889</v>
      </c>
      <c r="K82" s="111">
        <v>36.743362831858406</v>
      </c>
      <c r="L82" s="210">
        <f>SUM(J82-K82)</f>
        <v>-17.604473942969516</v>
      </c>
      <c r="M82" s="44">
        <f>SUM(L82/K82)</f>
        <v>-0.4791198351530721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29.024999999999999</v>
      </c>
      <c r="K83" s="111">
        <v>27.64406779661017</v>
      </c>
      <c r="L83" s="210">
        <f t="shared" ref="L83:L91" si="15">SUM(J83-K83)</f>
        <v>1.380932203389829</v>
      </c>
      <c r="M83" s="44">
        <f t="shared" ref="M83:M91" si="16">SUM(L83/K83)</f>
        <v>4.9954015941140351E-2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37</v>
      </c>
      <c r="K84" s="111">
        <v>37.680851063829785</v>
      </c>
      <c r="L84" s="210">
        <f t="shared" si="15"/>
        <v>-0.68085106382978466</v>
      </c>
      <c r="M84" s="44">
        <f t="shared" si="16"/>
        <v>-1.8068887634104958E-2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14.220232766338407</v>
      </c>
      <c r="K85" s="111">
        <v>34.6</v>
      </c>
      <c r="L85" s="210">
        <f t="shared" si="15"/>
        <v>-20.379767233661596</v>
      </c>
      <c r="M85" s="44">
        <f t="shared" si="16"/>
        <v>-0.58901061368964147</v>
      </c>
    </row>
    <row r="86" spans="3:14" x14ac:dyDescent="0.3">
      <c r="I86" s="130" t="s">
        <v>3</v>
      </c>
      <c r="J86" s="212">
        <f t="shared" si="14"/>
        <v>23.642857142857142</v>
      </c>
      <c r="K86" s="111">
        <v>37.586666666666666</v>
      </c>
      <c r="L86" s="210">
        <f t="shared" si="15"/>
        <v>-13.943809523809524</v>
      </c>
      <c r="M86" s="44">
        <f t="shared" si="16"/>
        <v>-0.37097755029645774</v>
      </c>
    </row>
    <row r="87" spans="3:14" x14ac:dyDescent="0.3">
      <c r="E87" s="73"/>
      <c r="I87" s="130" t="s">
        <v>7</v>
      </c>
      <c r="J87" s="212">
        <f t="shared" si="14"/>
        <v>27.153846153846153</v>
      </c>
      <c r="K87" s="111">
        <v>21.485714285714284</v>
      </c>
      <c r="L87" s="210">
        <f t="shared" si="15"/>
        <v>5.6681318681318693</v>
      </c>
      <c r="M87" s="44">
        <f t="shared" si="16"/>
        <v>0.26380932896890352</v>
      </c>
    </row>
    <row r="88" spans="3:14" x14ac:dyDescent="0.3">
      <c r="E88" s="74"/>
      <c r="I88" s="130" t="s">
        <v>59</v>
      </c>
      <c r="J88" s="212">
        <f t="shared" si="14"/>
        <v>21.71764705882353</v>
      </c>
      <c r="K88" s="111">
        <f>SUM(D72/D32)</f>
        <v>30.715217391304346</v>
      </c>
      <c r="L88" s="210">
        <f t="shared" si="15"/>
        <v>-8.9975703324808158</v>
      </c>
      <c r="M88" s="44">
        <f t="shared" si="16"/>
        <v>-0.2929352645580845</v>
      </c>
    </row>
    <row r="89" spans="3:14" x14ac:dyDescent="0.3">
      <c r="I89" s="130" t="s">
        <v>13</v>
      </c>
      <c r="J89" s="212">
        <f t="shared" si="14"/>
        <v>31.083333333333332</v>
      </c>
      <c r="K89" s="111">
        <v>30.21311475409836</v>
      </c>
      <c r="L89" s="210">
        <f t="shared" si="15"/>
        <v>0.87021857923497237</v>
      </c>
      <c r="M89" s="44">
        <f t="shared" si="16"/>
        <v>2.8802676795080476E-2</v>
      </c>
    </row>
    <row r="90" spans="3:14" x14ac:dyDescent="0.3">
      <c r="E90" s="25"/>
      <c r="F90" s="25"/>
      <c r="I90" s="130" t="s">
        <v>61</v>
      </c>
      <c r="J90" s="212">
        <f t="shared" si="14"/>
        <v>26.526315789473685</v>
      </c>
      <c r="K90" s="111">
        <f>SUM(M53/K53)</f>
        <v>23.818181818181817</v>
      </c>
      <c r="L90" s="210">
        <f t="shared" si="15"/>
        <v>2.7081339712918684</v>
      </c>
      <c r="M90" s="44">
        <f t="shared" si="16"/>
        <v>0.11370028123744487</v>
      </c>
    </row>
    <row r="91" spans="3:14" ht="15" thickBot="1" x14ac:dyDescent="0.35">
      <c r="I91" s="13" t="s">
        <v>137</v>
      </c>
      <c r="J91" s="213">
        <f>SUM(C75/C35)</f>
        <v>11.747252747252746</v>
      </c>
      <c r="K91" s="208">
        <v>18.657627118644069</v>
      </c>
      <c r="L91" s="211">
        <f t="shared" si="15"/>
        <v>-6.9103743713913222</v>
      </c>
      <c r="M91" s="65">
        <f t="shared" si="16"/>
        <v>-0.37037798683874273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  <c r="J107" s="40" t="s">
        <v>246</v>
      </c>
      <c r="K107" s="40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 t="s">
        <v>238</v>
      </c>
      <c r="L109" s="10" t="s">
        <v>239</v>
      </c>
    </row>
    <row r="110" spans="2:13" x14ac:dyDescent="0.3">
      <c r="B110" s="40"/>
      <c r="C110" s="73"/>
      <c r="D110" s="10"/>
      <c r="E110" s="9"/>
      <c r="F110" s="321"/>
      <c r="J110" s="339">
        <v>44287</v>
      </c>
      <c r="K110" s="9">
        <v>2505.5</v>
      </c>
      <c r="L110" s="9">
        <v>37479.5</v>
      </c>
    </row>
    <row r="111" spans="2:13" x14ac:dyDescent="0.3">
      <c r="B111" s="40"/>
      <c r="C111" s="73"/>
      <c r="D111" s="10"/>
      <c r="E111" s="9"/>
      <c r="F111" s="321"/>
      <c r="J111" s="10" t="s">
        <v>240</v>
      </c>
      <c r="K111" s="9">
        <v>2364.75</v>
      </c>
      <c r="L111" s="9">
        <v>31254.5</v>
      </c>
    </row>
    <row r="112" spans="2:13" x14ac:dyDescent="0.3">
      <c r="B112" s="40"/>
      <c r="C112" s="73"/>
      <c r="D112" s="10"/>
      <c r="E112" s="9"/>
      <c r="F112" s="321"/>
      <c r="J112" s="10" t="s">
        <v>241</v>
      </c>
      <c r="K112" s="9">
        <v>1756</v>
      </c>
      <c r="L112" s="9">
        <v>5371</v>
      </c>
    </row>
    <row r="113" spans="2:14" ht="15" thickBot="1" x14ac:dyDescent="0.35">
      <c r="B113" s="40"/>
      <c r="C113" s="73"/>
      <c r="D113" s="10"/>
      <c r="E113" s="9"/>
      <c r="F113" s="321"/>
    </row>
    <row r="114" spans="2:14" ht="15" thickBot="1" x14ac:dyDescent="0.35">
      <c r="B114" s="40"/>
      <c r="C114" s="73"/>
      <c r="D114" s="10"/>
      <c r="E114" s="9"/>
      <c r="F114" s="321"/>
      <c r="J114" s="340" t="s">
        <v>244</v>
      </c>
      <c r="K114" s="31"/>
      <c r="L114" s="31"/>
      <c r="M114" s="163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45"/>
      <c r="K115" s="346" t="s">
        <v>238</v>
      </c>
      <c r="L115" s="346" t="s">
        <v>242</v>
      </c>
      <c r="M115" s="327" t="s">
        <v>21</v>
      </c>
      <c r="N115" s="10" t="s">
        <v>210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41" t="s">
        <v>243</v>
      </c>
      <c r="K116" s="73">
        <v>2505.5</v>
      </c>
      <c r="L116" s="73">
        <f>SUM(K116-K117)</f>
        <v>140.75</v>
      </c>
      <c r="M116" s="342">
        <f>SUM(L116/K117)</f>
        <v>5.9520033830214612E-2</v>
      </c>
      <c r="N116" s="250">
        <f>SUM(K116/3900)</f>
        <v>0.64243589743589746</v>
      </c>
    </row>
    <row r="117" spans="2:14" x14ac:dyDescent="0.3">
      <c r="J117" s="343" t="s">
        <v>240</v>
      </c>
      <c r="K117" s="73">
        <v>2364.75</v>
      </c>
      <c r="M117" s="168"/>
    </row>
    <row r="118" spans="2:14" ht="15" thickBot="1" x14ac:dyDescent="0.35">
      <c r="F118" s="301"/>
      <c r="G118" s="300"/>
      <c r="H118" s="301"/>
      <c r="J118" s="164"/>
      <c r="M118" s="16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345"/>
      <c r="K119" s="346" t="s">
        <v>238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41" t="s">
        <v>243</v>
      </c>
      <c r="K120" s="73">
        <v>2505.5</v>
      </c>
      <c r="L120" s="73">
        <f>SUM(K120-K121)</f>
        <v>749.5</v>
      </c>
      <c r="M120" s="342">
        <f>SUM(L120/K121)</f>
        <v>0.42682232346241455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175" t="s">
        <v>241</v>
      </c>
      <c r="K121" s="100">
        <v>1756</v>
      </c>
      <c r="L121" s="171"/>
      <c r="M121" s="344"/>
    </row>
    <row r="122" spans="2:14" ht="19.8" x14ac:dyDescent="0.4">
      <c r="B122" s="312"/>
      <c r="C122" s="192"/>
      <c r="D122" s="192"/>
      <c r="F122" s="322"/>
      <c r="G122" s="323"/>
    </row>
    <row r="123" spans="2:14" ht="15" thickBot="1" x14ac:dyDescent="0.35"/>
    <row r="124" spans="2:14" ht="15" thickBot="1" x14ac:dyDescent="0.35">
      <c r="B124" s="315"/>
      <c r="C124" s="316"/>
      <c r="D124" s="317"/>
      <c r="E124" s="300"/>
      <c r="F124" s="300"/>
      <c r="J124" s="340" t="s">
        <v>245</v>
      </c>
      <c r="K124" s="31"/>
      <c r="L124" s="31"/>
      <c r="M124" s="163"/>
    </row>
    <row r="125" spans="2:14" ht="15" thickBot="1" x14ac:dyDescent="0.35">
      <c r="B125" s="315"/>
      <c r="C125" s="318"/>
      <c r="D125" s="318"/>
      <c r="E125" s="300"/>
      <c r="F125" s="300"/>
      <c r="J125" s="345"/>
      <c r="K125" s="346" t="s">
        <v>239</v>
      </c>
      <c r="L125" s="346" t="s">
        <v>242</v>
      </c>
      <c r="M125" s="327" t="s">
        <v>21</v>
      </c>
      <c r="N125" s="10" t="s">
        <v>210</v>
      </c>
    </row>
    <row r="126" spans="2:14" ht="15.6" x14ac:dyDescent="0.3">
      <c r="B126" s="319"/>
      <c r="C126" s="318"/>
      <c r="D126" s="318"/>
      <c r="E126" s="318"/>
      <c r="F126" s="318"/>
      <c r="J126" s="341" t="s">
        <v>243</v>
      </c>
      <c r="K126" s="73">
        <v>37479.5</v>
      </c>
      <c r="L126" s="73">
        <f>SUM(K126-K127)</f>
        <v>6225</v>
      </c>
      <c r="M126" s="342">
        <f>SUM(L126/K127)</f>
        <v>0.19917131933001647</v>
      </c>
      <c r="N126" s="250">
        <f>SUM(K126/125500)</f>
        <v>0.2986414342629482</v>
      </c>
    </row>
    <row r="127" spans="2:14" x14ac:dyDescent="0.3">
      <c r="B127" s="320"/>
      <c r="C127" s="73"/>
      <c r="D127" s="10"/>
      <c r="E127" s="9"/>
      <c r="F127" s="321"/>
      <c r="J127" s="343" t="s">
        <v>240</v>
      </c>
      <c r="K127" s="73">
        <v>31254.5</v>
      </c>
      <c r="M127" s="168"/>
    </row>
    <row r="128" spans="2:14" ht="15" thickBot="1" x14ac:dyDescent="0.35">
      <c r="B128" s="320"/>
      <c r="C128" s="73"/>
      <c r="D128" s="10"/>
      <c r="E128" s="9"/>
      <c r="F128" s="321"/>
      <c r="J128" s="164"/>
      <c r="K128" s="40"/>
      <c r="M128" s="168"/>
    </row>
    <row r="129" spans="2:13" ht="15" thickBot="1" x14ac:dyDescent="0.35">
      <c r="B129" s="40"/>
      <c r="C129" s="73"/>
      <c r="D129" s="10"/>
      <c r="E129" s="9"/>
      <c r="F129" s="321"/>
      <c r="J129" s="345"/>
      <c r="K129" s="346" t="s">
        <v>239</v>
      </c>
      <c r="L129" s="346" t="s">
        <v>242</v>
      </c>
      <c r="M129" s="327" t="s">
        <v>21</v>
      </c>
    </row>
    <row r="130" spans="2:13" x14ac:dyDescent="0.3">
      <c r="B130" s="40"/>
      <c r="C130" s="73"/>
      <c r="D130" s="10"/>
      <c r="E130" s="9"/>
      <c r="F130" s="321"/>
      <c r="J130" s="341" t="s">
        <v>243</v>
      </c>
      <c r="K130" s="73">
        <v>37479.5</v>
      </c>
      <c r="L130" s="73">
        <f>SUM(K130-K131)</f>
        <v>32108.5</v>
      </c>
      <c r="M130" s="342">
        <f>SUM(L130/K131)</f>
        <v>5.9781232545149878</v>
      </c>
    </row>
    <row r="131" spans="2:13" ht="15" thickBot="1" x14ac:dyDescent="0.35">
      <c r="B131" s="40"/>
      <c r="C131" s="73"/>
      <c r="D131" s="10"/>
      <c r="E131" s="9"/>
      <c r="F131" s="321"/>
      <c r="J131" s="175" t="s">
        <v>241</v>
      </c>
      <c r="K131" s="100">
        <v>5371</v>
      </c>
      <c r="L131" s="171"/>
      <c r="M131" s="344"/>
    </row>
    <row r="132" spans="2:13" x14ac:dyDescent="0.3">
      <c r="B132" s="40"/>
      <c r="C132" s="73"/>
      <c r="D132" s="10"/>
      <c r="E132" s="9"/>
      <c r="F132" s="321"/>
    </row>
    <row r="133" spans="2:13" x14ac:dyDescent="0.3">
      <c r="B133" s="40"/>
      <c r="C133" s="73"/>
      <c r="D133" s="10"/>
      <c r="E133" s="9"/>
      <c r="F133" s="321"/>
      <c r="H133" s="282"/>
    </row>
    <row r="134" spans="2:13" x14ac:dyDescent="0.3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</row>
    <row r="136" spans="2:13" x14ac:dyDescent="0.3">
      <c r="B136" s="40"/>
      <c r="C136" s="73"/>
      <c r="D136" s="10"/>
      <c r="E136" s="9"/>
      <c r="F136" s="321"/>
      <c r="G136" s="300"/>
    </row>
    <row r="137" spans="2:13" x14ac:dyDescent="0.3">
      <c r="B137" s="10"/>
      <c r="C137" s="73"/>
      <c r="D137" s="10"/>
      <c r="E137" s="73"/>
      <c r="F137" s="322"/>
      <c r="G137" s="322"/>
    </row>
    <row r="138" spans="2:13" x14ac:dyDescent="0.3">
      <c r="J138" s="35"/>
    </row>
    <row r="139" spans="2:13" x14ac:dyDescent="0.3">
      <c r="F139" s="301"/>
      <c r="G139" s="300"/>
      <c r="H139" s="301"/>
    </row>
    <row r="140" spans="2:13" x14ac:dyDescent="0.3">
      <c r="B140" s="10"/>
      <c r="C140" s="73"/>
      <c r="D140" s="73"/>
      <c r="E140" s="73"/>
      <c r="F140" s="322"/>
      <c r="G140" s="322"/>
      <c r="H140" s="302"/>
    </row>
    <row r="141" spans="2:13" x14ac:dyDescent="0.3">
      <c r="B141" s="10"/>
      <c r="C141" s="73"/>
      <c r="D141" s="10"/>
      <c r="E141" s="73"/>
      <c r="F141" s="322"/>
      <c r="G141" s="322"/>
      <c r="H141" s="302"/>
    </row>
    <row r="143" spans="2:13" x14ac:dyDescent="0.3">
      <c r="B143" s="4"/>
      <c r="C143" s="4"/>
      <c r="D143" s="4"/>
    </row>
    <row r="144" spans="2:13" x14ac:dyDescent="0.3">
      <c r="B144" s="4"/>
    </row>
  </sheetData>
  <mergeCells count="11">
    <mergeCell ref="J22:L22"/>
    <mergeCell ref="J61:L61"/>
    <mergeCell ref="J62:K62"/>
    <mergeCell ref="J96:L96"/>
    <mergeCell ref="J97:K97"/>
    <mergeCell ref="J2:L2"/>
    <mergeCell ref="J3:L3"/>
    <mergeCell ref="J20:L20"/>
    <mergeCell ref="M20:M21"/>
    <mergeCell ref="N20:N21"/>
    <mergeCell ref="J21:L2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A50AC-FAA9-4930-8C81-A66221B71245}">
  <sheetPr codeName="Sheet23"/>
  <dimension ref="B1:AI14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1" width="14.5546875" customWidth="1"/>
    <col min="12" max="12" width="15.33203125" customWidth="1"/>
    <col min="13" max="13" width="14.5546875" customWidth="1"/>
    <col min="14" max="14" width="21.44140625" customWidth="1"/>
    <col min="15" max="15" width="14.44140625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253</v>
      </c>
      <c r="C1" s="288"/>
      <c r="D1" s="288"/>
      <c r="E1" s="89"/>
      <c r="F1" s="89"/>
      <c r="G1" s="89"/>
    </row>
    <row r="2" spans="2:35" ht="15.6" x14ac:dyDescent="0.3">
      <c r="B2" s="70" t="s">
        <v>253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x14ac:dyDescent="0.3"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254</v>
      </c>
      <c r="D5" s="254" t="s">
        <v>250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 t="shared" ref="E8:E17" si="0">SUM(C8-D8)</f>
        <v>0</v>
      </c>
      <c r="F8" s="96">
        <f t="shared" ref="F8:F17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41</v>
      </c>
      <c r="D9" s="42">
        <v>40</v>
      </c>
      <c r="E9" s="93">
        <f t="shared" si="0"/>
        <v>1</v>
      </c>
      <c r="F9" s="44">
        <f t="shared" si="1"/>
        <v>2.5000000000000001E-2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2227</v>
      </c>
      <c r="D11" s="42">
        <v>2234</v>
      </c>
      <c r="E11" s="93">
        <f t="shared" si="0"/>
        <v>-7</v>
      </c>
      <c r="F11" s="44">
        <f t="shared" si="1"/>
        <v>-3.1333930170098479E-3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0.65307692307692311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14</v>
      </c>
      <c r="D13" s="42">
        <v>13</v>
      </c>
      <c r="E13" s="93">
        <f t="shared" si="0"/>
        <v>1</v>
      </c>
      <c r="F13" s="58">
        <f t="shared" si="1"/>
        <v>7.6923076923076927E-2</v>
      </c>
      <c r="J13" s="190"/>
      <c r="K13" s="144"/>
      <c r="L13" s="139"/>
      <c r="M13" s="139"/>
      <c r="N13" s="141"/>
      <c r="S13" s="16" t="s">
        <v>11</v>
      </c>
      <c r="T13" s="18">
        <f>SUM(C55/T8)</f>
        <v>0.31693227091633464</v>
      </c>
      <c r="U13" s="16"/>
    </row>
    <row r="14" spans="2:35" x14ac:dyDescent="0.3">
      <c r="B14" s="228" t="s">
        <v>59</v>
      </c>
      <c r="C14" s="42">
        <v>84</v>
      </c>
      <c r="D14" s="42">
        <v>85</v>
      </c>
      <c r="E14" s="93">
        <f t="shared" si="0"/>
        <v>-1</v>
      </c>
      <c r="F14" s="44">
        <f t="shared" si="1"/>
        <v>-1.1764705882352941E-2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20</v>
      </c>
      <c r="D16" s="42">
        <v>19</v>
      </c>
      <c r="E16" s="26">
        <f t="shared" si="0"/>
        <v>1</v>
      </c>
      <c r="F16" s="58">
        <f t="shared" si="1"/>
        <v>5.2631578947368418E-2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27" t="s">
        <v>19</v>
      </c>
      <c r="C17" s="56">
        <v>85</v>
      </c>
      <c r="D17" s="56">
        <v>91</v>
      </c>
      <c r="E17" s="57">
        <f t="shared" si="0"/>
        <v>-6</v>
      </c>
      <c r="F17" s="58">
        <f t="shared" si="1"/>
        <v>-6.5934065934065936E-2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2547</v>
      </c>
      <c r="D18" s="7">
        <f>SUM(D8:D17)</f>
        <v>2558</v>
      </c>
      <c r="E18" s="77">
        <f>SUM(C18-D18)</f>
        <v>-11</v>
      </c>
      <c r="F18" s="60">
        <f>SUM(E18/D18)</f>
        <v>-4.3002345582486314E-3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255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254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 t="shared" ref="C26:C35" si="2"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 t="shared" si="2"/>
        <v>41</v>
      </c>
      <c r="D27" s="99">
        <v>118</v>
      </c>
      <c r="E27" s="41">
        <f t="shared" ref="E27:E36" si="3">SUM(C27-D27)</f>
        <v>-77</v>
      </c>
      <c r="F27" s="67">
        <f t="shared" ref="F27:F34" si="4">SUM(E27/D27)</f>
        <v>-0.65254237288135597</v>
      </c>
      <c r="G27" s="75">
        <f t="shared" ref="G27:G34" si="5">SUM(C27/D27)</f>
        <v>0.34745762711864409</v>
      </c>
      <c r="V27" s="188"/>
    </row>
    <row r="28" spans="2:25" ht="15" thickBot="1" x14ac:dyDescent="0.35">
      <c r="B28" s="33" t="s">
        <v>1</v>
      </c>
      <c r="C28" s="78">
        <f t="shared" si="2"/>
        <v>14</v>
      </c>
      <c r="D28" s="99">
        <v>47</v>
      </c>
      <c r="E28" s="41">
        <f t="shared" si="3"/>
        <v>-33</v>
      </c>
      <c r="F28" s="67">
        <f t="shared" si="4"/>
        <v>-0.7021276595744681</v>
      </c>
      <c r="G28" s="75">
        <f t="shared" si="5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2"/>
        <v>2227</v>
      </c>
      <c r="D29" s="99">
        <v>2500</v>
      </c>
      <c r="E29" s="41">
        <f t="shared" si="3"/>
        <v>-273</v>
      </c>
      <c r="F29" s="67">
        <f t="shared" si="4"/>
        <v>-0.10920000000000001</v>
      </c>
      <c r="G29" s="75">
        <f t="shared" si="5"/>
        <v>0.89080000000000004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2"/>
        <v>14</v>
      </c>
      <c r="D30" s="99">
        <v>75</v>
      </c>
      <c r="E30" s="41">
        <f t="shared" si="3"/>
        <v>-61</v>
      </c>
      <c r="F30" s="67">
        <f t="shared" si="4"/>
        <v>-0.81333333333333335</v>
      </c>
      <c r="G30" s="75">
        <f t="shared" si="5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40"/>
      <c r="T30" s="10"/>
      <c r="U30" s="10"/>
      <c r="X30" s="40"/>
      <c r="Y30" s="40"/>
    </row>
    <row r="31" spans="2:25" ht="15" thickBot="1" x14ac:dyDescent="0.35">
      <c r="B31" s="13" t="s">
        <v>7</v>
      </c>
      <c r="C31" s="78">
        <f t="shared" si="2"/>
        <v>14</v>
      </c>
      <c r="D31" s="99">
        <v>35</v>
      </c>
      <c r="E31" s="41">
        <f t="shared" si="3"/>
        <v>-21</v>
      </c>
      <c r="F31" s="67">
        <f t="shared" si="4"/>
        <v>-0.6</v>
      </c>
      <c r="G31" s="75">
        <f t="shared" si="5"/>
        <v>0.4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40"/>
      <c r="T31" s="8"/>
      <c r="U31" s="8"/>
      <c r="X31" s="40"/>
      <c r="Y31" s="40"/>
    </row>
    <row r="32" spans="2:25" ht="15" thickBot="1" x14ac:dyDescent="0.35">
      <c r="B32" s="33" t="s">
        <v>59</v>
      </c>
      <c r="C32" s="78">
        <f t="shared" si="2"/>
        <v>84</v>
      </c>
      <c r="D32" s="99">
        <v>460</v>
      </c>
      <c r="E32" s="41">
        <f t="shared" si="3"/>
        <v>-376</v>
      </c>
      <c r="F32" s="67">
        <f t="shared" si="4"/>
        <v>-0.81739130434782614</v>
      </c>
      <c r="G32" s="75">
        <f t="shared" si="5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40"/>
      <c r="T32" s="8"/>
      <c r="U32" s="8"/>
    </row>
    <row r="33" spans="2:25" ht="15" thickBot="1" x14ac:dyDescent="0.35">
      <c r="B33" s="14" t="s">
        <v>13</v>
      </c>
      <c r="C33" s="78">
        <f t="shared" si="2"/>
        <v>12</v>
      </c>
      <c r="D33" s="99">
        <v>61</v>
      </c>
      <c r="E33" s="41">
        <f t="shared" si="3"/>
        <v>-49</v>
      </c>
      <c r="F33" s="67">
        <f t="shared" si="4"/>
        <v>-0.80327868852459017</v>
      </c>
      <c r="G33" s="75">
        <f t="shared" si="5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T33" s="8"/>
      <c r="U33" s="8"/>
      <c r="X33" s="347"/>
      <c r="Y33" s="348"/>
    </row>
    <row r="34" spans="2:25" x14ac:dyDescent="0.3">
      <c r="B34" s="33" t="s">
        <v>65</v>
      </c>
      <c r="C34" s="78">
        <f t="shared" si="2"/>
        <v>20</v>
      </c>
      <c r="D34" s="182">
        <v>44</v>
      </c>
      <c r="E34" s="41">
        <f t="shared" si="3"/>
        <v>-24</v>
      </c>
      <c r="F34" s="150">
        <f t="shared" si="4"/>
        <v>-0.54545454545454541</v>
      </c>
      <c r="G34" s="75">
        <f t="shared" si="5"/>
        <v>0.45454545454545453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T34" s="8"/>
      <c r="U34" s="8"/>
      <c r="X34" s="347"/>
      <c r="Y34" s="348"/>
    </row>
    <row r="35" spans="2:25" ht="15" thickBot="1" x14ac:dyDescent="0.35">
      <c r="B35" s="227" t="s">
        <v>19</v>
      </c>
      <c r="C35" s="78">
        <f t="shared" si="2"/>
        <v>85</v>
      </c>
      <c r="D35" s="119">
        <v>295</v>
      </c>
      <c r="E35" s="41">
        <f t="shared" si="3"/>
        <v>-210</v>
      </c>
      <c r="F35" s="94">
        <f>SUM(E35/D35)</f>
        <v>-0.71186440677966101</v>
      </c>
      <c r="G35" s="75">
        <f>SUM(C35/D35)</f>
        <v>0.28813559322033899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40"/>
      <c r="T35" s="8"/>
      <c r="U35" s="8"/>
      <c r="X35" s="347"/>
      <c r="Y35" s="348"/>
    </row>
    <row r="36" spans="2:25" ht="15" thickBot="1" x14ac:dyDescent="0.35">
      <c r="B36" s="61" t="s">
        <v>50</v>
      </c>
      <c r="C36" s="77">
        <f>SUM(C26:C35)</f>
        <v>2547</v>
      </c>
      <c r="D36" s="7">
        <f>SUM(D26:D35)</f>
        <v>3748</v>
      </c>
      <c r="E36" s="77">
        <f t="shared" si="3"/>
        <v>-1201</v>
      </c>
      <c r="F36" s="149">
        <f>SUM(E36/D36)</f>
        <v>-0.32043756670224122</v>
      </c>
      <c r="G36" s="185">
        <f>SUM(C36/D36)</f>
        <v>0.67956243329775878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T36" s="8"/>
      <c r="U36" s="8"/>
      <c r="X36" s="347"/>
      <c r="Y36" s="348"/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40"/>
      <c r="T37" s="8"/>
      <c r="U37" s="8"/>
      <c r="X37" s="347"/>
      <c r="Y37" s="348"/>
    </row>
    <row r="38" spans="2:25" ht="15" thickBot="1" x14ac:dyDescent="0.35">
      <c r="C38" s="9">
        <f>SUM(C26:C28,C30:C35)</f>
        <v>320</v>
      </c>
      <c r="D38" s="9">
        <v>1366</v>
      </c>
      <c r="E38" s="77">
        <f>SUM(C38-D38)</f>
        <v>-1046</v>
      </c>
      <c r="F38" s="149">
        <f>SUM(E38/D38)</f>
        <v>-0.76573938506588579</v>
      </c>
      <c r="G38" s="185">
        <f>SUM(C38/D38)</f>
        <v>0.23426061493411421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T38" s="8"/>
      <c r="U38" s="8"/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40"/>
      <c r="T39" s="8"/>
      <c r="U39" s="8"/>
    </row>
    <row r="40" spans="2:25" ht="15.6" x14ac:dyDescent="0.3">
      <c r="B40" s="70" t="s">
        <v>253</v>
      </c>
      <c r="C40" s="28"/>
      <c r="D40" s="28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40"/>
      <c r="T40" s="8"/>
      <c r="U40" s="8"/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40"/>
      <c r="T41" s="8"/>
      <c r="U41" s="8"/>
    </row>
    <row r="42" spans="2:25" x14ac:dyDescent="0.3">
      <c r="B42" s="230"/>
      <c r="C42" s="254" t="s">
        <v>254</v>
      </c>
      <c r="D42" s="254" t="s">
        <v>250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40"/>
      <c r="T42" s="8"/>
      <c r="U42" s="8"/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40"/>
      <c r="T43" s="8"/>
      <c r="U43" s="8"/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T44" s="8"/>
      <c r="U44" s="8"/>
    </row>
    <row r="45" spans="2:25" ht="15" thickBot="1" x14ac:dyDescent="0.35">
      <c r="B45" s="11" t="s">
        <v>0</v>
      </c>
      <c r="C45" s="221">
        <v>689</v>
      </c>
      <c r="D45" s="221">
        <v>689</v>
      </c>
      <c r="E45" s="93">
        <f t="shared" ref="E45:E54" si="7">SUM(C45-D45)</f>
        <v>0</v>
      </c>
      <c r="F45" s="95">
        <f t="shared" ref="F45:F54" si="8">SUM(E45/D45)</f>
        <v>0</v>
      </c>
      <c r="G45" s="133">
        <f t="shared" ref="G45:G54" si="9">SUM(C45/C26)</f>
        <v>19.138888888888889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40"/>
      <c r="T45" s="8"/>
      <c r="U45" s="8"/>
    </row>
    <row r="46" spans="2:25" ht="15" thickBot="1" x14ac:dyDescent="0.35">
      <c r="B46" s="34" t="s">
        <v>2</v>
      </c>
      <c r="C46" s="42">
        <v>1228</v>
      </c>
      <c r="D46" s="42">
        <v>1161</v>
      </c>
      <c r="E46" s="93">
        <f t="shared" si="7"/>
        <v>67</v>
      </c>
      <c r="F46" s="95">
        <f t="shared" si="8"/>
        <v>5.7708871662360037E-2</v>
      </c>
      <c r="G46" s="133">
        <f t="shared" si="9"/>
        <v>29.951219512195124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40"/>
      <c r="T46" s="8"/>
      <c r="U46" s="8"/>
    </row>
    <row r="47" spans="2:25" ht="15" thickBot="1" x14ac:dyDescent="0.35">
      <c r="B47" s="33" t="s">
        <v>1</v>
      </c>
      <c r="C47" s="42">
        <v>528</v>
      </c>
      <c r="D47" s="42">
        <v>518</v>
      </c>
      <c r="E47" s="93">
        <f t="shared" si="7"/>
        <v>10</v>
      </c>
      <c r="F47" s="95">
        <f t="shared" si="8"/>
        <v>1.9305019305019305E-2</v>
      </c>
      <c r="G47" s="133">
        <f t="shared" si="9"/>
        <v>37.714285714285715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40"/>
      <c r="T47" s="8"/>
      <c r="U47" s="8"/>
    </row>
    <row r="48" spans="2:25" ht="15" thickBot="1" x14ac:dyDescent="0.35">
      <c r="B48" s="12" t="s">
        <v>6</v>
      </c>
      <c r="C48" s="222">
        <v>32304</v>
      </c>
      <c r="D48" s="222">
        <v>31768</v>
      </c>
      <c r="E48" s="93">
        <f t="shared" si="7"/>
        <v>536</v>
      </c>
      <c r="F48" s="95">
        <f t="shared" si="8"/>
        <v>1.6872324351548729E-2</v>
      </c>
      <c r="G48" s="133">
        <f t="shared" si="9"/>
        <v>14.505612932195779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40"/>
      <c r="T48" s="8"/>
      <c r="U48" s="8"/>
    </row>
    <row r="49" spans="2:21" ht="15" thickBot="1" x14ac:dyDescent="0.35">
      <c r="B49" s="14" t="s">
        <v>3</v>
      </c>
      <c r="C49" s="42">
        <v>350</v>
      </c>
      <c r="D49" s="42">
        <v>331</v>
      </c>
      <c r="E49" s="93">
        <f t="shared" si="7"/>
        <v>19</v>
      </c>
      <c r="F49" s="95">
        <f t="shared" si="8"/>
        <v>5.7401812688821753E-2</v>
      </c>
      <c r="G49" s="133">
        <f t="shared" si="9"/>
        <v>25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40"/>
      <c r="T49" s="8"/>
      <c r="U49" s="8"/>
    </row>
    <row r="50" spans="2:21" ht="15" thickBot="1" x14ac:dyDescent="0.35">
      <c r="B50" s="13" t="s">
        <v>7</v>
      </c>
      <c r="C50" s="42">
        <v>383</v>
      </c>
      <c r="D50" s="42">
        <v>353</v>
      </c>
      <c r="E50" s="93">
        <f t="shared" si="7"/>
        <v>30</v>
      </c>
      <c r="F50" s="95">
        <f t="shared" si="8"/>
        <v>8.4985835694050993E-2</v>
      </c>
      <c r="G50" s="133">
        <f t="shared" si="9"/>
        <v>27.357142857142858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40"/>
      <c r="T50" s="10"/>
      <c r="U50" s="10"/>
    </row>
    <row r="51" spans="2:21" ht="15" thickBot="1" x14ac:dyDescent="0.35">
      <c r="B51" s="14" t="s">
        <v>59</v>
      </c>
      <c r="C51" s="42">
        <v>1906</v>
      </c>
      <c r="D51" s="42">
        <v>1846</v>
      </c>
      <c r="E51" s="93">
        <f t="shared" si="7"/>
        <v>60</v>
      </c>
      <c r="F51" s="95">
        <f t="shared" si="8"/>
        <v>3.2502708559046585E-2</v>
      </c>
      <c r="G51" s="133">
        <f t="shared" si="9"/>
        <v>22.69047619047619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40"/>
      <c r="T51" s="10"/>
      <c r="U51" s="10"/>
    </row>
    <row r="52" spans="2:21" ht="15" thickBot="1" x14ac:dyDescent="0.35">
      <c r="B52" s="15" t="s">
        <v>13</v>
      </c>
      <c r="C52" s="42">
        <v>386</v>
      </c>
      <c r="D52" s="42">
        <v>373</v>
      </c>
      <c r="E52" s="93">
        <f t="shared" si="7"/>
        <v>13</v>
      </c>
      <c r="F52" s="95">
        <f t="shared" si="8"/>
        <v>3.4852546916890083E-2</v>
      </c>
      <c r="G52" s="133">
        <f t="shared" si="9"/>
        <v>32.166666666666664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x14ac:dyDescent="0.3">
      <c r="B53" s="33" t="s">
        <v>65</v>
      </c>
      <c r="C53" s="42">
        <v>632</v>
      </c>
      <c r="D53" s="42">
        <v>504</v>
      </c>
      <c r="E53" s="93">
        <f t="shared" si="7"/>
        <v>128</v>
      </c>
      <c r="F53" s="95">
        <f t="shared" si="8"/>
        <v>0.25396825396825395</v>
      </c>
      <c r="G53" s="133">
        <f t="shared" si="9"/>
        <v>31.6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40"/>
    </row>
    <row r="54" spans="2:21" ht="15" thickBot="1" x14ac:dyDescent="0.35">
      <c r="B54" s="227" t="s">
        <v>19</v>
      </c>
      <c r="C54" s="56">
        <v>1369</v>
      </c>
      <c r="D54" s="56">
        <v>1069</v>
      </c>
      <c r="E54" s="57">
        <f t="shared" si="7"/>
        <v>300</v>
      </c>
      <c r="F54" s="94">
        <f t="shared" si="8"/>
        <v>0.2806361085126286</v>
      </c>
      <c r="G54" s="224">
        <f t="shared" si="9"/>
        <v>16.105882352941176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40"/>
    </row>
    <row r="55" spans="2:21" ht="15" thickBot="1" x14ac:dyDescent="0.35">
      <c r="B55" s="61" t="s">
        <v>50</v>
      </c>
      <c r="C55" s="77">
        <f>SUM(C45:C54)</f>
        <v>39775</v>
      </c>
      <c r="D55" s="59">
        <f>SUM(D45:D54)</f>
        <v>38612</v>
      </c>
      <c r="E55" s="77">
        <f>SUM(C55-D55)</f>
        <v>1163</v>
      </c>
      <c r="F55" s="149">
        <f>SUM(E55/D55)</f>
        <v>3.0120169895369316E-2</v>
      </c>
      <c r="G55" s="132">
        <f>SUM(C55/C36)</f>
        <v>15.616411464468001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40"/>
    </row>
    <row r="56" spans="2:21" ht="15" thickBot="1" x14ac:dyDescent="0.35">
      <c r="C56" s="73">
        <f>SUM(C45:C47,C49:C54)</f>
        <v>7471</v>
      </c>
      <c r="D56" s="73">
        <f>SUM(D45:D47,D49:D54)</f>
        <v>6844</v>
      </c>
      <c r="E56" s="73">
        <f>SUM(E45:E47,E49:E54)</f>
        <v>627</v>
      </c>
      <c r="F56" s="127">
        <f>SUM(E56/D56)</f>
        <v>9.1613091759205137E-2</v>
      </c>
      <c r="G56" s="72"/>
    </row>
    <row r="57" spans="2:21" ht="15" thickBot="1" x14ac:dyDescent="0.35">
      <c r="C57" t="s">
        <v>66</v>
      </c>
      <c r="M57">
        <f>SUM(M51-M49)</f>
        <v>35280</v>
      </c>
      <c r="S57" s="40"/>
    </row>
    <row r="58" spans="2:21" ht="15" thickBot="1" x14ac:dyDescent="0.35">
      <c r="C58" s="35"/>
      <c r="E58" s="83">
        <f>SUM(C45:C47,C49:C54)</f>
        <v>7471</v>
      </c>
      <c r="F58" s="30">
        <f>SUM(C26:C28,C30:C35)</f>
        <v>320</v>
      </c>
      <c r="G58" s="134">
        <f>SUM(E58/F58)</f>
        <v>23.346875000000001</v>
      </c>
      <c r="K58" s="40">
        <f>SUM(K50-K49)</f>
        <v>1366</v>
      </c>
      <c r="M58">
        <f>SUM(M50-M49)</f>
        <v>38904</v>
      </c>
      <c r="S58" s="40"/>
    </row>
    <row r="59" spans="2:21" ht="15" thickBot="1" x14ac:dyDescent="0.35">
      <c r="F59" s="132">
        <v>15.1</v>
      </c>
      <c r="G59" s="88"/>
      <c r="K59" s="40"/>
      <c r="S59" s="40"/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255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254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/>
      <c r="L65" s="337"/>
      <c r="M65" s="286"/>
    </row>
    <row r="66" spans="2:14" ht="15" thickBot="1" x14ac:dyDescent="0.35">
      <c r="B66" s="232" t="s">
        <v>0</v>
      </c>
      <c r="C66" s="78">
        <f t="shared" ref="C66:C75" si="10">SUM(C45)</f>
        <v>689</v>
      </c>
      <c r="D66" s="220">
        <v>4152</v>
      </c>
      <c r="E66" s="41">
        <f>SUM(C66-D66)</f>
        <v>-3463</v>
      </c>
      <c r="F66" s="67">
        <f>SUM(E66/D66)</f>
        <v>-0.83405587668593451</v>
      </c>
      <c r="G66" s="75">
        <f>SUM(C66/D66)</f>
        <v>0.16594412331406552</v>
      </c>
      <c r="J66" s="284"/>
      <c r="K66" s="335"/>
      <c r="L66" s="336"/>
      <c r="M66" s="286"/>
    </row>
    <row r="67" spans="2:14" ht="15" thickBot="1" x14ac:dyDescent="0.35">
      <c r="B67" s="117" t="s">
        <v>2</v>
      </c>
      <c r="C67" s="78">
        <f t="shared" si="10"/>
        <v>1228</v>
      </c>
      <c r="D67" s="220">
        <v>3262</v>
      </c>
      <c r="E67" s="41">
        <f t="shared" ref="E67:E75" si="11">SUM(C67-D67)</f>
        <v>-2034</v>
      </c>
      <c r="F67" s="67">
        <f t="shared" ref="F67:F75" si="12">SUM(E67/D67)</f>
        <v>-0.6235438381361128</v>
      </c>
      <c r="G67" s="75">
        <f t="shared" ref="G67:G75" si="13">SUM(C67/D67)</f>
        <v>0.3764561618638872</v>
      </c>
      <c r="J67" s="284"/>
      <c r="K67" s="335"/>
      <c r="L67" s="336"/>
      <c r="M67" s="286"/>
    </row>
    <row r="68" spans="2:14" ht="15" thickBot="1" x14ac:dyDescent="0.35">
      <c r="B68" s="38" t="s">
        <v>1</v>
      </c>
      <c r="C68" s="78">
        <f t="shared" si="10"/>
        <v>528</v>
      </c>
      <c r="D68" s="220">
        <v>1771</v>
      </c>
      <c r="E68" s="41">
        <f t="shared" si="11"/>
        <v>-1243</v>
      </c>
      <c r="F68" s="67">
        <f t="shared" si="12"/>
        <v>-0.70186335403726707</v>
      </c>
      <c r="G68" s="75">
        <f t="shared" si="13"/>
        <v>0.29813664596273293</v>
      </c>
      <c r="J68" s="338"/>
      <c r="K68" s="10"/>
      <c r="L68" s="10"/>
    </row>
    <row r="69" spans="2:14" ht="15" thickBot="1" x14ac:dyDescent="0.35">
      <c r="B69" s="2" t="s">
        <v>6</v>
      </c>
      <c r="C69" s="78">
        <f t="shared" si="10"/>
        <v>32304</v>
      </c>
      <c r="D69" s="220">
        <v>86541</v>
      </c>
      <c r="E69" s="41">
        <f t="shared" si="11"/>
        <v>-54237</v>
      </c>
      <c r="F69" s="67">
        <f t="shared" si="12"/>
        <v>-0.62672028287170245</v>
      </c>
      <c r="G69" s="75">
        <f t="shared" si="13"/>
        <v>0.37327971712829755</v>
      </c>
    </row>
    <row r="70" spans="2:14" ht="15" thickBot="1" x14ac:dyDescent="0.35">
      <c r="B70" s="3" t="s">
        <v>3</v>
      </c>
      <c r="C70" s="78">
        <f t="shared" si="10"/>
        <v>350</v>
      </c>
      <c r="D70" s="220">
        <v>2819</v>
      </c>
      <c r="E70" s="41">
        <f t="shared" si="11"/>
        <v>-2469</v>
      </c>
      <c r="F70" s="67">
        <f t="shared" si="12"/>
        <v>-0.87584249733948205</v>
      </c>
      <c r="G70" s="75">
        <f t="shared" si="13"/>
        <v>0.12415750266051792</v>
      </c>
    </row>
    <row r="71" spans="2:14" x14ac:dyDescent="0.3">
      <c r="B71" s="227" t="s">
        <v>7</v>
      </c>
      <c r="C71" s="78">
        <f t="shared" si="10"/>
        <v>383</v>
      </c>
      <c r="D71" s="223">
        <v>752</v>
      </c>
      <c r="E71" s="57">
        <f t="shared" si="11"/>
        <v>-369</v>
      </c>
      <c r="F71" s="94">
        <f t="shared" si="12"/>
        <v>-0.49069148936170215</v>
      </c>
      <c r="G71" s="75">
        <f t="shared" si="13"/>
        <v>0.50930851063829785</v>
      </c>
    </row>
    <row r="72" spans="2:14" x14ac:dyDescent="0.3">
      <c r="B72" s="228" t="s">
        <v>59</v>
      </c>
      <c r="C72" s="78">
        <f t="shared" si="10"/>
        <v>1906</v>
      </c>
      <c r="D72" s="220">
        <v>14129</v>
      </c>
      <c r="E72" s="41">
        <f t="shared" si="11"/>
        <v>-12223</v>
      </c>
      <c r="F72" s="67">
        <f t="shared" si="12"/>
        <v>-0.86510014863047635</v>
      </c>
      <c r="G72" s="75">
        <f t="shared" si="13"/>
        <v>0.13489985136952368</v>
      </c>
      <c r="K72" s="282"/>
    </row>
    <row r="73" spans="2:14" ht="15" thickBot="1" x14ac:dyDescent="0.35">
      <c r="B73" s="170" t="s">
        <v>13</v>
      </c>
      <c r="C73" s="78">
        <f t="shared" si="10"/>
        <v>386</v>
      </c>
      <c r="D73" s="235">
        <v>1843</v>
      </c>
      <c r="E73" s="93">
        <f t="shared" si="11"/>
        <v>-1457</v>
      </c>
      <c r="F73" s="95">
        <f t="shared" si="12"/>
        <v>-0.79055887140531744</v>
      </c>
      <c r="G73" s="75">
        <f t="shared" si="13"/>
        <v>0.20944112859468259</v>
      </c>
    </row>
    <row r="74" spans="2:14" ht="15" thickBot="1" x14ac:dyDescent="0.35">
      <c r="B74" s="233" t="s">
        <v>65</v>
      </c>
      <c r="C74" s="78">
        <f t="shared" si="10"/>
        <v>632</v>
      </c>
      <c r="D74" s="236">
        <v>1048</v>
      </c>
      <c r="E74" s="41">
        <f t="shared" si="11"/>
        <v>-416</v>
      </c>
      <c r="F74" s="238">
        <f t="shared" si="12"/>
        <v>-0.39694656488549618</v>
      </c>
      <c r="G74" s="75">
        <f t="shared" si="13"/>
        <v>0.60305343511450382</v>
      </c>
    </row>
    <row r="75" spans="2:14" ht="15" thickBot="1" x14ac:dyDescent="0.35">
      <c r="B75" s="227" t="s">
        <v>19</v>
      </c>
      <c r="C75" s="78">
        <f t="shared" si="10"/>
        <v>1369</v>
      </c>
      <c r="D75" s="237">
        <v>5504</v>
      </c>
      <c r="E75" s="57">
        <f t="shared" si="11"/>
        <v>-4135</v>
      </c>
      <c r="F75" s="239">
        <f t="shared" si="12"/>
        <v>-0.75127180232558144</v>
      </c>
      <c r="G75" s="75">
        <f t="shared" si="13"/>
        <v>0.24872819767441862</v>
      </c>
      <c r="K75" s="282"/>
      <c r="N75" s="72"/>
    </row>
    <row r="76" spans="2:14" ht="15" thickBot="1" x14ac:dyDescent="0.35">
      <c r="B76" s="90" t="s">
        <v>50</v>
      </c>
      <c r="C76" s="77">
        <f>SUM(C66:C75)</f>
        <v>39775</v>
      </c>
      <c r="D76" s="115">
        <f>SUM(D66:D75)</f>
        <v>121821</v>
      </c>
      <c r="E76" s="77">
        <f>SUM(C76-D76)</f>
        <v>-82046</v>
      </c>
      <c r="F76" s="149">
        <f>SUM(E76/D76)</f>
        <v>-0.67349635941258079</v>
      </c>
      <c r="G76" s="185">
        <f>SUM(C76/D76)</f>
        <v>0.32650364058741926</v>
      </c>
      <c r="N76" s="72"/>
    </row>
    <row r="77" spans="2:14" ht="15" thickBot="1" x14ac:dyDescent="0.35">
      <c r="E77" s="102">
        <f>SUM(E66:E75)</f>
        <v>-82046</v>
      </c>
      <c r="I77" s="6" t="s">
        <v>255</v>
      </c>
      <c r="J77" s="40"/>
      <c r="K77" s="40"/>
      <c r="N77" s="72"/>
    </row>
    <row r="78" spans="2:14" ht="18.600000000000001" thickBot="1" x14ac:dyDescent="0.4">
      <c r="C78" s="72">
        <f>SUM(C76/C36)</f>
        <v>15.616411464468001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4" x14ac:dyDescent="0.3">
      <c r="I79" s="195"/>
      <c r="J79" s="254" t="s">
        <v>254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7471</v>
      </c>
      <c r="D80" s="73">
        <f>SUM(D66:D68,D70:D75)</f>
        <v>35280</v>
      </c>
      <c r="E80" s="250">
        <f>SUM(C80/D80)</f>
        <v>0.21176303854875284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19.138888888888889</v>
      </c>
      <c r="K82" s="111">
        <v>36.743362831858406</v>
      </c>
      <c r="L82" s="210">
        <f>SUM(J82-K82)</f>
        <v>-17.604473942969516</v>
      </c>
      <c r="M82" s="44">
        <f>SUM(L82/K82)</f>
        <v>-0.4791198351530721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29.951219512195124</v>
      </c>
      <c r="K83" s="111">
        <v>27.64406779661017</v>
      </c>
      <c r="L83" s="210">
        <f t="shared" ref="L83:L91" si="15">SUM(J83-K83)</f>
        <v>2.3071517155849541</v>
      </c>
      <c r="M83" s="44">
        <f t="shared" ref="M83:M91" si="16">SUM(L83/K83)</f>
        <v>8.3459197559480253E-2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37.714285714285715</v>
      </c>
      <c r="K84" s="111">
        <v>37.680851063829785</v>
      </c>
      <c r="L84" s="210">
        <f t="shared" si="15"/>
        <v>3.3434650455930637E-2</v>
      </c>
      <c r="M84" s="44">
        <f t="shared" si="16"/>
        <v>8.8731144631775272E-4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14.505612932195779</v>
      </c>
      <c r="K85" s="111">
        <v>34.6</v>
      </c>
      <c r="L85" s="210">
        <f t="shared" si="15"/>
        <v>-20.09438706780422</v>
      </c>
      <c r="M85" s="44">
        <f t="shared" si="16"/>
        <v>-0.58076263201746303</v>
      </c>
    </row>
    <row r="86" spans="3:14" x14ac:dyDescent="0.3">
      <c r="I86" s="130" t="s">
        <v>3</v>
      </c>
      <c r="J86" s="212">
        <f t="shared" si="14"/>
        <v>25</v>
      </c>
      <c r="K86" s="111">
        <v>37.586666666666666</v>
      </c>
      <c r="L86" s="210">
        <f t="shared" si="15"/>
        <v>-12.586666666666666</v>
      </c>
      <c r="M86" s="44">
        <f t="shared" si="16"/>
        <v>-0.33487052146151114</v>
      </c>
    </row>
    <row r="87" spans="3:14" x14ac:dyDescent="0.3">
      <c r="E87" s="73"/>
      <c r="I87" s="130" t="s">
        <v>7</v>
      </c>
      <c r="J87" s="212">
        <f t="shared" si="14"/>
        <v>27.357142857142858</v>
      </c>
      <c r="K87" s="111">
        <v>21.485714285714284</v>
      </c>
      <c r="L87" s="210">
        <f t="shared" si="15"/>
        <v>5.8714285714285737</v>
      </c>
      <c r="M87" s="44">
        <f t="shared" si="16"/>
        <v>0.27327127659574479</v>
      </c>
    </row>
    <row r="88" spans="3:14" x14ac:dyDescent="0.3">
      <c r="E88" s="74"/>
      <c r="I88" s="130" t="s">
        <v>59</v>
      </c>
      <c r="J88" s="212">
        <f t="shared" si="14"/>
        <v>22.69047619047619</v>
      </c>
      <c r="K88" s="111">
        <f>SUM(D72/D32)</f>
        <v>30.715217391304346</v>
      </c>
      <c r="L88" s="210">
        <f t="shared" si="15"/>
        <v>-8.0247412008281565</v>
      </c>
      <c r="M88" s="44">
        <f t="shared" si="16"/>
        <v>-0.26126271869070367</v>
      </c>
    </row>
    <row r="89" spans="3:14" x14ac:dyDescent="0.3">
      <c r="I89" s="130" t="s">
        <v>13</v>
      </c>
      <c r="J89" s="212">
        <f t="shared" si="14"/>
        <v>32.166666666666664</v>
      </c>
      <c r="K89" s="111">
        <v>30.21311475409836</v>
      </c>
      <c r="L89" s="210">
        <f t="shared" si="15"/>
        <v>1.9535519125683045</v>
      </c>
      <c r="M89" s="44">
        <f t="shared" si="16"/>
        <v>6.4659070356303083E-2</v>
      </c>
    </row>
    <row r="90" spans="3:14" x14ac:dyDescent="0.3">
      <c r="E90" s="25"/>
      <c r="F90" s="25"/>
      <c r="I90" s="130" t="s">
        <v>61</v>
      </c>
      <c r="J90" s="212">
        <f t="shared" si="14"/>
        <v>31.6</v>
      </c>
      <c r="K90" s="111">
        <f>SUM(M53/K53)</f>
        <v>23.818181818181817</v>
      </c>
      <c r="L90" s="210">
        <f t="shared" si="15"/>
        <v>7.7818181818181849</v>
      </c>
      <c r="M90" s="44">
        <f t="shared" si="16"/>
        <v>0.32671755725190854</v>
      </c>
    </row>
    <row r="91" spans="3:14" ht="15" thickBot="1" x14ac:dyDescent="0.35">
      <c r="I91" s="13" t="s">
        <v>137</v>
      </c>
      <c r="J91" s="213">
        <f>SUM(C75/C35)</f>
        <v>16.105882352941176</v>
      </c>
      <c r="K91" s="208">
        <v>18.657627118644069</v>
      </c>
      <c r="L91" s="211">
        <f t="shared" si="15"/>
        <v>-2.5517447657028924</v>
      </c>
      <c r="M91" s="65">
        <f t="shared" si="16"/>
        <v>-0.13676684336525313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  <c r="J107" s="40" t="s">
        <v>246</v>
      </c>
      <c r="K107" s="40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 t="s">
        <v>238</v>
      </c>
      <c r="L109" s="10" t="s">
        <v>239</v>
      </c>
    </row>
    <row r="110" spans="2:13" x14ac:dyDescent="0.3">
      <c r="B110" s="40"/>
      <c r="C110" s="73"/>
      <c r="D110" s="10"/>
      <c r="E110" s="9"/>
      <c r="F110" s="321"/>
      <c r="J110" s="339">
        <v>44287</v>
      </c>
      <c r="K110" s="9">
        <v>2505.5</v>
      </c>
      <c r="L110" s="9">
        <v>37479.5</v>
      </c>
    </row>
    <row r="111" spans="2:13" x14ac:dyDescent="0.3">
      <c r="B111" s="40"/>
      <c r="C111" s="73"/>
      <c r="D111" s="10"/>
      <c r="E111" s="9"/>
      <c r="F111" s="321"/>
      <c r="J111" s="10" t="s">
        <v>240</v>
      </c>
      <c r="K111" s="9">
        <v>2364.75</v>
      </c>
      <c r="L111" s="9">
        <v>31254.5</v>
      </c>
    </row>
    <row r="112" spans="2:13" x14ac:dyDescent="0.3">
      <c r="B112" s="40"/>
      <c r="C112" s="73"/>
      <c r="D112" s="10"/>
      <c r="E112" s="9"/>
      <c r="F112" s="321"/>
      <c r="J112" s="10" t="s">
        <v>241</v>
      </c>
      <c r="K112" s="9">
        <v>1756</v>
      </c>
      <c r="L112" s="9">
        <v>5371</v>
      </c>
    </row>
    <row r="113" spans="2:14" ht="15" thickBot="1" x14ac:dyDescent="0.35">
      <c r="B113" s="40"/>
      <c r="C113" s="73"/>
      <c r="D113" s="10"/>
      <c r="E113" s="9"/>
      <c r="F113" s="321"/>
    </row>
    <row r="114" spans="2:14" ht="15" thickBot="1" x14ac:dyDescent="0.35">
      <c r="B114" s="40"/>
      <c r="C114" s="73"/>
      <c r="D114" s="10"/>
      <c r="E114" s="9"/>
      <c r="F114" s="321"/>
      <c r="J114" s="340" t="s">
        <v>244</v>
      </c>
      <c r="K114" s="31"/>
      <c r="L114" s="31"/>
      <c r="M114" s="163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45"/>
      <c r="K115" s="346" t="s">
        <v>238</v>
      </c>
      <c r="L115" s="346" t="s">
        <v>242</v>
      </c>
      <c r="M115" s="327" t="s">
        <v>21</v>
      </c>
      <c r="N115" s="10" t="s">
        <v>210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41" t="s">
        <v>243</v>
      </c>
      <c r="K116" s="73">
        <v>2505.5</v>
      </c>
      <c r="L116" s="73">
        <f>SUM(K116-K117)</f>
        <v>140.75</v>
      </c>
      <c r="M116" s="342">
        <f>SUM(L116/K117)</f>
        <v>5.9520033830214612E-2</v>
      </c>
      <c r="N116" s="250">
        <f>SUM(K116/3900)</f>
        <v>0.64243589743589746</v>
      </c>
    </row>
    <row r="117" spans="2:14" x14ac:dyDescent="0.3">
      <c r="J117" s="343" t="s">
        <v>240</v>
      </c>
      <c r="K117" s="73">
        <v>2364.75</v>
      </c>
      <c r="M117" s="168"/>
    </row>
    <row r="118" spans="2:14" ht="15" thickBot="1" x14ac:dyDescent="0.35">
      <c r="F118" s="301"/>
      <c r="G118" s="300"/>
      <c r="H118" s="301"/>
      <c r="J118" s="164"/>
      <c r="M118" s="16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345"/>
      <c r="K119" s="346" t="s">
        <v>238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41" t="s">
        <v>243</v>
      </c>
      <c r="K120" s="73">
        <v>2505.5</v>
      </c>
      <c r="L120" s="73">
        <f>SUM(K120-K121)</f>
        <v>749.5</v>
      </c>
      <c r="M120" s="342">
        <f>SUM(L120/K121)</f>
        <v>0.42682232346241455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175" t="s">
        <v>241</v>
      </c>
      <c r="K121" s="100">
        <v>1756</v>
      </c>
      <c r="L121" s="171"/>
      <c r="M121" s="344"/>
    </row>
    <row r="122" spans="2:14" ht="19.8" x14ac:dyDescent="0.4">
      <c r="B122" s="312"/>
      <c r="C122" s="192"/>
      <c r="D122" s="192"/>
      <c r="F122" s="322"/>
      <c r="G122" s="323"/>
    </row>
    <row r="123" spans="2:14" ht="15" thickBot="1" x14ac:dyDescent="0.35"/>
    <row r="124" spans="2:14" ht="15" thickBot="1" x14ac:dyDescent="0.35">
      <c r="B124" s="315"/>
      <c r="C124" s="316"/>
      <c r="D124" s="317"/>
      <c r="E124" s="300"/>
      <c r="F124" s="300"/>
      <c r="J124" s="340" t="s">
        <v>245</v>
      </c>
      <c r="K124" s="31"/>
      <c r="L124" s="31"/>
      <c r="M124" s="163"/>
    </row>
    <row r="125" spans="2:14" ht="15" thickBot="1" x14ac:dyDescent="0.35">
      <c r="B125" s="315"/>
      <c r="C125" s="318"/>
      <c r="D125" s="318"/>
      <c r="E125" s="300"/>
      <c r="F125" s="300"/>
      <c r="J125" s="345"/>
      <c r="K125" s="346" t="s">
        <v>239</v>
      </c>
      <c r="L125" s="346" t="s">
        <v>242</v>
      </c>
      <c r="M125" s="327" t="s">
        <v>21</v>
      </c>
      <c r="N125" s="10" t="s">
        <v>210</v>
      </c>
    </row>
    <row r="126" spans="2:14" ht="15.6" x14ac:dyDescent="0.3">
      <c r="B126" s="319"/>
      <c r="C126" s="318"/>
      <c r="D126" s="318"/>
      <c r="E126" s="318"/>
      <c r="F126" s="318"/>
      <c r="J126" s="341" t="s">
        <v>243</v>
      </c>
      <c r="K126" s="73">
        <v>37479.5</v>
      </c>
      <c r="L126" s="73">
        <f>SUM(K126-K127)</f>
        <v>6225</v>
      </c>
      <c r="M126" s="342">
        <f>SUM(L126/K127)</f>
        <v>0.19917131933001647</v>
      </c>
      <c r="N126" s="250">
        <f>SUM(K126/125500)</f>
        <v>0.2986414342629482</v>
      </c>
    </row>
    <row r="127" spans="2:14" x14ac:dyDescent="0.3">
      <c r="B127" s="320"/>
      <c r="C127" s="73"/>
      <c r="D127" s="10"/>
      <c r="E127" s="9"/>
      <c r="F127" s="321"/>
      <c r="J127" s="343" t="s">
        <v>240</v>
      </c>
      <c r="K127" s="73">
        <v>31254.5</v>
      </c>
      <c r="M127" s="168"/>
    </row>
    <row r="128" spans="2:14" ht="15" thickBot="1" x14ac:dyDescent="0.35">
      <c r="B128" s="320"/>
      <c r="C128" s="73"/>
      <c r="D128" s="10"/>
      <c r="E128" s="9"/>
      <c r="F128" s="321"/>
      <c r="J128" s="164"/>
      <c r="K128" s="40"/>
      <c r="M128" s="168"/>
    </row>
    <row r="129" spans="2:13" ht="15" thickBot="1" x14ac:dyDescent="0.35">
      <c r="B129" s="40"/>
      <c r="C129" s="73"/>
      <c r="D129" s="10"/>
      <c r="E129" s="9"/>
      <c r="F129" s="321"/>
      <c r="J129" s="345"/>
      <c r="K129" s="346" t="s">
        <v>239</v>
      </c>
      <c r="L129" s="346" t="s">
        <v>242</v>
      </c>
      <c r="M129" s="327" t="s">
        <v>21</v>
      </c>
    </row>
    <row r="130" spans="2:13" x14ac:dyDescent="0.3">
      <c r="B130" s="40"/>
      <c r="C130" s="73"/>
      <c r="D130" s="10"/>
      <c r="E130" s="9"/>
      <c r="F130" s="321"/>
      <c r="J130" s="341" t="s">
        <v>243</v>
      </c>
      <c r="K130" s="73">
        <v>37479.5</v>
      </c>
      <c r="L130" s="73">
        <f>SUM(K130-K131)</f>
        <v>32108.5</v>
      </c>
      <c r="M130" s="342">
        <f>SUM(L130/K131)</f>
        <v>5.9781232545149878</v>
      </c>
    </row>
    <row r="131" spans="2:13" ht="15" thickBot="1" x14ac:dyDescent="0.35">
      <c r="B131" s="40"/>
      <c r="C131" s="73"/>
      <c r="D131" s="10"/>
      <c r="E131" s="9"/>
      <c r="F131" s="321"/>
      <c r="J131" s="175" t="s">
        <v>241</v>
      </c>
      <c r="K131" s="100">
        <v>5371</v>
      </c>
      <c r="L131" s="171"/>
      <c r="M131" s="344"/>
    </row>
    <row r="132" spans="2:13" x14ac:dyDescent="0.3">
      <c r="B132" s="40"/>
      <c r="C132" s="73"/>
      <c r="D132" s="10"/>
      <c r="E132" s="9"/>
      <c r="F132" s="321"/>
    </row>
    <row r="133" spans="2:13" x14ac:dyDescent="0.3">
      <c r="B133" s="40"/>
      <c r="C133" s="73"/>
      <c r="D133" s="10"/>
      <c r="E133" s="9"/>
      <c r="F133" s="321"/>
      <c r="H133" s="282"/>
    </row>
    <row r="134" spans="2:13" x14ac:dyDescent="0.3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</row>
    <row r="136" spans="2:13" x14ac:dyDescent="0.3">
      <c r="B136" s="40"/>
      <c r="C136" s="73"/>
      <c r="D136" s="10"/>
      <c r="E136" s="9"/>
      <c r="F136" s="321"/>
      <c r="G136" s="300"/>
    </row>
    <row r="137" spans="2:13" x14ac:dyDescent="0.3">
      <c r="B137" s="10"/>
      <c r="C137" s="73"/>
      <c r="D137" s="10"/>
      <c r="E137" s="73"/>
      <c r="F137" s="322"/>
      <c r="G137" s="322"/>
    </row>
    <row r="138" spans="2:13" x14ac:dyDescent="0.3">
      <c r="J138" s="35"/>
    </row>
    <row r="139" spans="2:13" x14ac:dyDescent="0.3">
      <c r="F139" s="301"/>
      <c r="G139" s="300"/>
      <c r="H139" s="301"/>
    </row>
    <row r="140" spans="2:13" x14ac:dyDescent="0.3">
      <c r="B140" s="10"/>
      <c r="C140" s="73"/>
      <c r="D140" s="73"/>
      <c r="E140" s="73"/>
      <c r="F140" s="322"/>
      <c r="G140" s="322"/>
      <c r="H140" s="302"/>
    </row>
    <row r="141" spans="2:13" x14ac:dyDescent="0.3">
      <c r="B141" s="10"/>
      <c r="C141" s="73"/>
      <c r="D141" s="10"/>
      <c r="E141" s="73"/>
      <c r="F141" s="322"/>
      <c r="G141" s="322"/>
      <c r="H141" s="302"/>
    </row>
    <row r="143" spans="2:13" x14ac:dyDescent="0.3">
      <c r="B143" s="4"/>
      <c r="C143" s="4"/>
      <c r="D143" s="4"/>
    </row>
    <row r="144" spans="2:13" x14ac:dyDescent="0.3">
      <c r="B144" s="4"/>
    </row>
  </sheetData>
  <mergeCells count="11">
    <mergeCell ref="J2:L2"/>
    <mergeCell ref="J3:L3"/>
    <mergeCell ref="J20:L20"/>
    <mergeCell ref="M20:M21"/>
    <mergeCell ref="N20:N21"/>
    <mergeCell ref="J21:L21"/>
    <mergeCell ref="J22:L22"/>
    <mergeCell ref="J61:L61"/>
    <mergeCell ref="J62:K62"/>
    <mergeCell ref="J96:L96"/>
    <mergeCell ref="J97:K9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D5E5-E3A4-4F01-9C68-8BA63925F3A1}">
  <sheetPr codeName="Sheet24"/>
  <dimension ref="B1:AI144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0" width="15" customWidth="1"/>
    <col min="11" max="11" width="11.109375" customWidth="1"/>
    <col min="12" max="12" width="11.44140625" customWidth="1"/>
    <col min="13" max="13" width="11" customWidth="1"/>
    <col min="14" max="14" width="21.44140625" customWidth="1"/>
    <col min="15" max="15" width="14.44140625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256</v>
      </c>
      <c r="C1" s="288"/>
      <c r="D1" s="288"/>
      <c r="E1" s="89"/>
      <c r="F1" s="89"/>
      <c r="G1" s="89"/>
    </row>
    <row r="2" spans="2:35" ht="15.6" x14ac:dyDescent="0.3">
      <c r="B2" s="70" t="s">
        <v>256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x14ac:dyDescent="0.3"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258</v>
      </c>
      <c r="D5" s="254" t="s">
        <v>254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 t="shared" ref="E8:E18" si="0">SUM(C8-D8)</f>
        <v>0</v>
      </c>
      <c r="F8" s="96">
        <f t="shared" ref="F8:F18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43</v>
      </c>
      <c r="D9" s="42">
        <v>41</v>
      </c>
      <c r="E9" s="93">
        <f t="shared" si="0"/>
        <v>2</v>
      </c>
      <c r="F9" s="44">
        <f t="shared" si="1"/>
        <v>4.878048780487805E-2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14</v>
      </c>
      <c r="D10" s="42">
        <v>14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2118</v>
      </c>
      <c r="D11" s="42">
        <v>2227</v>
      </c>
      <c r="E11" s="93">
        <f t="shared" si="0"/>
        <v>-109</v>
      </c>
      <c r="F11" s="44">
        <f t="shared" si="1"/>
        <v>-4.8944768747193536E-2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0.62717948717948713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13</v>
      </c>
      <c r="D13" s="42">
        <v>14</v>
      </c>
      <c r="E13" s="93">
        <f t="shared" si="0"/>
        <v>-1</v>
      </c>
      <c r="F13" s="58">
        <f t="shared" si="1"/>
        <v>-7.1428571428571425E-2</v>
      </c>
      <c r="J13" s="190"/>
      <c r="K13" s="144"/>
      <c r="L13" s="139"/>
      <c r="M13" s="139"/>
      <c r="N13" s="141"/>
      <c r="S13" s="16" t="s">
        <v>11</v>
      </c>
      <c r="T13" s="18">
        <f>SUM(C55/T8)</f>
        <v>0.33041434262948205</v>
      </c>
      <c r="U13" s="16"/>
    </row>
    <row r="14" spans="2:35" x14ac:dyDescent="0.3">
      <c r="B14" s="228" t="s">
        <v>59</v>
      </c>
      <c r="C14" s="42">
        <v>84</v>
      </c>
      <c r="D14" s="42">
        <v>84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24</v>
      </c>
      <c r="D16" s="42">
        <v>20</v>
      </c>
      <c r="E16" s="26">
        <f t="shared" si="0"/>
        <v>4</v>
      </c>
      <c r="F16" s="58">
        <f t="shared" si="1"/>
        <v>0.2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27" t="s">
        <v>19</v>
      </c>
      <c r="C17" s="56">
        <v>88</v>
      </c>
      <c r="D17" s="56">
        <v>85</v>
      </c>
      <c r="E17" s="57">
        <f t="shared" si="0"/>
        <v>3</v>
      </c>
      <c r="F17" s="58">
        <f t="shared" si="1"/>
        <v>3.5294117647058823E-2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2446</v>
      </c>
      <c r="D18" s="7">
        <f>SUM(D8:D17)</f>
        <v>2547</v>
      </c>
      <c r="E18" s="77">
        <f t="shared" si="0"/>
        <v>-101</v>
      </c>
      <c r="F18" s="60">
        <f t="shared" si="1"/>
        <v>-3.9654495484884179E-2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257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258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 t="shared" ref="C26:C35" si="2"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 t="shared" si="2"/>
        <v>43</v>
      </c>
      <c r="D27" s="99">
        <v>118</v>
      </c>
      <c r="E27" s="41">
        <f t="shared" ref="E27:E36" si="3">SUM(C27-D27)</f>
        <v>-75</v>
      </c>
      <c r="F27" s="67">
        <f t="shared" ref="F27:F34" si="4">SUM(E27/D27)</f>
        <v>-0.63559322033898302</v>
      </c>
      <c r="G27" s="75">
        <f t="shared" ref="G27:G34" si="5">SUM(C27/D27)</f>
        <v>0.36440677966101692</v>
      </c>
      <c r="V27" s="188"/>
    </row>
    <row r="28" spans="2:25" ht="15" thickBot="1" x14ac:dyDescent="0.35">
      <c r="B28" s="33" t="s">
        <v>1</v>
      </c>
      <c r="C28" s="78">
        <f t="shared" si="2"/>
        <v>14</v>
      </c>
      <c r="D28" s="99">
        <v>47</v>
      </c>
      <c r="E28" s="41">
        <f t="shared" si="3"/>
        <v>-33</v>
      </c>
      <c r="F28" s="67">
        <f t="shared" si="4"/>
        <v>-0.7021276595744681</v>
      </c>
      <c r="G28" s="75">
        <f t="shared" si="5"/>
        <v>0.2978723404255319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2"/>
        <v>2118</v>
      </c>
      <c r="D29" s="99">
        <v>2500</v>
      </c>
      <c r="E29" s="41">
        <f t="shared" si="3"/>
        <v>-382</v>
      </c>
      <c r="F29" s="67">
        <f t="shared" si="4"/>
        <v>-0.15279999999999999</v>
      </c>
      <c r="G29" s="75">
        <f t="shared" si="5"/>
        <v>0.84719999999999995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2"/>
        <v>14</v>
      </c>
      <c r="D30" s="99">
        <v>75</v>
      </c>
      <c r="E30" s="41">
        <f t="shared" si="3"/>
        <v>-61</v>
      </c>
      <c r="F30" s="67">
        <f t="shared" si="4"/>
        <v>-0.81333333333333335</v>
      </c>
      <c r="G30" s="75">
        <f t="shared" si="5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40"/>
      <c r="T30" s="10"/>
      <c r="U30" s="10"/>
      <c r="X30" s="40"/>
      <c r="Y30" s="40"/>
    </row>
    <row r="31" spans="2:25" ht="15" thickBot="1" x14ac:dyDescent="0.35">
      <c r="B31" s="13" t="s">
        <v>7</v>
      </c>
      <c r="C31" s="78">
        <f t="shared" si="2"/>
        <v>13</v>
      </c>
      <c r="D31" s="99">
        <v>35</v>
      </c>
      <c r="E31" s="41">
        <f t="shared" si="3"/>
        <v>-22</v>
      </c>
      <c r="F31" s="67">
        <f t="shared" si="4"/>
        <v>-0.62857142857142856</v>
      </c>
      <c r="G31" s="75">
        <f t="shared" si="5"/>
        <v>0.37142857142857144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40"/>
      <c r="T31" s="8"/>
      <c r="U31" s="8"/>
      <c r="X31" s="40"/>
      <c r="Y31" s="40"/>
    </row>
    <row r="32" spans="2:25" ht="15" thickBot="1" x14ac:dyDescent="0.35">
      <c r="B32" s="33" t="s">
        <v>59</v>
      </c>
      <c r="C32" s="78">
        <f t="shared" si="2"/>
        <v>84</v>
      </c>
      <c r="D32" s="99">
        <v>460</v>
      </c>
      <c r="E32" s="41">
        <f t="shared" si="3"/>
        <v>-376</v>
      </c>
      <c r="F32" s="67">
        <f t="shared" si="4"/>
        <v>-0.81739130434782614</v>
      </c>
      <c r="G32" s="75">
        <f t="shared" si="5"/>
        <v>0.18260869565217391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40"/>
      <c r="T32" s="8"/>
      <c r="U32" s="8"/>
    </row>
    <row r="33" spans="2:25" ht="15" thickBot="1" x14ac:dyDescent="0.35">
      <c r="B33" s="14" t="s">
        <v>13</v>
      </c>
      <c r="C33" s="78">
        <f t="shared" si="2"/>
        <v>12</v>
      </c>
      <c r="D33" s="99">
        <v>61</v>
      </c>
      <c r="E33" s="41">
        <f t="shared" si="3"/>
        <v>-49</v>
      </c>
      <c r="F33" s="67">
        <f t="shared" si="4"/>
        <v>-0.80327868852459017</v>
      </c>
      <c r="G33" s="75">
        <f t="shared" si="5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T33" s="8"/>
      <c r="U33" s="8"/>
      <c r="X33" s="347"/>
      <c r="Y33" s="348"/>
    </row>
    <row r="34" spans="2:25" x14ac:dyDescent="0.3">
      <c r="B34" s="33" t="s">
        <v>65</v>
      </c>
      <c r="C34" s="78">
        <f t="shared" si="2"/>
        <v>24</v>
      </c>
      <c r="D34" s="182">
        <v>44</v>
      </c>
      <c r="E34" s="41">
        <f t="shared" si="3"/>
        <v>-20</v>
      </c>
      <c r="F34" s="150">
        <f t="shared" si="4"/>
        <v>-0.45454545454545453</v>
      </c>
      <c r="G34" s="75">
        <f t="shared" si="5"/>
        <v>0.54545454545454541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T34" s="8"/>
      <c r="U34" s="8"/>
      <c r="X34" s="347"/>
      <c r="Y34" s="348"/>
    </row>
    <row r="35" spans="2:25" ht="15" thickBot="1" x14ac:dyDescent="0.35">
      <c r="B35" s="227" t="s">
        <v>19</v>
      </c>
      <c r="C35" s="78">
        <f t="shared" si="2"/>
        <v>88</v>
      </c>
      <c r="D35" s="119">
        <v>295</v>
      </c>
      <c r="E35" s="41">
        <f t="shared" si="3"/>
        <v>-207</v>
      </c>
      <c r="F35" s="94">
        <f>SUM(E35/D35)</f>
        <v>-0.70169491525423733</v>
      </c>
      <c r="G35" s="75">
        <f>SUM(C35/D35)</f>
        <v>0.29830508474576273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40"/>
      <c r="T35" s="8"/>
      <c r="U35" s="8"/>
      <c r="X35" s="347"/>
      <c r="Y35" s="348"/>
    </row>
    <row r="36" spans="2:25" ht="15" thickBot="1" x14ac:dyDescent="0.35">
      <c r="B36" s="61" t="s">
        <v>50</v>
      </c>
      <c r="C36" s="77">
        <f>SUM(C26:C35)</f>
        <v>2446</v>
      </c>
      <c r="D36" s="7">
        <f>SUM(D26:D35)</f>
        <v>3748</v>
      </c>
      <c r="E36" s="77">
        <f t="shared" si="3"/>
        <v>-1302</v>
      </c>
      <c r="F36" s="149">
        <f>SUM(E36/D36)</f>
        <v>-0.34738527214514409</v>
      </c>
      <c r="G36" s="185">
        <f>SUM(C36/D36)</f>
        <v>0.65261472785485597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T36" s="8"/>
      <c r="U36" s="8"/>
      <c r="X36" s="347"/>
      <c r="Y36" s="348"/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40"/>
      <c r="T37" s="8"/>
      <c r="U37" s="8"/>
      <c r="X37" s="347"/>
      <c r="Y37" s="348"/>
    </row>
    <row r="38" spans="2:25" ht="15" thickBot="1" x14ac:dyDescent="0.35">
      <c r="C38" s="9">
        <f>SUM(C26:C28,C30:C35)</f>
        <v>328</v>
      </c>
      <c r="D38" s="9">
        <v>1366</v>
      </c>
      <c r="E38" s="77">
        <f>SUM(C38-D38)</f>
        <v>-1038</v>
      </c>
      <c r="F38" s="149">
        <f>SUM(E38/D38)</f>
        <v>-0.75988286969253294</v>
      </c>
      <c r="G38" s="185">
        <f>SUM(C38/D38)</f>
        <v>0.24011713030746706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T38" s="8"/>
      <c r="U38" s="8"/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40"/>
      <c r="T39" s="8"/>
      <c r="U39" s="8"/>
    </row>
    <row r="40" spans="2:25" ht="15.6" x14ac:dyDescent="0.3">
      <c r="B40" s="70" t="s">
        <v>256</v>
      </c>
      <c r="C40" s="28"/>
      <c r="D40" s="28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40"/>
      <c r="T40" s="8"/>
      <c r="U40" s="8"/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40"/>
      <c r="T41" s="8"/>
      <c r="U41" s="8"/>
    </row>
    <row r="42" spans="2:25" x14ac:dyDescent="0.3">
      <c r="B42" s="230"/>
      <c r="C42" s="254" t="s">
        <v>258</v>
      </c>
      <c r="D42" s="254" t="s">
        <v>254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40"/>
      <c r="T42" s="8"/>
      <c r="U42" s="8"/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40"/>
      <c r="T43" s="8"/>
      <c r="U43" s="8"/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T44" s="8"/>
      <c r="U44" s="8"/>
    </row>
    <row r="45" spans="2:25" ht="15" thickBot="1" x14ac:dyDescent="0.35">
      <c r="B45" s="11" t="s">
        <v>0</v>
      </c>
      <c r="C45" s="221">
        <v>699</v>
      </c>
      <c r="D45" s="221">
        <v>689</v>
      </c>
      <c r="E45" s="93">
        <f t="shared" ref="E45:E54" si="7">SUM(C45-D45)</f>
        <v>10</v>
      </c>
      <c r="F45" s="95">
        <f t="shared" ref="F45:F54" si="8">SUM(E45/D45)</f>
        <v>1.4513788098693759E-2</v>
      </c>
      <c r="G45" s="133">
        <f t="shared" ref="G45:G54" si="9">SUM(C45/C26)</f>
        <v>19.416666666666668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40"/>
      <c r="T45" s="8"/>
      <c r="U45" s="8"/>
    </row>
    <row r="46" spans="2:25" ht="15" thickBot="1" x14ac:dyDescent="0.35">
      <c r="B46" s="34" t="s">
        <v>2</v>
      </c>
      <c r="C46" s="42">
        <v>1277</v>
      </c>
      <c r="D46" s="42">
        <v>1228</v>
      </c>
      <c r="E46" s="93">
        <f t="shared" si="7"/>
        <v>49</v>
      </c>
      <c r="F46" s="95">
        <f t="shared" si="8"/>
        <v>3.9902280130293157E-2</v>
      </c>
      <c r="G46" s="133">
        <f t="shared" si="9"/>
        <v>29.697674418604652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40"/>
      <c r="T46" s="8"/>
      <c r="U46" s="8"/>
    </row>
    <row r="47" spans="2:25" ht="15" thickBot="1" x14ac:dyDescent="0.35">
      <c r="B47" s="33" t="s">
        <v>1</v>
      </c>
      <c r="C47" s="42">
        <v>541</v>
      </c>
      <c r="D47" s="42">
        <v>528</v>
      </c>
      <c r="E47" s="93">
        <f t="shared" si="7"/>
        <v>13</v>
      </c>
      <c r="F47" s="95">
        <f t="shared" si="8"/>
        <v>2.462121212121212E-2</v>
      </c>
      <c r="G47" s="133">
        <f t="shared" si="9"/>
        <v>38.642857142857146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40"/>
      <c r="T47" s="8"/>
      <c r="U47" s="8"/>
    </row>
    <row r="48" spans="2:25" ht="15" thickBot="1" x14ac:dyDescent="0.35">
      <c r="B48" s="12" t="s">
        <v>6</v>
      </c>
      <c r="C48" s="222">
        <v>33781</v>
      </c>
      <c r="D48" s="222">
        <v>32304</v>
      </c>
      <c r="E48" s="93">
        <f t="shared" si="7"/>
        <v>1477</v>
      </c>
      <c r="F48" s="95">
        <f t="shared" si="8"/>
        <v>4.5721892025755322E-2</v>
      </c>
      <c r="G48" s="133">
        <f t="shared" si="9"/>
        <v>15.949480642115203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40"/>
      <c r="T48" s="8"/>
      <c r="U48" s="8"/>
    </row>
    <row r="49" spans="2:21" ht="15" thickBot="1" x14ac:dyDescent="0.35">
      <c r="B49" s="14" t="s">
        <v>3</v>
      </c>
      <c r="C49" s="42">
        <v>374</v>
      </c>
      <c r="D49" s="42">
        <v>350</v>
      </c>
      <c r="E49" s="93">
        <f t="shared" si="7"/>
        <v>24</v>
      </c>
      <c r="F49" s="95">
        <f t="shared" si="8"/>
        <v>6.8571428571428575E-2</v>
      </c>
      <c r="G49" s="133">
        <f t="shared" si="9"/>
        <v>26.714285714285715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40"/>
      <c r="T49" s="8"/>
      <c r="U49" s="8"/>
    </row>
    <row r="50" spans="2:21" ht="15" thickBot="1" x14ac:dyDescent="0.35">
      <c r="B50" s="13" t="s">
        <v>7</v>
      </c>
      <c r="C50" s="42">
        <v>405</v>
      </c>
      <c r="D50" s="42">
        <v>383</v>
      </c>
      <c r="E50" s="93">
        <f t="shared" si="7"/>
        <v>22</v>
      </c>
      <c r="F50" s="95">
        <f t="shared" si="8"/>
        <v>5.7441253263707574E-2</v>
      </c>
      <c r="G50" s="133">
        <f t="shared" si="9"/>
        <v>31.153846153846153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40"/>
      <c r="T50" s="10"/>
      <c r="U50" s="10"/>
    </row>
    <row r="51" spans="2:21" ht="15" thickBot="1" x14ac:dyDescent="0.35">
      <c r="B51" s="14" t="s">
        <v>59</v>
      </c>
      <c r="C51" s="42">
        <v>1929</v>
      </c>
      <c r="D51" s="42">
        <v>1906</v>
      </c>
      <c r="E51" s="93">
        <f t="shared" si="7"/>
        <v>23</v>
      </c>
      <c r="F51" s="95">
        <f t="shared" si="8"/>
        <v>1.2067156348373556E-2</v>
      </c>
      <c r="G51" s="133">
        <f t="shared" si="9"/>
        <v>22.964285714285715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40"/>
      <c r="T51" s="10"/>
      <c r="U51" s="10"/>
    </row>
    <row r="52" spans="2:21" ht="15" thickBot="1" x14ac:dyDescent="0.35">
      <c r="B52" s="15" t="s">
        <v>13</v>
      </c>
      <c r="C52" s="42">
        <v>399</v>
      </c>
      <c r="D52" s="42">
        <v>386</v>
      </c>
      <c r="E52" s="93">
        <f t="shared" si="7"/>
        <v>13</v>
      </c>
      <c r="F52" s="95">
        <f t="shared" si="8"/>
        <v>3.367875647668394E-2</v>
      </c>
      <c r="G52" s="133">
        <f t="shared" si="9"/>
        <v>33.25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x14ac:dyDescent="0.3">
      <c r="B53" s="33" t="s">
        <v>65</v>
      </c>
      <c r="C53" s="42">
        <v>740</v>
      </c>
      <c r="D53" s="42">
        <v>632</v>
      </c>
      <c r="E53" s="93">
        <f t="shared" si="7"/>
        <v>108</v>
      </c>
      <c r="F53" s="95">
        <f t="shared" si="8"/>
        <v>0.17088607594936708</v>
      </c>
      <c r="G53" s="133">
        <f t="shared" si="9"/>
        <v>30.833333333333332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40"/>
    </row>
    <row r="54" spans="2:21" ht="15" thickBot="1" x14ac:dyDescent="0.35">
      <c r="B54" s="227" t="s">
        <v>19</v>
      </c>
      <c r="C54" s="56">
        <v>1322</v>
      </c>
      <c r="D54" s="56">
        <v>1369</v>
      </c>
      <c r="E54" s="57">
        <f t="shared" si="7"/>
        <v>-47</v>
      </c>
      <c r="F54" s="94">
        <f t="shared" si="8"/>
        <v>-3.4331628926223517E-2</v>
      </c>
      <c r="G54" s="224">
        <f t="shared" si="9"/>
        <v>15.022727272727273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40"/>
    </row>
    <row r="55" spans="2:21" ht="15" thickBot="1" x14ac:dyDescent="0.35">
      <c r="B55" s="61" t="s">
        <v>50</v>
      </c>
      <c r="C55" s="77">
        <f>SUM(C45:C54)</f>
        <v>41467</v>
      </c>
      <c r="D55" s="59">
        <f>SUM(D45:D54)</f>
        <v>39775</v>
      </c>
      <c r="E55" s="77">
        <f>SUM(C55-D55)</f>
        <v>1692</v>
      </c>
      <c r="F55" s="149">
        <f>SUM(E55/D55)</f>
        <v>4.2539283469516027E-2</v>
      </c>
      <c r="G55" s="132">
        <f>SUM(C55/C36)</f>
        <v>16.952984464431726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40"/>
    </row>
    <row r="56" spans="2:21" ht="15" thickBot="1" x14ac:dyDescent="0.35">
      <c r="C56" s="73">
        <f>SUM(C45:C47,C49:C54)</f>
        <v>7686</v>
      </c>
      <c r="D56" s="73">
        <f>SUM(D45:D47,D49:D54)</f>
        <v>7471</v>
      </c>
      <c r="E56" s="73">
        <f>SUM(E45:E47,E49:E54)</f>
        <v>215</v>
      </c>
      <c r="F56" s="127">
        <f>SUM(E56/D56)</f>
        <v>2.8777941373310134E-2</v>
      </c>
      <c r="G56" s="72"/>
    </row>
    <row r="57" spans="2:21" ht="15" thickBot="1" x14ac:dyDescent="0.35">
      <c r="C57" t="s">
        <v>66</v>
      </c>
      <c r="M57">
        <f>SUM(M51-M49)</f>
        <v>35280</v>
      </c>
      <c r="S57" s="40"/>
    </row>
    <row r="58" spans="2:21" ht="15" thickBot="1" x14ac:dyDescent="0.35">
      <c r="C58" s="35"/>
      <c r="E58" s="83">
        <f>SUM(C45:C47,C49:C54)</f>
        <v>7686</v>
      </c>
      <c r="F58" s="30">
        <f>SUM(C26:C28,C30:C35)</f>
        <v>328</v>
      </c>
      <c r="G58" s="134">
        <f>SUM(E58/F58)</f>
        <v>23.432926829268293</v>
      </c>
      <c r="K58" s="40">
        <f>SUM(K50-K49)</f>
        <v>1366</v>
      </c>
      <c r="M58">
        <f>SUM(M50-M49)</f>
        <v>38904</v>
      </c>
      <c r="S58" s="40"/>
    </row>
    <row r="59" spans="2:21" ht="15" thickBot="1" x14ac:dyDescent="0.35">
      <c r="F59" s="132">
        <v>15.6</v>
      </c>
      <c r="G59" s="88"/>
      <c r="K59" s="40"/>
      <c r="S59" s="40"/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257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258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/>
      <c r="L65" s="337"/>
      <c r="M65" s="286"/>
    </row>
    <row r="66" spans="2:14" ht="15" thickBot="1" x14ac:dyDescent="0.35">
      <c r="B66" s="232" t="s">
        <v>0</v>
      </c>
      <c r="C66" s="78">
        <f t="shared" ref="C66:C75" si="10">SUM(C45)</f>
        <v>699</v>
      </c>
      <c r="D66" s="220">
        <v>4152</v>
      </c>
      <c r="E66" s="41">
        <f>SUM(C66-D66)</f>
        <v>-3453</v>
      </c>
      <c r="F66" s="67">
        <f>SUM(E66/D66)</f>
        <v>-0.83164739884393069</v>
      </c>
      <c r="G66" s="75">
        <f>SUM(C66/D66)</f>
        <v>0.16835260115606937</v>
      </c>
      <c r="J66" s="284"/>
      <c r="K66" s="335"/>
      <c r="L66" s="336"/>
      <c r="M66" s="286"/>
    </row>
    <row r="67" spans="2:14" ht="15" thickBot="1" x14ac:dyDescent="0.35">
      <c r="B67" s="117" t="s">
        <v>2</v>
      </c>
      <c r="C67" s="78">
        <f t="shared" si="10"/>
        <v>1277</v>
      </c>
      <c r="D67" s="220">
        <v>3262</v>
      </c>
      <c r="E67" s="41">
        <f t="shared" ref="E67:E75" si="11">SUM(C67-D67)</f>
        <v>-1985</v>
      </c>
      <c r="F67" s="67">
        <f t="shared" ref="F67:F75" si="12">SUM(E67/D67)</f>
        <v>-0.60852237890864502</v>
      </c>
      <c r="G67" s="75">
        <f t="shared" ref="G67:G75" si="13">SUM(C67/D67)</f>
        <v>0.39147762109135498</v>
      </c>
      <c r="J67" s="284"/>
      <c r="K67" s="335"/>
      <c r="L67" s="336"/>
      <c r="M67" s="286"/>
    </row>
    <row r="68" spans="2:14" ht="15" thickBot="1" x14ac:dyDescent="0.35">
      <c r="B68" s="38" t="s">
        <v>1</v>
      </c>
      <c r="C68" s="78">
        <f t="shared" si="10"/>
        <v>541</v>
      </c>
      <c r="D68" s="220">
        <v>1771</v>
      </c>
      <c r="E68" s="41">
        <f t="shared" si="11"/>
        <v>-1230</v>
      </c>
      <c r="F68" s="67">
        <f t="shared" si="12"/>
        <v>-0.69452286843591193</v>
      </c>
      <c r="G68" s="75">
        <f t="shared" si="13"/>
        <v>0.30547713156408807</v>
      </c>
      <c r="J68" s="338"/>
      <c r="K68" s="10"/>
      <c r="L68" s="10"/>
    </row>
    <row r="69" spans="2:14" ht="15" thickBot="1" x14ac:dyDescent="0.35">
      <c r="B69" s="2" t="s">
        <v>6</v>
      </c>
      <c r="C69" s="78">
        <f t="shared" si="10"/>
        <v>33781</v>
      </c>
      <c r="D69" s="220">
        <v>86541</v>
      </c>
      <c r="E69" s="41">
        <f t="shared" si="11"/>
        <v>-52760</v>
      </c>
      <c r="F69" s="67">
        <f t="shared" si="12"/>
        <v>-0.60965322794975796</v>
      </c>
      <c r="G69" s="75">
        <f t="shared" si="13"/>
        <v>0.3903467720502421</v>
      </c>
    </row>
    <row r="70" spans="2:14" ht="15" thickBot="1" x14ac:dyDescent="0.35">
      <c r="B70" s="3" t="s">
        <v>3</v>
      </c>
      <c r="C70" s="78">
        <f t="shared" si="10"/>
        <v>374</v>
      </c>
      <c r="D70" s="220">
        <v>2819</v>
      </c>
      <c r="E70" s="41">
        <f t="shared" si="11"/>
        <v>-2445</v>
      </c>
      <c r="F70" s="67">
        <f t="shared" si="12"/>
        <v>-0.86732884001418942</v>
      </c>
      <c r="G70" s="75">
        <f t="shared" si="13"/>
        <v>0.13267115998581058</v>
      </c>
    </row>
    <row r="71" spans="2:14" x14ac:dyDescent="0.3">
      <c r="B71" s="227" t="s">
        <v>7</v>
      </c>
      <c r="C71" s="78">
        <f t="shared" si="10"/>
        <v>405</v>
      </c>
      <c r="D71" s="223">
        <v>752</v>
      </c>
      <c r="E71" s="57">
        <f t="shared" si="11"/>
        <v>-347</v>
      </c>
      <c r="F71" s="94">
        <f t="shared" si="12"/>
        <v>-0.46143617021276595</v>
      </c>
      <c r="G71" s="75">
        <f t="shared" si="13"/>
        <v>0.53856382978723405</v>
      </c>
    </row>
    <row r="72" spans="2:14" x14ac:dyDescent="0.3">
      <c r="B72" s="228" t="s">
        <v>59</v>
      </c>
      <c r="C72" s="78">
        <f t="shared" si="10"/>
        <v>1929</v>
      </c>
      <c r="D72" s="220">
        <v>14129</v>
      </c>
      <c r="E72" s="41">
        <f t="shared" si="11"/>
        <v>-12200</v>
      </c>
      <c r="F72" s="67">
        <f t="shared" si="12"/>
        <v>-0.8634722910326279</v>
      </c>
      <c r="G72" s="75">
        <f t="shared" si="13"/>
        <v>0.13652770896737207</v>
      </c>
      <c r="K72" s="282"/>
    </row>
    <row r="73" spans="2:14" ht="15" thickBot="1" x14ac:dyDescent="0.35">
      <c r="B73" s="170" t="s">
        <v>13</v>
      </c>
      <c r="C73" s="78">
        <f t="shared" si="10"/>
        <v>399</v>
      </c>
      <c r="D73" s="235">
        <v>1843</v>
      </c>
      <c r="E73" s="93">
        <f t="shared" si="11"/>
        <v>-1444</v>
      </c>
      <c r="F73" s="95">
        <f t="shared" si="12"/>
        <v>-0.78350515463917525</v>
      </c>
      <c r="G73" s="75">
        <f t="shared" si="13"/>
        <v>0.21649484536082475</v>
      </c>
    </row>
    <row r="74" spans="2:14" ht="15" thickBot="1" x14ac:dyDescent="0.35">
      <c r="B74" s="233" t="s">
        <v>65</v>
      </c>
      <c r="C74" s="78">
        <f t="shared" si="10"/>
        <v>740</v>
      </c>
      <c r="D74" s="236">
        <v>1048</v>
      </c>
      <c r="E74" s="41">
        <f t="shared" si="11"/>
        <v>-308</v>
      </c>
      <c r="F74" s="238">
        <f t="shared" si="12"/>
        <v>-0.29389312977099236</v>
      </c>
      <c r="G74" s="75">
        <f t="shared" si="13"/>
        <v>0.70610687022900764</v>
      </c>
    </row>
    <row r="75" spans="2:14" ht="15" thickBot="1" x14ac:dyDescent="0.35">
      <c r="B75" s="227" t="s">
        <v>19</v>
      </c>
      <c r="C75" s="78">
        <f t="shared" si="10"/>
        <v>1322</v>
      </c>
      <c r="D75" s="237">
        <v>5504</v>
      </c>
      <c r="E75" s="57">
        <f t="shared" si="11"/>
        <v>-4182</v>
      </c>
      <c r="F75" s="239">
        <f t="shared" si="12"/>
        <v>-0.7598110465116279</v>
      </c>
      <c r="G75" s="75">
        <f t="shared" si="13"/>
        <v>0.2401889534883721</v>
      </c>
      <c r="K75" s="282"/>
      <c r="N75" s="72"/>
    </row>
    <row r="76" spans="2:14" ht="15" thickBot="1" x14ac:dyDescent="0.35">
      <c r="B76" s="90" t="s">
        <v>50</v>
      </c>
      <c r="C76" s="77">
        <f>SUM(C66:C75)</f>
        <v>41467</v>
      </c>
      <c r="D76" s="115">
        <f>SUM(D66:D75)</f>
        <v>121821</v>
      </c>
      <c r="E76" s="77">
        <f>SUM(C76-D76)</f>
        <v>-80354</v>
      </c>
      <c r="F76" s="149">
        <f>SUM(E76/D76)</f>
        <v>-0.65960712849180358</v>
      </c>
      <c r="G76" s="185">
        <f>SUM(C76/D76)</f>
        <v>0.34039287150819647</v>
      </c>
      <c r="N76" s="72"/>
    </row>
    <row r="77" spans="2:14" ht="15" thickBot="1" x14ac:dyDescent="0.35">
      <c r="E77" s="102">
        <f>SUM(E66:E75)</f>
        <v>-80354</v>
      </c>
      <c r="I77" s="6" t="s">
        <v>257</v>
      </c>
      <c r="J77" s="40"/>
      <c r="K77" s="40"/>
      <c r="N77" s="72"/>
    </row>
    <row r="78" spans="2:14" ht="18.600000000000001" thickBot="1" x14ac:dyDescent="0.4">
      <c r="C78" s="72">
        <f>SUM(C76/C36)</f>
        <v>16.952984464431726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4" x14ac:dyDescent="0.3">
      <c r="I79" s="195"/>
      <c r="J79" s="254" t="s">
        <v>258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7686</v>
      </c>
      <c r="D80" s="73">
        <f>SUM(D66:D68,D70:D75)</f>
        <v>35280</v>
      </c>
      <c r="E80" s="250">
        <f>SUM(C80/D80)</f>
        <v>0.21785714285714286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19.416666666666668</v>
      </c>
      <c r="K82" s="111">
        <v>36.743362831858406</v>
      </c>
      <c r="L82" s="210">
        <f>SUM(J82-K82)</f>
        <v>-17.326696165191738</v>
      </c>
      <c r="M82" s="44">
        <f>SUM(L82/K82)</f>
        <v>-0.47155989081567112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29.697674418604652</v>
      </c>
      <c r="K83" s="111">
        <v>27.64406779661017</v>
      </c>
      <c r="L83" s="210">
        <f t="shared" ref="L83:L91" si="15">SUM(J83-K83)</f>
        <v>2.0536066219944829</v>
      </c>
      <c r="M83" s="44">
        <f t="shared" ref="M83:M91" si="16">SUM(L83/K83)</f>
        <v>7.4287425320462591E-2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38.642857142857146</v>
      </c>
      <c r="K84" s="111">
        <v>37.680851063829785</v>
      </c>
      <c r="L84" s="210">
        <f t="shared" si="15"/>
        <v>0.96200607902736124</v>
      </c>
      <c r="M84" s="44">
        <f t="shared" si="16"/>
        <v>2.5530370250867296E-2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15.949480642115203</v>
      </c>
      <c r="K85" s="111">
        <v>34.6</v>
      </c>
      <c r="L85" s="210">
        <f t="shared" si="15"/>
        <v>-18.650519357884797</v>
      </c>
      <c r="M85" s="44">
        <f t="shared" si="16"/>
        <v>-0.53903235138395367</v>
      </c>
    </row>
    <row r="86" spans="3:14" x14ac:dyDescent="0.3">
      <c r="I86" s="130" t="s">
        <v>3</v>
      </c>
      <c r="J86" s="212">
        <f t="shared" si="14"/>
        <v>26.714285714285715</v>
      </c>
      <c r="K86" s="111">
        <v>37.586666666666666</v>
      </c>
      <c r="L86" s="210">
        <f t="shared" si="15"/>
        <v>-10.872380952380951</v>
      </c>
      <c r="M86" s="44">
        <f t="shared" si="16"/>
        <v>-0.28926164293315759</v>
      </c>
    </row>
    <row r="87" spans="3:14" x14ac:dyDescent="0.3">
      <c r="E87" s="73"/>
      <c r="I87" s="130" t="s">
        <v>7</v>
      </c>
      <c r="J87" s="212">
        <f t="shared" si="14"/>
        <v>31.153846153846153</v>
      </c>
      <c r="K87" s="111">
        <v>21.485714285714284</v>
      </c>
      <c r="L87" s="210">
        <f t="shared" si="15"/>
        <v>9.6681318681318693</v>
      </c>
      <c r="M87" s="44">
        <f t="shared" si="16"/>
        <v>0.44997954173486099</v>
      </c>
    </row>
    <row r="88" spans="3:14" x14ac:dyDescent="0.3">
      <c r="E88" s="74"/>
      <c r="I88" s="130" t="s">
        <v>59</v>
      </c>
      <c r="J88" s="212">
        <f t="shared" si="14"/>
        <v>22.964285714285715</v>
      </c>
      <c r="K88" s="111">
        <f>SUM(D72/D32)</f>
        <v>30.715217391304346</v>
      </c>
      <c r="L88" s="210">
        <f t="shared" si="15"/>
        <v>-7.7509316770186309</v>
      </c>
      <c r="M88" s="44">
        <f t="shared" si="16"/>
        <v>-0.25234826041677194</v>
      </c>
    </row>
    <row r="89" spans="3:14" x14ac:dyDescent="0.3">
      <c r="I89" s="130" t="s">
        <v>13</v>
      </c>
      <c r="J89" s="212">
        <f t="shared" si="14"/>
        <v>33.25</v>
      </c>
      <c r="K89" s="111">
        <v>30.21311475409836</v>
      </c>
      <c r="L89" s="210">
        <f t="shared" si="15"/>
        <v>3.0368852459016402</v>
      </c>
      <c r="M89" s="44">
        <f t="shared" si="16"/>
        <v>0.1005154639175258</v>
      </c>
    </row>
    <row r="90" spans="3:14" x14ac:dyDescent="0.3">
      <c r="E90" s="25"/>
      <c r="F90" s="25"/>
      <c r="I90" s="130" t="s">
        <v>61</v>
      </c>
      <c r="J90" s="212">
        <f t="shared" si="14"/>
        <v>30.833333333333332</v>
      </c>
      <c r="K90" s="111">
        <f>SUM(M53/K53)</f>
        <v>23.818181818181817</v>
      </c>
      <c r="L90" s="210">
        <f t="shared" si="15"/>
        <v>7.0151515151515156</v>
      </c>
      <c r="M90" s="44">
        <f t="shared" si="16"/>
        <v>0.29452926208651403</v>
      </c>
    </row>
    <row r="91" spans="3:14" ht="15" thickBot="1" x14ac:dyDescent="0.35">
      <c r="I91" s="13" t="s">
        <v>137</v>
      </c>
      <c r="J91" s="213">
        <f>SUM(C75/C35)</f>
        <v>15.022727272727273</v>
      </c>
      <c r="K91" s="208">
        <v>18.657627118644069</v>
      </c>
      <c r="L91" s="211">
        <f t="shared" si="15"/>
        <v>-3.6348998459167952</v>
      </c>
      <c r="M91" s="65">
        <f t="shared" si="16"/>
        <v>-0.19482112182875264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/>
      <c r="L109" s="10"/>
    </row>
    <row r="110" spans="2:13" x14ac:dyDescent="0.3">
      <c r="B110" s="40"/>
      <c r="C110" s="73"/>
      <c r="D110" s="10"/>
      <c r="E110" s="9"/>
      <c r="F110" s="321"/>
      <c r="L110" s="9"/>
    </row>
    <row r="111" spans="2:13" x14ac:dyDescent="0.3">
      <c r="B111" s="40"/>
      <c r="C111" s="73"/>
      <c r="D111" s="10"/>
      <c r="E111" s="9"/>
      <c r="F111" s="321"/>
      <c r="J111" s="10"/>
      <c r="K111" s="9"/>
      <c r="L111" s="9"/>
    </row>
    <row r="112" spans="2:13" ht="15.6" x14ac:dyDescent="0.3">
      <c r="B112" s="40"/>
      <c r="C112" s="73"/>
      <c r="D112" s="10"/>
      <c r="E112" s="9"/>
      <c r="F112" s="321"/>
      <c r="J112" s="28" t="s">
        <v>246</v>
      </c>
      <c r="K112" s="28"/>
      <c r="L112" s="9"/>
    </row>
    <row r="113" spans="2:14" x14ac:dyDescent="0.3">
      <c r="B113" s="40"/>
      <c r="C113" s="73"/>
      <c r="D113" s="10"/>
      <c r="E113" s="9"/>
      <c r="F113" s="321"/>
      <c r="J113" s="40" t="s">
        <v>267</v>
      </c>
      <c r="K113" s="40"/>
      <c r="L113" s="40"/>
    </row>
    <row r="114" spans="2:14" ht="15" thickBot="1" x14ac:dyDescent="0.35">
      <c r="B114" s="40"/>
      <c r="C114" s="73"/>
      <c r="D114" s="10"/>
      <c r="E114" s="9"/>
      <c r="F114" s="321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51" t="s">
        <v>244</v>
      </c>
      <c r="K115" s="346" t="s">
        <v>238</v>
      </c>
      <c r="L115" s="346" t="s">
        <v>242</v>
      </c>
      <c r="M115" s="327" t="s">
        <v>21</v>
      </c>
      <c r="N115" s="10" t="s">
        <v>259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52" t="s">
        <v>260</v>
      </c>
      <c r="K116" s="360">
        <v>2443</v>
      </c>
      <c r="L116" s="73">
        <f>SUM(K116-K117)</f>
        <v>78.25</v>
      </c>
      <c r="M116" s="350">
        <f>SUM(L116/K117)</f>
        <v>3.309017866582091E-2</v>
      </c>
      <c r="N116" s="250">
        <f>SUM(K116/3900)</f>
        <v>0.62641025641025638</v>
      </c>
    </row>
    <row r="117" spans="2:14" ht="15" thickBot="1" x14ac:dyDescent="0.35">
      <c r="J117" s="359">
        <v>44197</v>
      </c>
      <c r="K117" s="361">
        <v>2364.75</v>
      </c>
      <c r="L117" s="363"/>
      <c r="M117" s="364"/>
    </row>
    <row r="118" spans="2:14" ht="15" thickBot="1" x14ac:dyDescent="0.35">
      <c r="F118" s="301"/>
      <c r="G118" s="300"/>
      <c r="H118" s="301"/>
      <c r="K118" s="8"/>
      <c r="L118" s="8"/>
      <c r="M118" s="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61" t="s">
        <v>71</v>
      </c>
      <c r="K119" s="346" t="s">
        <v>239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53" t="s">
        <v>260</v>
      </c>
      <c r="K120" s="362">
        <v>41504</v>
      </c>
      <c r="L120" s="362">
        <f>SUM(K120-K121)</f>
        <v>10249.5</v>
      </c>
      <c r="M120" s="342">
        <f>SUM(L120/K121)</f>
        <v>0.32793677710409702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359">
        <v>44197</v>
      </c>
      <c r="K121" s="361">
        <v>31254.5</v>
      </c>
      <c r="L121" s="357"/>
      <c r="M121" s="364"/>
    </row>
    <row r="122" spans="2:14" ht="19.8" x14ac:dyDescent="0.4">
      <c r="B122" s="312"/>
      <c r="C122" s="192"/>
      <c r="D122" s="192"/>
      <c r="F122" s="322"/>
      <c r="G122" s="323"/>
    </row>
    <row r="124" spans="2:14" x14ac:dyDescent="0.3">
      <c r="B124" s="315"/>
      <c r="C124" s="316"/>
      <c r="D124" s="317"/>
      <c r="E124" s="300"/>
      <c r="F124" s="300"/>
      <c r="J124" s="10"/>
    </row>
    <row r="125" spans="2:14" x14ac:dyDescent="0.3">
      <c r="B125" s="315"/>
      <c r="C125" s="318"/>
      <c r="D125" s="318"/>
      <c r="E125" s="300"/>
      <c r="F125" s="300"/>
      <c r="K125" s="10"/>
      <c r="L125" s="10"/>
      <c r="M125" s="10"/>
      <c r="N125" s="10"/>
    </row>
    <row r="126" spans="2:14" ht="16.2" thickBot="1" x14ac:dyDescent="0.35">
      <c r="B126" s="319"/>
      <c r="C126" s="318"/>
      <c r="D126" s="318"/>
      <c r="E126" s="318"/>
      <c r="F126" s="318"/>
      <c r="J126" s="349"/>
      <c r="K126" s="73"/>
      <c r="L126" s="73"/>
      <c r="M126" s="74"/>
      <c r="N126" s="74"/>
    </row>
    <row r="127" spans="2:14" ht="15" thickBot="1" x14ac:dyDescent="0.35">
      <c r="B127" s="320"/>
      <c r="C127" s="73"/>
      <c r="D127" s="10"/>
      <c r="E127" s="9"/>
      <c r="F127" s="321"/>
      <c r="J127" s="61" t="s">
        <v>266</v>
      </c>
      <c r="K127" s="59" t="s">
        <v>244</v>
      </c>
      <c r="L127" s="327" t="s">
        <v>71</v>
      </c>
    </row>
    <row r="128" spans="2:14" x14ac:dyDescent="0.3">
      <c r="B128" s="320"/>
      <c r="C128" s="73"/>
      <c r="D128" s="10"/>
      <c r="E128" s="9"/>
      <c r="F128" s="321"/>
      <c r="J128" s="261" t="s">
        <v>261</v>
      </c>
      <c r="K128" s="355">
        <v>2364.75</v>
      </c>
      <c r="L128" s="356">
        <v>31254.5</v>
      </c>
    </row>
    <row r="129" spans="2:13" x14ac:dyDescent="0.3">
      <c r="B129" s="40"/>
      <c r="C129" s="73"/>
      <c r="D129" s="10"/>
      <c r="E129" s="9"/>
      <c r="F129" s="321"/>
      <c r="J129" s="261" t="s">
        <v>262</v>
      </c>
      <c r="K129" s="355">
        <v>2399</v>
      </c>
      <c r="L129" s="356">
        <v>32162</v>
      </c>
      <c r="M129" s="10"/>
    </row>
    <row r="130" spans="2:13" x14ac:dyDescent="0.3">
      <c r="B130" s="40"/>
      <c r="C130" s="73"/>
      <c r="D130" s="10"/>
      <c r="E130" s="9"/>
      <c r="F130" s="321"/>
      <c r="J130" s="353" t="s">
        <v>263</v>
      </c>
      <c r="K130" s="355">
        <v>2380</v>
      </c>
      <c r="L130" s="356">
        <v>34542</v>
      </c>
      <c r="M130" s="74"/>
    </row>
    <row r="131" spans="2:13" x14ac:dyDescent="0.3">
      <c r="B131" s="40"/>
      <c r="C131" s="73"/>
      <c r="D131" s="10"/>
      <c r="E131" s="9"/>
      <c r="F131" s="321"/>
      <c r="J131" s="353" t="s">
        <v>264</v>
      </c>
      <c r="K131" s="355">
        <v>2536</v>
      </c>
      <c r="L131" s="356">
        <v>37867</v>
      </c>
    </row>
    <row r="132" spans="2:13" ht="15" thickBot="1" x14ac:dyDescent="0.35">
      <c r="B132" s="40"/>
      <c r="C132" s="73"/>
      <c r="D132" s="10"/>
      <c r="E132" s="9"/>
      <c r="F132" s="321"/>
      <c r="J132" s="101" t="s">
        <v>265</v>
      </c>
      <c r="K132" s="357">
        <v>2443</v>
      </c>
      <c r="L132" s="358">
        <v>41504</v>
      </c>
    </row>
    <row r="133" spans="2:13" x14ac:dyDescent="0.3">
      <c r="B133" s="40"/>
      <c r="C133" s="73"/>
      <c r="D133" s="10"/>
      <c r="E133" s="9"/>
      <c r="F133" s="321"/>
      <c r="H133" s="282"/>
    </row>
    <row r="134" spans="2:13" ht="15" thickBot="1" x14ac:dyDescent="0.35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  <c r="J135" s="365"/>
      <c r="K135" s="366"/>
      <c r="L135" s="257"/>
      <c r="M135" s="354" t="s">
        <v>268</v>
      </c>
    </row>
    <row r="136" spans="2:13" ht="15" thickBot="1" x14ac:dyDescent="0.35">
      <c r="B136" s="40"/>
      <c r="C136" s="73"/>
      <c r="D136" s="10"/>
      <c r="E136" s="9"/>
      <c r="F136" s="321"/>
      <c r="G136" s="300"/>
      <c r="J136" s="101" t="s">
        <v>189</v>
      </c>
      <c r="K136" s="177" t="s">
        <v>71</v>
      </c>
      <c r="L136" s="177" t="s">
        <v>16</v>
      </c>
      <c r="M136" s="328" t="s">
        <v>269</v>
      </c>
    </row>
    <row r="137" spans="2:13" x14ac:dyDescent="0.3">
      <c r="B137" s="10"/>
      <c r="C137" s="73"/>
      <c r="D137" s="10"/>
      <c r="E137" s="73"/>
      <c r="F137" s="322"/>
      <c r="G137" s="322"/>
      <c r="J137" s="261" t="s">
        <v>270</v>
      </c>
      <c r="K137" s="355">
        <v>31254.5</v>
      </c>
      <c r="L137" s="355"/>
      <c r="M137" s="81"/>
    </row>
    <row r="138" spans="2:13" x14ac:dyDescent="0.3">
      <c r="J138" s="261" t="s">
        <v>262</v>
      </c>
      <c r="K138" s="355">
        <v>32162</v>
      </c>
      <c r="L138" s="355">
        <f>SUM(K138-K137)</f>
        <v>907.5</v>
      </c>
      <c r="M138" s="152">
        <f>SUM(L138/K137)</f>
        <v>2.9035818842086739E-2</v>
      </c>
    </row>
    <row r="139" spans="2:13" x14ac:dyDescent="0.3">
      <c r="F139" s="301"/>
      <c r="G139" s="300"/>
      <c r="H139" s="301"/>
      <c r="J139" s="353" t="s">
        <v>263</v>
      </c>
      <c r="K139" s="355">
        <v>34542</v>
      </c>
      <c r="L139" s="355">
        <f>SUM(K139-K138)</f>
        <v>2380</v>
      </c>
      <c r="M139" s="152">
        <f>SUM(L139/K138)</f>
        <v>7.4000373111124937E-2</v>
      </c>
    </row>
    <row r="140" spans="2:13" x14ac:dyDescent="0.3">
      <c r="B140" s="10"/>
      <c r="C140" s="73"/>
      <c r="D140" s="73"/>
      <c r="E140" s="73"/>
      <c r="F140" s="322"/>
      <c r="G140" s="322"/>
      <c r="H140" s="302"/>
      <c r="J140" s="353" t="s">
        <v>264</v>
      </c>
      <c r="K140" s="355">
        <v>37867</v>
      </c>
      <c r="L140" s="355">
        <f>SUM(K140-K139)</f>
        <v>3325</v>
      </c>
      <c r="M140" s="152">
        <f>SUM(L140/K139)</f>
        <v>9.6259625962596254E-2</v>
      </c>
    </row>
    <row r="141" spans="2:13" ht="15" thickBot="1" x14ac:dyDescent="0.35">
      <c r="B141" s="10"/>
      <c r="C141" s="73"/>
      <c r="D141" s="10"/>
      <c r="E141" s="73"/>
      <c r="F141" s="322"/>
      <c r="G141" s="322"/>
      <c r="H141" s="302"/>
      <c r="J141" s="101" t="s">
        <v>265</v>
      </c>
      <c r="K141" s="357">
        <v>41504</v>
      </c>
      <c r="L141" s="357">
        <f>SUM(K141-K140)</f>
        <v>3637</v>
      </c>
      <c r="M141" s="260">
        <f>SUM(L141/K140)</f>
        <v>9.6046689729843926E-2</v>
      </c>
    </row>
    <row r="143" spans="2:13" x14ac:dyDescent="0.3">
      <c r="B143" s="4"/>
      <c r="C143" s="4"/>
      <c r="D143" s="4"/>
    </row>
    <row r="144" spans="2:13" x14ac:dyDescent="0.3">
      <c r="B144" s="4"/>
    </row>
  </sheetData>
  <mergeCells count="11">
    <mergeCell ref="J2:L2"/>
    <mergeCell ref="J3:L3"/>
    <mergeCell ref="J20:L20"/>
    <mergeCell ref="M20:M21"/>
    <mergeCell ref="N20:N21"/>
    <mergeCell ref="J21:L21"/>
    <mergeCell ref="J22:L22"/>
    <mergeCell ref="J61:L61"/>
    <mergeCell ref="J62:K62"/>
    <mergeCell ref="J96:L96"/>
    <mergeCell ref="J97:K97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8E34-9B00-449C-9BA9-D967DD217851}">
  <sheetPr codeName="Sheet25">
    <pageSetUpPr fitToPage="1"/>
  </sheetPr>
  <dimension ref="B1:AI198"/>
  <sheetViews>
    <sheetView workbookViewId="0"/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272</v>
      </c>
      <c r="C1" s="288"/>
      <c r="D1" s="288"/>
      <c r="E1" s="89"/>
      <c r="F1" s="89"/>
      <c r="G1" s="89"/>
    </row>
    <row r="2" spans="2:35" ht="15.6" x14ac:dyDescent="0.3">
      <c r="B2" s="70" t="s">
        <v>271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x14ac:dyDescent="0.3"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274</v>
      </c>
      <c r="D5" s="254" t="s">
        <v>258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56" t="s">
        <v>0</v>
      </c>
      <c r="C8" s="91">
        <v>36</v>
      </c>
      <c r="D8" s="91">
        <v>36</v>
      </c>
      <c r="E8" s="93">
        <f t="shared" ref="E8:E18" si="0">SUM(C8-D8)</f>
        <v>0</v>
      </c>
      <c r="F8" s="96">
        <f t="shared" ref="F8:F18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51</v>
      </c>
      <c r="D9" s="42">
        <v>43</v>
      </c>
      <c r="E9" s="93">
        <f t="shared" si="0"/>
        <v>8</v>
      </c>
      <c r="F9" s="44">
        <f t="shared" si="1"/>
        <v>0.18604651162790697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15</v>
      </c>
      <c r="D10" s="42">
        <v>14</v>
      </c>
      <c r="E10" s="93">
        <f t="shared" si="0"/>
        <v>1</v>
      </c>
      <c r="F10" s="44">
        <f t="shared" si="1"/>
        <v>7.1428571428571425E-2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2245</v>
      </c>
      <c r="D11" s="42">
        <v>2118</v>
      </c>
      <c r="E11" s="93">
        <f t="shared" si="0"/>
        <v>127</v>
      </c>
      <c r="F11" s="44">
        <f t="shared" si="1"/>
        <v>5.996222851746931E-2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0.66230769230769226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15</v>
      </c>
      <c r="D13" s="42">
        <v>13</v>
      </c>
      <c r="E13" s="93">
        <f t="shared" si="0"/>
        <v>2</v>
      </c>
      <c r="F13" s="58">
        <f t="shared" si="1"/>
        <v>0.15384615384615385</v>
      </c>
      <c r="J13" s="190"/>
      <c r="K13" s="144"/>
      <c r="L13" s="139"/>
      <c r="M13" s="139"/>
      <c r="N13" s="141"/>
      <c r="S13" s="16" t="s">
        <v>11</v>
      </c>
      <c r="T13" s="18">
        <f>SUM(C55/T8)</f>
        <v>0.33904382470119521</v>
      </c>
      <c r="U13" s="16"/>
    </row>
    <row r="14" spans="2:35" x14ac:dyDescent="0.3">
      <c r="B14" s="228" t="s">
        <v>59</v>
      </c>
      <c r="C14" s="42">
        <v>86</v>
      </c>
      <c r="D14" s="42">
        <v>84</v>
      </c>
      <c r="E14" s="93">
        <f t="shared" si="0"/>
        <v>2</v>
      </c>
      <c r="F14" s="44">
        <f t="shared" si="1"/>
        <v>2.3809523809523808E-2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2">
        <v>21</v>
      </c>
      <c r="D16" s="42">
        <v>24</v>
      </c>
      <c r="E16" s="26">
        <f t="shared" si="0"/>
        <v>-3</v>
      </c>
      <c r="F16" s="58">
        <f t="shared" si="1"/>
        <v>-0.125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89" t="s">
        <v>19</v>
      </c>
      <c r="C17" s="56">
        <v>88</v>
      </c>
      <c r="D17" s="56">
        <v>88</v>
      </c>
      <c r="E17" s="57">
        <f t="shared" si="0"/>
        <v>0</v>
      </c>
      <c r="F17" s="58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2583</v>
      </c>
      <c r="D18" s="7">
        <f>SUM(D8:D17)</f>
        <v>2446</v>
      </c>
      <c r="E18" s="77">
        <f t="shared" si="0"/>
        <v>137</v>
      </c>
      <c r="F18" s="60">
        <f t="shared" si="1"/>
        <v>5.6009811937857729E-2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273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274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 t="shared" ref="C26:C35" si="2"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 t="shared" si="2"/>
        <v>51</v>
      </c>
      <c r="D27" s="99">
        <v>118</v>
      </c>
      <c r="E27" s="41">
        <f t="shared" ref="E27:E36" si="3">SUM(C27-D27)</f>
        <v>-67</v>
      </c>
      <c r="F27" s="67">
        <f t="shared" ref="F27:F34" si="4">SUM(E27/D27)</f>
        <v>-0.56779661016949157</v>
      </c>
      <c r="G27" s="75">
        <f t="shared" ref="G27:G34" si="5">SUM(C27/D27)</f>
        <v>0.43220338983050849</v>
      </c>
      <c r="V27" s="188"/>
    </row>
    <row r="28" spans="2:25" ht="15" thickBot="1" x14ac:dyDescent="0.35">
      <c r="B28" s="33" t="s">
        <v>1</v>
      </c>
      <c r="C28" s="78">
        <f t="shared" si="2"/>
        <v>15</v>
      </c>
      <c r="D28" s="99">
        <v>47</v>
      </c>
      <c r="E28" s="41">
        <f t="shared" si="3"/>
        <v>-32</v>
      </c>
      <c r="F28" s="67">
        <f t="shared" si="4"/>
        <v>-0.68085106382978722</v>
      </c>
      <c r="G28" s="75">
        <f t="shared" si="5"/>
        <v>0.31914893617021278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2"/>
        <v>2245</v>
      </c>
      <c r="D29" s="99">
        <v>2500</v>
      </c>
      <c r="E29" s="41">
        <f t="shared" si="3"/>
        <v>-255</v>
      </c>
      <c r="F29" s="67">
        <f t="shared" si="4"/>
        <v>-0.10199999999999999</v>
      </c>
      <c r="G29" s="75">
        <f t="shared" si="5"/>
        <v>0.89800000000000002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2"/>
        <v>14</v>
      </c>
      <c r="D30" s="99">
        <v>75</v>
      </c>
      <c r="E30" s="41">
        <f t="shared" si="3"/>
        <v>-61</v>
      </c>
      <c r="F30" s="67">
        <f t="shared" si="4"/>
        <v>-0.81333333333333335</v>
      </c>
      <c r="G30" s="75">
        <f t="shared" si="5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40"/>
      <c r="T30" s="10"/>
      <c r="U30" s="10"/>
      <c r="X30" s="40"/>
      <c r="Y30" s="40"/>
    </row>
    <row r="31" spans="2:25" ht="15" thickBot="1" x14ac:dyDescent="0.35">
      <c r="B31" s="13" t="s">
        <v>7</v>
      </c>
      <c r="C31" s="78">
        <f t="shared" si="2"/>
        <v>15</v>
      </c>
      <c r="D31" s="99">
        <v>35</v>
      </c>
      <c r="E31" s="41">
        <f t="shared" si="3"/>
        <v>-20</v>
      </c>
      <c r="F31" s="67">
        <f t="shared" si="4"/>
        <v>-0.5714285714285714</v>
      </c>
      <c r="G31" s="75">
        <f t="shared" si="5"/>
        <v>0.42857142857142855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40"/>
      <c r="T31" s="8"/>
      <c r="U31" s="8"/>
      <c r="X31" s="40"/>
      <c r="Y31" s="40"/>
    </row>
    <row r="32" spans="2:25" ht="15" thickBot="1" x14ac:dyDescent="0.35">
      <c r="B32" s="33" t="s">
        <v>59</v>
      </c>
      <c r="C32" s="78">
        <f t="shared" si="2"/>
        <v>86</v>
      </c>
      <c r="D32" s="99">
        <v>460</v>
      </c>
      <c r="E32" s="41">
        <f t="shared" si="3"/>
        <v>-374</v>
      </c>
      <c r="F32" s="67">
        <f t="shared" si="4"/>
        <v>-0.81304347826086953</v>
      </c>
      <c r="G32" s="75">
        <f t="shared" si="5"/>
        <v>0.18695652173913044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40"/>
      <c r="T32" s="8"/>
      <c r="U32" s="8"/>
    </row>
    <row r="33" spans="2:25" ht="15" thickBot="1" x14ac:dyDescent="0.35">
      <c r="B33" s="14" t="s">
        <v>13</v>
      </c>
      <c r="C33" s="78">
        <f t="shared" si="2"/>
        <v>12</v>
      </c>
      <c r="D33" s="99">
        <v>61</v>
      </c>
      <c r="E33" s="41">
        <f t="shared" si="3"/>
        <v>-49</v>
      </c>
      <c r="F33" s="67">
        <f t="shared" si="4"/>
        <v>-0.80327868852459017</v>
      </c>
      <c r="G33" s="75">
        <f t="shared" si="5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T33" s="8"/>
      <c r="U33" s="8"/>
      <c r="X33" s="347"/>
      <c r="Y33" s="348"/>
    </row>
    <row r="34" spans="2:25" x14ac:dyDescent="0.3">
      <c r="B34" s="33" t="s">
        <v>65</v>
      </c>
      <c r="C34" s="78">
        <f t="shared" si="2"/>
        <v>21</v>
      </c>
      <c r="D34" s="182">
        <v>44</v>
      </c>
      <c r="E34" s="41">
        <f t="shared" si="3"/>
        <v>-23</v>
      </c>
      <c r="F34" s="150">
        <f t="shared" si="4"/>
        <v>-0.52272727272727271</v>
      </c>
      <c r="G34" s="75">
        <f t="shared" si="5"/>
        <v>0.47727272727272729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T34" s="8"/>
      <c r="U34" s="8"/>
      <c r="X34" s="347"/>
      <c r="Y34" s="348"/>
    </row>
    <row r="35" spans="2:25" ht="15" thickBot="1" x14ac:dyDescent="0.35">
      <c r="B35" s="227" t="s">
        <v>19</v>
      </c>
      <c r="C35" s="78">
        <f t="shared" si="2"/>
        <v>88</v>
      </c>
      <c r="D35" s="119">
        <v>295</v>
      </c>
      <c r="E35" s="41">
        <f t="shared" si="3"/>
        <v>-207</v>
      </c>
      <c r="F35" s="94">
        <f>SUM(E35/D35)</f>
        <v>-0.70169491525423733</v>
      </c>
      <c r="G35" s="75">
        <f>SUM(C35/D35)</f>
        <v>0.29830508474576273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40"/>
      <c r="T35" s="8"/>
      <c r="U35" s="8"/>
      <c r="X35" s="347"/>
      <c r="Y35" s="348"/>
    </row>
    <row r="36" spans="2:25" ht="15" thickBot="1" x14ac:dyDescent="0.35">
      <c r="B36" s="61" t="s">
        <v>50</v>
      </c>
      <c r="C36" s="77">
        <f>SUM(C26:C35)</f>
        <v>2583</v>
      </c>
      <c r="D36" s="7">
        <f>SUM(D26:D35)</f>
        <v>3748</v>
      </c>
      <c r="E36" s="77">
        <f t="shared" si="3"/>
        <v>-1165</v>
      </c>
      <c r="F36" s="149">
        <f>SUM(E36/D36)</f>
        <v>-0.31083244397011739</v>
      </c>
      <c r="G36" s="185">
        <f>SUM(C36/D36)</f>
        <v>0.68916755602988256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T36" s="8"/>
      <c r="U36" s="8"/>
      <c r="X36" s="347"/>
      <c r="Y36" s="348"/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40"/>
      <c r="T37" s="8"/>
      <c r="U37" s="8"/>
      <c r="X37" s="347"/>
      <c r="Y37" s="348"/>
    </row>
    <row r="38" spans="2:25" ht="15" thickBot="1" x14ac:dyDescent="0.35">
      <c r="C38" s="9">
        <f>SUM(C26:C28,C30:C35)</f>
        <v>338</v>
      </c>
      <c r="D38" s="9">
        <v>1366</v>
      </c>
      <c r="E38" s="77">
        <f>SUM(C38-D38)</f>
        <v>-1028</v>
      </c>
      <c r="F38" s="149">
        <f>SUM(E38/D38)</f>
        <v>-0.75256222547584184</v>
      </c>
      <c r="G38" s="185">
        <f>SUM(C38/D38)</f>
        <v>0.24743777452415813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T38" s="8"/>
      <c r="U38" s="8"/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40"/>
      <c r="T39" s="8"/>
      <c r="U39" s="8"/>
    </row>
    <row r="40" spans="2:25" ht="15.6" x14ac:dyDescent="0.3">
      <c r="B40" s="70" t="s">
        <v>271</v>
      </c>
      <c r="C40" s="28"/>
      <c r="D40" s="28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40"/>
      <c r="T40" s="8"/>
      <c r="U40" s="8"/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40"/>
      <c r="T41" s="8"/>
      <c r="U41" s="8"/>
    </row>
    <row r="42" spans="2:25" x14ac:dyDescent="0.3">
      <c r="B42" s="230"/>
      <c r="C42" s="254" t="s">
        <v>274</v>
      </c>
      <c r="D42" s="254" t="s">
        <v>258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40"/>
      <c r="T42" s="8"/>
      <c r="U42" s="8"/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40"/>
      <c r="T43" s="8"/>
      <c r="U43" s="8"/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T44" s="8"/>
      <c r="U44" s="8"/>
    </row>
    <row r="45" spans="2:25" ht="15" thickBot="1" x14ac:dyDescent="0.35">
      <c r="B45" s="202" t="s">
        <v>0</v>
      </c>
      <c r="C45" s="221">
        <v>699</v>
      </c>
      <c r="D45" s="221">
        <v>699</v>
      </c>
      <c r="E45" s="93">
        <f t="shared" ref="E45:E54" si="7">SUM(C45-D45)</f>
        <v>0</v>
      </c>
      <c r="F45" s="95">
        <f t="shared" ref="F45:F54" si="8">SUM(E45/D45)</f>
        <v>0</v>
      </c>
      <c r="G45" s="133">
        <f t="shared" ref="G45:G54" si="9">SUM(C45/C26)</f>
        <v>19.416666666666668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40"/>
      <c r="T45" s="8"/>
      <c r="U45" s="8"/>
    </row>
    <row r="46" spans="2:25" ht="15" thickBot="1" x14ac:dyDescent="0.35">
      <c r="B46" s="34" t="s">
        <v>2</v>
      </c>
      <c r="C46" s="42">
        <v>1492</v>
      </c>
      <c r="D46" s="42">
        <v>1277</v>
      </c>
      <c r="E46" s="93">
        <f t="shared" si="7"/>
        <v>215</v>
      </c>
      <c r="F46" s="95">
        <f t="shared" si="8"/>
        <v>0.16836335160532498</v>
      </c>
      <c r="G46" s="133">
        <f t="shared" si="9"/>
        <v>29.254901960784313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40"/>
      <c r="T46" s="8"/>
      <c r="U46" s="8"/>
    </row>
    <row r="47" spans="2:25" ht="15" thickBot="1" x14ac:dyDescent="0.35">
      <c r="B47" s="33" t="s">
        <v>1</v>
      </c>
      <c r="C47" s="42">
        <v>570</v>
      </c>
      <c r="D47" s="42">
        <v>541</v>
      </c>
      <c r="E47" s="93">
        <f t="shared" si="7"/>
        <v>29</v>
      </c>
      <c r="F47" s="95">
        <f t="shared" si="8"/>
        <v>5.3604436229205174E-2</v>
      </c>
      <c r="G47" s="133">
        <f t="shared" si="9"/>
        <v>38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40"/>
      <c r="T47" s="8"/>
      <c r="U47" s="8"/>
    </row>
    <row r="48" spans="2:25" ht="15" thickBot="1" x14ac:dyDescent="0.35">
      <c r="B48" s="12" t="s">
        <v>6</v>
      </c>
      <c r="C48" s="222">
        <v>34615</v>
      </c>
      <c r="D48" s="222">
        <v>33781</v>
      </c>
      <c r="E48" s="93">
        <f t="shared" si="7"/>
        <v>834</v>
      </c>
      <c r="F48" s="95">
        <f t="shared" si="8"/>
        <v>2.4688434326988543E-2</v>
      </c>
      <c r="G48" s="133">
        <f t="shared" si="9"/>
        <v>15.418708240534521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40"/>
      <c r="T48" s="8"/>
      <c r="U48" s="8"/>
    </row>
    <row r="49" spans="2:21" ht="15" thickBot="1" x14ac:dyDescent="0.35">
      <c r="B49" s="14" t="s">
        <v>3</v>
      </c>
      <c r="C49" s="42">
        <v>395</v>
      </c>
      <c r="D49" s="42">
        <v>374</v>
      </c>
      <c r="E49" s="93">
        <f t="shared" si="7"/>
        <v>21</v>
      </c>
      <c r="F49" s="95">
        <f t="shared" si="8"/>
        <v>5.6149732620320858E-2</v>
      </c>
      <c r="G49" s="133">
        <f t="shared" si="9"/>
        <v>28.214285714285715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40"/>
      <c r="T49" s="8"/>
      <c r="U49" s="8"/>
    </row>
    <row r="50" spans="2:21" ht="15" thickBot="1" x14ac:dyDescent="0.35">
      <c r="B50" s="13" t="s">
        <v>7</v>
      </c>
      <c r="C50" s="42">
        <v>409</v>
      </c>
      <c r="D50" s="42">
        <v>405</v>
      </c>
      <c r="E50" s="93">
        <f t="shared" si="7"/>
        <v>4</v>
      </c>
      <c r="F50" s="95">
        <f t="shared" si="8"/>
        <v>9.876543209876543E-3</v>
      </c>
      <c r="G50" s="133">
        <f t="shared" si="9"/>
        <v>27.266666666666666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40"/>
      <c r="T50" s="10"/>
      <c r="U50" s="10"/>
    </row>
    <row r="51" spans="2:21" ht="15" thickBot="1" x14ac:dyDescent="0.35">
      <c r="B51" s="14" t="s">
        <v>59</v>
      </c>
      <c r="C51" s="42">
        <v>2003</v>
      </c>
      <c r="D51" s="42">
        <v>1929</v>
      </c>
      <c r="E51" s="93">
        <f t="shared" si="7"/>
        <v>74</v>
      </c>
      <c r="F51" s="95">
        <f t="shared" si="8"/>
        <v>3.8361845515811302E-2</v>
      </c>
      <c r="G51" s="133">
        <f t="shared" si="9"/>
        <v>23.290697674418606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40"/>
      <c r="T51" s="10"/>
      <c r="U51" s="10"/>
    </row>
    <row r="52" spans="2:21" ht="15" thickBot="1" x14ac:dyDescent="0.35">
      <c r="B52" s="15" t="s">
        <v>13</v>
      </c>
      <c r="C52" s="42">
        <v>426</v>
      </c>
      <c r="D52" s="42">
        <v>399</v>
      </c>
      <c r="E52" s="93">
        <f t="shared" si="7"/>
        <v>27</v>
      </c>
      <c r="F52" s="95">
        <f t="shared" si="8"/>
        <v>6.7669172932330823E-2</v>
      </c>
      <c r="G52" s="133">
        <f t="shared" si="9"/>
        <v>35.5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x14ac:dyDescent="0.3">
      <c r="B53" s="33" t="s">
        <v>65</v>
      </c>
      <c r="C53" s="42">
        <v>619</v>
      </c>
      <c r="D53" s="42">
        <v>740</v>
      </c>
      <c r="E53" s="93">
        <f t="shared" si="7"/>
        <v>-121</v>
      </c>
      <c r="F53" s="95">
        <f t="shared" si="8"/>
        <v>-0.16351351351351351</v>
      </c>
      <c r="G53" s="133">
        <f t="shared" si="9"/>
        <v>29.476190476190474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40"/>
    </row>
    <row r="54" spans="2:21" ht="15" thickBot="1" x14ac:dyDescent="0.35">
      <c r="B54" s="289" t="s">
        <v>19</v>
      </c>
      <c r="C54" s="56">
        <v>1322</v>
      </c>
      <c r="D54" s="56">
        <v>1322</v>
      </c>
      <c r="E54" s="57">
        <f t="shared" si="7"/>
        <v>0</v>
      </c>
      <c r="F54" s="94">
        <f t="shared" si="8"/>
        <v>0</v>
      </c>
      <c r="G54" s="224">
        <f t="shared" si="9"/>
        <v>15.022727272727273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40"/>
    </row>
    <row r="55" spans="2:21" ht="15" thickBot="1" x14ac:dyDescent="0.35">
      <c r="B55" s="61" t="s">
        <v>50</v>
      </c>
      <c r="C55" s="77">
        <f>SUM(C45:C54)</f>
        <v>42550</v>
      </c>
      <c r="D55" s="59">
        <f>SUM(D45:D54)</f>
        <v>41467</v>
      </c>
      <c r="E55" s="77">
        <f>SUM(C55-D55)</f>
        <v>1083</v>
      </c>
      <c r="F55" s="149">
        <f>SUM(E55/D55)</f>
        <v>2.6117153399088433E-2</v>
      </c>
      <c r="G55" s="132">
        <f>SUM(C55/C36)</f>
        <v>16.473093302361594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40"/>
    </row>
    <row r="56" spans="2:21" ht="15" thickBot="1" x14ac:dyDescent="0.35">
      <c r="C56" s="73">
        <f>SUM(C45:C47,C49:C54)</f>
        <v>7935</v>
      </c>
      <c r="D56" s="73">
        <f>SUM(D45:D47,D49:D54)</f>
        <v>7686</v>
      </c>
      <c r="E56" s="73">
        <f>SUM(E45:E47,E49:E54)</f>
        <v>249</v>
      </c>
      <c r="F56" s="127">
        <f>SUM(E56/D56)</f>
        <v>3.2396565183450431E-2</v>
      </c>
      <c r="G56" s="72"/>
    </row>
    <row r="57" spans="2:21" ht="15" thickBot="1" x14ac:dyDescent="0.35">
      <c r="C57" t="s">
        <v>66</v>
      </c>
      <c r="M57">
        <f>SUM(M51-M49)</f>
        <v>35280</v>
      </c>
      <c r="S57" s="40"/>
    </row>
    <row r="58" spans="2:21" ht="15" thickBot="1" x14ac:dyDescent="0.35">
      <c r="C58" s="35"/>
      <c r="E58" s="83">
        <f>SUM(C45:C47,C49:C54)</f>
        <v>7935</v>
      </c>
      <c r="F58" s="30">
        <f>SUM(C26:C28,C30:C35)</f>
        <v>338</v>
      </c>
      <c r="G58" s="134">
        <f>SUM(E58/F58)</f>
        <v>23.476331360946745</v>
      </c>
      <c r="K58" s="40">
        <f>SUM(K50-K49)</f>
        <v>1366</v>
      </c>
      <c r="M58">
        <f>SUM(M50-M49)</f>
        <v>38904</v>
      </c>
      <c r="S58" s="40"/>
    </row>
    <row r="59" spans="2:21" ht="15" thickBot="1" x14ac:dyDescent="0.35">
      <c r="F59" s="132">
        <v>16.899999999999999</v>
      </c>
      <c r="G59" s="88"/>
      <c r="K59" s="40"/>
      <c r="S59" s="40"/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273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258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/>
      <c r="L65" s="337"/>
      <c r="M65" s="286"/>
    </row>
    <row r="66" spans="2:14" ht="15" thickBot="1" x14ac:dyDescent="0.35">
      <c r="B66" s="232" t="s">
        <v>0</v>
      </c>
      <c r="C66" s="78">
        <f t="shared" ref="C66:C75" si="10">SUM(C45)</f>
        <v>699</v>
      </c>
      <c r="D66" s="220">
        <v>4152</v>
      </c>
      <c r="E66" s="41">
        <f>SUM(C66-D66)</f>
        <v>-3453</v>
      </c>
      <c r="F66" s="67">
        <f>SUM(E66/D66)</f>
        <v>-0.83164739884393069</v>
      </c>
      <c r="G66" s="75">
        <f>SUM(C66/D66)</f>
        <v>0.16835260115606937</v>
      </c>
      <c r="J66" s="284"/>
      <c r="K66" s="335"/>
      <c r="L66" s="336"/>
      <c r="M66" s="286"/>
    </row>
    <row r="67" spans="2:14" ht="15" thickBot="1" x14ac:dyDescent="0.35">
      <c r="B67" s="117" t="s">
        <v>2</v>
      </c>
      <c r="C67" s="78">
        <f t="shared" si="10"/>
        <v>1492</v>
      </c>
      <c r="D67" s="220">
        <v>3262</v>
      </c>
      <c r="E67" s="41">
        <f t="shared" ref="E67:E75" si="11">SUM(C67-D67)</f>
        <v>-1770</v>
      </c>
      <c r="F67" s="67">
        <f t="shared" ref="F67:F75" si="12">SUM(E67/D67)</f>
        <v>-0.542611894543225</v>
      </c>
      <c r="G67" s="75">
        <f t="shared" ref="G67:G75" si="13">SUM(C67/D67)</f>
        <v>0.457388105456775</v>
      </c>
      <c r="J67" s="284"/>
      <c r="K67" s="335"/>
      <c r="L67" s="336"/>
      <c r="M67" s="286"/>
    </row>
    <row r="68" spans="2:14" ht="15" thickBot="1" x14ac:dyDescent="0.35">
      <c r="B68" s="38" t="s">
        <v>1</v>
      </c>
      <c r="C68" s="78">
        <f t="shared" si="10"/>
        <v>570</v>
      </c>
      <c r="D68" s="220">
        <v>1771</v>
      </c>
      <c r="E68" s="41">
        <f t="shared" si="11"/>
        <v>-1201</v>
      </c>
      <c r="F68" s="67">
        <f t="shared" si="12"/>
        <v>-0.67814793901750425</v>
      </c>
      <c r="G68" s="75">
        <f t="shared" si="13"/>
        <v>0.32185206098249575</v>
      </c>
      <c r="J68" s="338"/>
      <c r="K68" s="10"/>
      <c r="L68" s="10"/>
    </row>
    <row r="69" spans="2:14" ht="15" thickBot="1" x14ac:dyDescent="0.35">
      <c r="B69" s="2" t="s">
        <v>6</v>
      </c>
      <c r="C69" s="78">
        <f t="shared" si="10"/>
        <v>34615</v>
      </c>
      <c r="D69" s="220">
        <v>86541</v>
      </c>
      <c r="E69" s="41">
        <f t="shared" si="11"/>
        <v>-51926</v>
      </c>
      <c r="F69" s="67">
        <f t="shared" si="12"/>
        <v>-0.60001617730324353</v>
      </c>
      <c r="G69" s="75">
        <f t="shared" si="13"/>
        <v>0.39998382269675647</v>
      </c>
    </row>
    <row r="70" spans="2:14" ht="15" thickBot="1" x14ac:dyDescent="0.35">
      <c r="B70" s="3" t="s">
        <v>3</v>
      </c>
      <c r="C70" s="78">
        <f t="shared" si="10"/>
        <v>395</v>
      </c>
      <c r="D70" s="220">
        <v>2819</v>
      </c>
      <c r="E70" s="41">
        <f t="shared" si="11"/>
        <v>-2424</v>
      </c>
      <c r="F70" s="67">
        <f t="shared" si="12"/>
        <v>-0.85987938985455836</v>
      </c>
      <c r="G70" s="75">
        <f t="shared" si="13"/>
        <v>0.14012061014544164</v>
      </c>
    </row>
    <row r="71" spans="2:14" x14ac:dyDescent="0.3">
      <c r="B71" s="227" t="s">
        <v>7</v>
      </c>
      <c r="C71" s="78">
        <f t="shared" si="10"/>
        <v>409</v>
      </c>
      <c r="D71" s="223">
        <v>752</v>
      </c>
      <c r="E71" s="57">
        <f t="shared" si="11"/>
        <v>-343</v>
      </c>
      <c r="F71" s="94">
        <f t="shared" si="12"/>
        <v>-0.45611702127659576</v>
      </c>
      <c r="G71" s="75">
        <f t="shared" si="13"/>
        <v>0.5438829787234043</v>
      </c>
    </row>
    <row r="72" spans="2:14" x14ac:dyDescent="0.3">
      <c r="B72" s="228" t="s">
        <v>59</v>
      </c>
      <c r="C72" s="78">
        <f t="shared" si="10"/>
        <v>2003</v>
      </c>
      <c r="D72" s="220">
        <v>14129</v>
      </c>
      <c r="E72" s="41">
        <f t="shared" si="11"/>
        <v>-12126</v>
      </c>
      <c r="F72" s="67">
        <f t="shared" si="12"/>
        <v>-0.85823483615259399</v>
      </c>
      <c r="G72" s="75">
        <f t="shared" si="13"/>
        <v>0.14176516384740603</v>
      </c>
      <c r="K72" s="282"/>
    </row>
    <row r="73" spans="2:14" ht="15" thickBot="1" x14ac:dyDescent="0.35">
      <c r="B73" s="170" t="s">
        <v>13</v>
      </c>
      <c r="C73" s="78">
        <f t="shared" si="10"/>
        <v>426</v>
      </c>
      <c r="D73" s="235">
        <v>1843</v>
      </c>
      <c r="E73" s="93">
        <f t="shared" si="11"/>
        <v>-1417</v>
      </c>
      <c r="F73" s="95">
        <f t="shared" si="12"/>
        <v>-0.76885512750949536</v>
      </c>
      <c r="G73" s="75">
        <f t="shared" si="13"/>
        <v>0.23114487249050461</v>
      </c>
    </row>
    <row r="74" spans="2:14" ht="15" thickBot="1" x14ac:dyDescent="0.35">
      <c r="B74" s="233" t="s">
        <v>65</v>
      </c>
      <c r="C74" s="78">
        <f t="shared" si="10"/>
        <v>619</v>
      </c>
      <c r="D74" s="236">
        <v>1048</v>
      </c>
      <c r="E74" s="41">
        <f t="shared" si="11"/>
        <v>-429</v>
      </c>
      <c r="F74" s="238">
        <f t="shared" si="12"/>
        <v>-0.40935114503816794</v>
      </c>
      <c r="G74" s="75">
        <f t="shared" si="13"/>
        <v>0.59064885496183206</v>
      </c>
    </row>
    <row r="75" spans="2:14" ht="15" thickBot="1" x14ac:dyDescent="0.35">
      <c r="B75" s="227" t="s">
        <v>19</v>
      </c>
      <c r="C75" s="78">
        <f t="shared" si="10"/>
        <v>1322</v>
      </c>
      <c r="D75" s="237">
        <v>5504</v>
      </c>
      <c r="E75" s="57">
        <f t="shared" si="11"/>
        <v>-4182</v>
      </c>
      <c r="F75" s="239">
        <f t="shared" si="12"/>
        <v>-0.7598110465116279</v>
      </c>
      <c r="G75" s="75">
        <f t="shared" si="13"/>
        <v>0.2401889534883721</v>
      </c>
      <c r="K75" s="282"/>
      <c r="N75" s="72"/>
    </row>
    <row r="76" spans="2:14" ht="15" thickBot="1" x14ac:dyDescent="0.35">
      <c r="B76" s="90" t="s">
        <v>50</v>
      </c>
      <c r="C76" s="77">
        <f>SUM(C66:C75)</f>
        <v>42550</v>
      </c>
      <c r="D76" s="115">
        <f>SUM(D66:D75)</f>
        <v>121821</v>
      </c>
      <c r="E76" s="77">
        <f>SUM(C76-D76)</f>
        <v>-79271</v>
      </c>
      <c r="F76" s="149">
        <f>SUM(E76/D76)</f>
        <v>-0.65071703565066774</v>
      </c>
      <c r="G76" s="185">
        <f>SUM(C76/D76)</f>
        <v>0.3492829643493322</v>
      </c>
      <c r="N76" s="72"/>
    </row>
    <row r="77" spans="2:14" ht="15" thickBot="1" x14ac:dyDescent="0.35">
      <c r="E77" s="102">
        <f>SUM(E66:E75)</f>
        <v>-79271</v>
      </c>
      <c r="I77" s="6" t="s">
        <v>273</v>
      </c>
      <c r="J77" s="40"/>
      <c r="K77" s="40"/>
      <c r="N77" s="72"/>
    </row>
    <row r="78" spans="2:14" ht="18.600000000000001" thickBot="1" x14ac:dyDescent="0.4">
      <c r="C78" s="72">
        <f>SUM(C76/C36)</f>
        <v>16.473093302361594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4" x14ac:dyDescent="0.3">
      <c r="I79" s="195"/>
      <c r="J79" s="254" t="s">
        <v>258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7935</v>
      </c>
      <c r="D80" s="73">
        <f>SUM(D66:D68,D70:D75)</f>
        <v>35280</v>
      </c>
      <c r="E80" s="250">
        <f>SUM(C80/D80)</f>
        <v>0.22491496598639457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19.416666666666668</v>
      </c>
      <c r="K82" s="111">
        <v>36.743362831858406</v>
      </c>
      <c r="L82" s="210">
        <f>SUM(J82-K82)</f>
        <v>-17.326696165191738</v>
      </c>
      <c r="M82" s="44">
        <f>SUM(L82/K82)</f>
        <v>-0.47155989081567112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29.254901960784313</v>
      </c>
      <c r="K83" s="111">
        <v>27.64406779661017</v>
      </c>
      <c r="L83" s="210">
        <f t="shared" ref="L83:L91" si="15">SUM(J83-K83)</f>
        <v>1.6108341641741433</v>
      </c>
      <c r="M83" s="44">
        <f t="shared" ref="M83:M91" si="16">SUM(L83/K83)</f>
        <v>5.8270518507832283E-2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38</v>
      </c>
      <c r="K84" s="111">
        <v>37.680851063829785</v>
      </c>
      <c r="L84" s="210">
        <f t="shared" si="15"/>
        <v>0.31914893617021534</v>
      </c>
      <c r="M84" s="44">
        <f t="shared" si="16"/>
        <v>8.4697910784867995E-3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15.418708240534521</v>
      </c>
      <c r="K85" s="111">
        <v>34.6</v>
      </c>
      <c r="L85" s="210">
        <f t="shared" si="15"/>
        <v>-19.181291759465481</v>
      </c>
      <c r="M85" s="44">
        <f t="shared" si="16"/>
        <v>-0.55437259420420459</v>
      </c>
    </row>
    <row r="86" spans="3:14" x14ac:dyDescent="0.3">
      <c r="I86" s="130" t="s">
        <v>3</v>
      </c>
      <c r="J86" s="212">
        <f t="shared" si="14"/>
        <v>28.214285714285715</v>
      </c>
      <c r="K86" s="111">
        <v>37.586666666666666</v>
      </c>
      <c r="L86" s="210">
        <f t="shared" si="15"/>
        <v>-9.3723809523809507</v>
      </c>
      <c r="M86" s="44">
        <f t="shared" si="16"/>
        <v>-0.24935387422084829</v>
      </c>
    </row>
    <row r="87" spans="3:14" x14ac:dyDescent="0.3">
      <c r="E87" s="73"/>
      <c r="I87" s="130" t="s">
        <v>7</v>
      </c>
      <c r="J87" s="212">
        <f t="shared" si="14"/>
        <v>27.266666666666666</v>
      </c>
      <c r="K87" s="111">
        <v>21.485714285714284</v>
      </c>
      <c r="L87" s="210">
        <f t="shared" si="15"/>
        <v>5.7809523809523817</v>
      </c>
      <c r="M87" s="44">
        <f t="shared" si="16"/>
        <v>0.26906028368794332</v>
      </c>
    </row>
    <row r="88" spans="3:14" x14ac:dyDescent="0.3">
      <c r="E88" s="74"/>
      <c r="I88" s="130" t="s">
        <v>59</v>
      </c>
      <c r="J88" s="212">
        <f t="shared" si="14"/>
        <v>23.290697674418606</v>
      </c>
      <c r="K88" s="111">
        <f>SUM(D72/D32)</f>
        <v>30.715217391304346</v>
      </c>
      <c r="L88" s="210">
        <f t="shared" si="15"/>
        <v>-7.4245197168857402</v>
      </c>
      <c r="M88" s="44">
        <f t="shared" si="16"/>
        <v>-0.24172121663015364</v>
      </c>
    </row>
    <row r="89" spans="3:14" x14ac:dyDescent="0.3">
      <c r="I89" s="130" t="s">
        <v>13</v>
      </c>
      <c r="J89" s="212">
        <f t="shared" si="14"/>
        <v>35.5</v>
      </c>
      <c r="K89" s="111">
        <v>30.21311475409836</v>
      </c>
      <c r="L89" s="210">
        <f t="shared" si="15"/>
        <v>5.2868852459016402</v>
      </c>
      <c r="M89" s="44">
        <f t="shared" si="16"/>
        <v>0.17498643516006515</v>
      </c>
    </row>
    <row r="90" spans="3:14" x14ac:dyDescent="0.3">
      <c r="E90" s="25"/>
      <c r="F90" s="25"/>
      <c r="I90" s="130" t="s">
        <v>61</v>
      </c>
      <c r="J90" s="212">
        <f t="shared" si="14"/>
        <v>29.476190476190474</v>
      </c>
      <c r="K90" s="111">
        <f>SUM(M53/K53)</f>
        <v>23.818181818181817</v>
      </c>
      <c r="L90" s="210">
        <f t="shared" si="15"/>
        <v>5.6580086580086579</v>
      </c>
      <c r="M90" s="44">
        <f t="shared" si="16"/>
        <v>0.23754998182479101</v>
      </c>
    </row>
    <row r="91" spans="3:14" ht="15" thickBot="1" x14ac:dyDescent="0.35">
      <c r="I91" s="13" t="s">
        <v>137</v>
      </c>
      <c r="J91" s="213">
        <f>SUM(C75/C35)</f>
        <v>15.022727272727273</v>
      </c>
      <c r="K91" s="208">
        <v>18.657627118644069</v>
      </c>
      <c r="L91" s="211">
        <f t="shared" si="15"/>
        <v>-3.6348998459167952</v>
      </c>
      <c r="M91" s="65">
        <f t="shared" si="16"/>
        <v>-0.19482112182875264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/>
      <c r="L109" s="10"/>
    </row>
    <row r="110" spans="2:13" x14ac:dyDescent="0.3">
      <c r="B110" s="40"/>
      <c r="C110" s="73"/>
      <c r="D110" s="10"/>
      <c r="E110" s="9"/>
      <c r="F110" s="321"/>
      <c r="L110" s="9"/>
    </row>
    <row r="111" spans="2:13" x14ac:dyDescent="0.3">
      <c r="B111" s="40"/>
      <c r="C111" s="73"/>
      <c r="D111" s="10"/>
      <c r="E111" s="9"/>
      <c r="F111" s="321"/>
      <c r="J111" s="10"/>
      <c r="K111" s="9"/>
      <c r="L111" s="9"/>
    </row>
    <row r="112" spans="2:13" ht="15.6" x14ac:dyDescent="0.3">
      <c r="B112" s="40"/>
      <c r="C112" s="73"/>
      <c r="D112" s="10"/>
      <c r="E112" s="9"/>
      <c r="F112" s="321"/>
      <c r="J112" s="28" t="s">
        <v>246</v>
      </c>
      <c r="K112" s="28"/>
      <c r="L112" s="9"/>
    </row>
    <row r="113" spans="2:14" x14ac:dyDescent="0.3">
      <c r="B113" s="40"/>
      <c r="C113" s="73"/>
      <c r="D113" s="10"/>
      <c r="E113" s="9"/>
      <c r="F113" s="321"/>
      <c r="J113" s="40" t="s">
        <v>283</v>
      </c>
      <c r="K113" s="40"/>
      <c r="L113" s="40"/>
    </row>
    <row r="114" spans="2:14" ht="15" thickBot="1" x14ac:dyDescent="0.35">
      <c r="B114" s="40"/>
      <c r="C114" s="73"/>
      <c r="D114" s="10"/>
      <c r="E114" s="9"/>
      <c r="F114" s="321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51" t="s">
        <v>244</v>
      </c>
      <c r="K115" s="346" t="s">
        <v>238</v>
      </c>
      <c r="L115" s="346" t="s">
        <v>242</v>
      </c>
      <c r="M115" s="327" t="s">
        <v>21</v>
      </c>
      <c r="N115" s="10" t="s">
        <v>259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52" t="s">
        <v>282</v>
      </c>
      <c r="K116" s="360">
        <v>2534</v>
      </c>
      <c r="L116" s="73">
        <f>SUM(K116-K117)</f>
        <v>169.25</v>
      </c>
      <c r="M116" s="350">
        <f>SUM(L116/K117)</f>
        <v>7.1572047785178131E-2</v>
      </c>
      <c r="N116" s="250">
        <f>SUM(K116/3900)</f>
        <v>0.6497435897435897</v>
      </c>
    </row>
    <row r="117" spans="2:14" ht="15" thickBot="1" x14ac:dyDescent="0.35">
      <c r="J117" s="359">
        <v>44197</v>
      </c>
      <c r="K117" s="361">
        <v>2364.75</v>
      </c>
      <c r="L117" s="363"/>
      <c r="M117" s="364"/>
    </row>
    <row r="118" spans="2:14" ht="15" thickBot="1" x14ac:dyDescent="0.35">
      <c r="F118" s="301"/>
      <c r="G118" s="300"/>
      <c r="H118" s="301"/>
      <c r="K118" s="8"/>
      <c r="L118" s="8"/>
      <c r="M118" s="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61" t="s">
        <v>71</v>
      </c>
      <c r="K119" s="346" t="s">
        <v>239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53" t="s">
        <v>260</v>
      </c>
      <c r="K120" s="362">
        <v>40601</v>
      </c>
      <c r="L120" s="362">
        <f>SUM(K120-K121)</f>
        <v>9346.5</v>
      </c>
      <c r="M120" s="342">
        <f>SUM(L120/K121)</f>
        <v>0.2990449375289958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359">
        <v>44197</v>
      </c>
      <c r="K121" s="361">
        <v>31254.5</v>
      </c>
      <c r="L121" s="357"/>
      <c r="M121" s="364"/>
    </row>
    <row r="122" spans="2:14" ht="19.8" x14ac:dyDescent="0.4">
      <c r="B122" s="312"/>
      <c r="C122" s="192"/>
      <c r="D122" s="192"/>
      <c r="F122" s="322"/>
      <c r="G122" s="323"/>
    </row>
    <row r="124" spans="2:14" x14ac:dyDescent="0.3">
      <c r="B124" s="315"/>
      <c r="C124" s="316"/>
      <c r="D124" s="317"/>
      <c r="E124" s="300"/>
      <c r="F124" s="300"/>
      <c r="J124" s="10"/>
    </row>
    <row r="125" spans="2:14" x14ac:dyDescent="0.3">
      <c r="B125" s="315"/>
      <c r="C125" s="318"/>
      <c r="D125" s="318"/>
      <c r="E125" s="300"/>
      <c r="F125" s="300"/>
      <c r="K125" s="10"/>
      <c r="L125" s="10"/>
      <c r="M125" s="10"/>
      <c r="N125" s="10"/>
    </row>
    <row r="126" spans="2:14" ht="16.2" thickBot="1" x14ac:dyDescent="0.35">
      <c r="B126" s="319"/>
      <c r="C126" s="318"/>
      <c r="D126" s="318"/>
      <c r="E126" s="318"/>
      <c r="F126" s="318"/>
      <c r="J126" s="349"/>
      <c r="K126" s="73"/>
      <c r="L126" s="73"/>
      <c r="M126" s="74"/>
      <c r="N126" s="74"/>
    </row>
    <row r="127" spans="2:14" ht="15" thickBot="1" x14ac:dyDescent="0.35">
      <c r="B127" s="320"/>
      <c r="C127" s="73"/>
      <c r="D127" s="10"/>
      <c r="E127" s="9"/>
      <c r="F127" s="321"/>
      <c r="J127" s="61" t="s">
        <v>266</v>
      </c>
      <c r="K127" s="59" t="s">
        <v>244</v>
      </c>
      <c r="L127" s="327" t="s">
        <v>71</v>
      </c>
    </row>
    <row r="128" spans="2:14" x14ac:dyDescent="0.3">
      <c r="B128" s="320"/>
      <c r="C128" s="73"/>
      <c r="D128" s="10"/>
      <c r="E128" s="9"/>
      <c r="F128" s="321"/>
      <c r="J128" s="261" t="s">
        <v>261</v>
      </c>
      <c r="K128" s="355">
        <v>2364.75</v>
      </c>
      <c r="L128" s="356">
        <v>31254.5</v>
      </c>
    </row>
    <row r="129" spans="2:13" x14ac:dyDescent="0.3">
      <c r="B129" s="40"/>
      <c r="C129" s="73"/>
      <c r="D129" s="10"/>
      <c r="E129" s="9"/>
      <c r="F129" s="321"/>
      <c r="J129" s="261" t="s">
        <v>262</v>
      </c>
      <c r="K129" s="355">
        <v>2399</v>
      </c>
      <c r="L129" s="356">
        <v>32162</v>
      </c>
      <c r="M129" s="10"/>
    </row>
    <row r="130" spans="2:13" x14ac:dyDescent="0.3">
      <c r="B130" s="40"/>
      <c r="C130" s="73"/>
      <c r="D130" s="10"/>
      <c r="E130" s="9"/>
      <c r="F130" s="321"/>
      <c r="J130" s="353" t="s">
        <v>263</v>
      </c>
      <c r="K130" s="355">
        <v>2380</v>
      </c>
      <c r="L130" s="356">
        <v>34542</v>
      </c>
      <c r="M130" s="74"/>
    </row>
    <row r="131" spans="2:13" x14ac:dyDescent="0.3">
      <c r="B131" s="40"/>
      <c r="C131" s="73"/>
      <c r="D131" s="10"/>
      <c r="E131" s="9"/>
      <c r="F131" s="321"/>
      <c r="J131" s="353" t="s">
        <v>264</v>
      </c>
      <c r="K131" s="355">
        <v>2536</v>
      </c>
      <c r="L131" s="356">
        <v>37867</v>
      </c>
    </row>
    <row r="132" spans="2:13" ht="15" thickBot="1" x14ac:dyDescent="0.35">
      <c r="B132" s="40"/>
      <c r="C132" s="73"/>
      <c r="D132" s="10"/>
      <c r="E132" s="9"/>
      <c r="F132" s="321"/>
      <c r="J132" s="101" t="s">
        <v>265</v>
      </c>
      <c r="K132" s="357">
        <v>2534</v>
      </c>
      <c r="L132" s="358">
        <v>40601</v>
      </c>
    </row>
    <row r="133" spans="2:13" x14ac:dyDescent="0.3">
      <c r="B133" s="40"/>
      <c r="C133" s="73"/>
      <c r="D133" s="10"/>
      <c r="E133" s="9"/>
      <c r="F133" s="321"/>
      <c r="H133" s="282"/>
    </row>
    <row r="134" spans="2:13" ht="15" thickBot="1" x14ac:dyDescent="0.35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  <c r="J135" s="365"/>
      <c r="K135" s="366"/>
      <c r="L135" s="257"/>
      <c r="M135" s="354" t="s">
        <v>268</v>
      </c>
    </row>
    <row r="136" spans="2:13" ht="15" thickBot="1" x14ac:dyDescent="0.35">
      <c r="B136" s="40"/>
      <c r="C136" s="73"/>
      <c r="D136" s="10"/>
      <c r="E136" s="9"/>
      <c r="F136" s="321"/>
      <c r="G136" s="300"/>
      <c r="J136" s="101" t="s">
        <v>189</v>
      </c>
      <c r="K136" s="177" t="s">
        <v>71</v>
      </c>
      <c r="L136" s="177" t="s">
        <v>16</v>
      </c>
      <c r="M136" s="328" t="s">
        <v>269</v>
      </c>
    </row>
    <row r="137" spans="2:13" x14ac:dyDescent="0.3">
      <c r="B137" s="10"/>
      <c r="C137" s="73"/>
      <c r="D137" s="10"/>
      <c r="E137" s="73"/>
      <c r="F137" s="322"/>
      <c r="G137" s="322"/>
      <c r="J137" s="261" t="s">
        <v>270</v>
      </c>
      <c r="K137" s="355">
        <v>31254.5</v>
      </c>
      <c r="L137" s="355"/>
      <c r="M137" s="81"/>
    </row>
    <row r="138" spans="2:13" x14ac:dyDescent="0.3">
      <c r="J138" s="261" t="s">
        <v>262</v>
      </c>
      <c r="K138" s="355">
        <v>32162</v>
      </c>
      <c r="L138" s="355">
        <f>SUM(K138-K137)</f>
        <v>907.5</v>
      </c>
      <c r="M138" s="152">
        <f>SUM(L138/K137)</f>
        <v>2.9035818842086739E-2</v>
      </c>
    </row>
    <row r="139" spans="2:13" x14ac:dyDescent="0.3">
      <c r="F139" s="301"/>
      <c r="G139" s="300"/>
      <c r="H139" s="301"/>
      <c r="J139" s="353" t="s">
        <v>263</v>
      </c>
      <c r="K139" s="355">
        <v>34542</v>
      </c>
      <c r="L139" s="355">
        <f>SUM(K139-K138)</f>
        <v>2380</v>
      </c>
      <c r="M139" s="152">
        <f>SUM(L139/K138)</f>
        <v>7.4000373111124937E-2</v>
      </c>
    </row>
    <row r="140" spans="2:13" x14ac:dyDescent="0.3">
      <c r="B140" s="10"/>
      <c r="C140" s="73"/>
      <c r="D140" s="73"/>
      <c r="E140" s="73"/>
      <c r="F140" s="322"/>
      <c r="G140" s="322"/>
      <c r="H140" s="302"/>
      <c r="J140" s="353" t="s">
        <v>264</v>
      </c>
      <c r="K140" s="355">
        <v>37867</v>
      </c>
      <c r="L140" s="355">
        <f>SUM(K140-K139)</f>
        <v>3325</v>
      </c>
      <c r="M140" s="152">
        <f>SUM(L140/K139)</f>
        <v>9.6259625962596254E-2</v>
      </c>
    </row>
    <row r="141" spans="2:13" ht="15" thickBot="1" x14ac:dyDescent="0.35">
      <c r="B141" s="10"/>
      <c r="C141" s="73"/>
      <c r="D141" s="10"/>
      <c r="E141" s="73"/>
      <c r="F141" s="322"/>
      <c r="G141" s="322"/>
      <c r="H141" s="302"/>
      <c r="J141" s="101" t="s">
        <v>265</v>
      </c>
      <c r="K141" s="357">
        <v>40601</v>
      </c>
      <c r="L141" s="357">
        <f>SUM(K141-K140)</f>
        <v>2734</v>
      </c>
      <c r="M141" s="260">
        <f>SUM(L141/K140)</f>
        <v>7.2200068661367411E-2</v>
      </c>
    </row>
    <row r="143" spans="2:13" x14ac:dyDescent="0.3">
      <c r="B143" s="4"/>
      <c r="C143" s="4"/>
      <c r="D143" s="4"/>
    </row>
    <row r="144" spans="2:13" x14ac:dyDescent="0.3">
      <c r="B144" s="4"/>
    </row>
    <row r="145" spans="9:14" ht="23.4" x14ac:dyDescent="0.45">
      <c r="I145" s="369">
        <v>44287</v>
      </c>
    </row>
    <row r="146" spans="9:14" ht="15" thickBot="1" x14ac:dyDescent="0.35"/>
    <row r="147" spans="9:14" x14ac:dyDescent="0.3">
      <c r="I147" s="193"/>
      <c r="J147" s="254" t="s">
        <v>204</v>
      </c>
      <c r="K147" s="254" t="s">
        <v>197</v>
      </c>
      <c r="L147" s="254" t="s">
        <v>248</v>
      </c>
      <c r="M147" s="254" t="s">
        <v>220</v>
      </c>
      <c r="N147" s="367" t="s">
        <v>276</v>
      </c>
    </row>
    <row r="148" spans="9:14" ht="15" thickBot="1" x14ac:dyDescent="0.35">
      <c r="I148" s="194"/>
      <c r="J148" s="47" t="s">
        <v>83</v>
      </c>
      <c r="K148" s="47" t="s">
        <v>83</v>
      </c>
      <c r="L148" s="47" t="s">
        <v>83</v>
      </c>
      <c r="M148" s="47" t="s">
        <v>83</v>
      </c>
      <c r="N148" s="47" t="s">
        <v>83</v>
      </c>
    </row>
    <row r="149" spans="9:14" ht="16.2" thickBot="1" x14ac:dyDescent="0.35">
      <c r="I149" s="118" t="s">
        <v>52</v>
      </c>
      <c r="J149" s="62" t="s">
        <v>15</v>
      </c>
      <c r="K149" s="62" t="s">
        <v>15</v>
      </c>
      <c r="L149" s="62" t="s">
        <v>15</v>
      </c>
      <c r="M149" s="62" t="s">
        <v>15</v>
      </c>
      <c r="N149" s="368" t="s">
        <v>15</v>
      </c>
    </row>
    <row r="150" spans="9:14" ht="15" thickBot="1" x14ac:dyDescent="0.35">
      <c r="I150" s="249" t="s">
        <v>0</v>
      </c>
      <c r="J150" s="221">
        <v>628</v>
      </c>
      <c r="K150" s="221">
        <v>628</v>
      </c>
      <c r="L150" s="221">
        <v>710</v>
      </c>
      <c r="M150" s="221">
        <v>710</v>
      </c>
      <c r="N150" s="293">
        <f>AVERAGE(J150:M150)</f>
        <v>669</v>
      </c>
    </row>
    <row r="151" spans="9:14" ht="15" thickBot="1" x14ac:dyDescent="0.35">
      <c r="I151" s="248" t="s">
        <v>2</v>
      </c>
      <c r="J151" s="42">
        <v>1249</v>
      </c>
      <c r="K151" s="42">
        <v>1343</v>
      </c>
      <c r="L151" s="42">
        <v>1146</v>
      </c>
      <c r="M151" s="42">
        <v>1255</v>
      </c>
      <c r="N151" s="293">
        <f t="shared" ref="N151:N160" si="17">AVERAGE(J151:M151)</f>
        <v>1248.25</v>
      </c>
    </row>
    <row r="152" spans="9:14" ht="15" thickBot="1" x14ac:dyDescent="0.35">
      <c r="I152" s="38" t="s">
        <v>1</v>
      </c>
      <c r="J152" s="42">
        <v>509</v>
      </c>
      <c r="K152" s="42">
        <v>498</v>
      </c>
      <c r="L152" s="42">
        <v>502</v>
      </c>
      <c r="M152" s="42">
        <v>504</v>
      </c>
      <c r="N152" s="293">
        <f t="shared" si="17"/>
        <v>503.25</v>
      </c>
    </row>
    <row r="153" spans="9:14" ht="15" thickBot="1" x14ac:dyDescent="0.35">
      <c r="I153" s="2" t="s">
        <v>6</v>
      </c>
      <c r="J153" s="222">
        <v>29680</v>
      </c>
      <c r="K153" s="222">
        <v>30200</v>
      </c>
      <c r="L153" s="222">
        <v>32474</v>
      </c>
      <c r="M153" s="222">
        <v>31549</v>
      </c>
      <c r="N153" s="293">
        <f t="shared" si="17"/>
        <v>30975.75</v>
      </c>
    </row>
    <row r="154" spans="9:14" ht="15" thickBot="1" x14ac:dyDescent="0.35">
      <c r="I154" s="3" t="s">
        <v>3</v>
      </c>
      <c r="J154" s="42">
        <v>298</v>
      </c>
      <c r="K154" s="42">
        <v>283</v>
      </c>
      <c r="L154" s="42">
        <v>322</v>
      </c>
      <c r="M154" s="42">
        <v>313</v>
      </c>
      <c r="N154" s="293">
        <f t="shared" si="17"/>
        <v>304</v>
      </c>
    </row>
    <row r="155" spans="9:14" x14ac:dyDescent="0.3">
      <c r="I155" s="227" t="s">
        <v>7</v>
      </c>
      <c r="J155" s="42">
        <v>336</v>
      </c>
      <c r="K155" s="42">
        <v>381</v>
      </c>
      <c r="L155" s="42">
        <v>324</v>
      </c>
      <c r="M155" s="42">
        <v>328</v>
      </c>
      <c r="N155" s="293">
        <f t="shared" si="17"/>
        <v>342.25</v>
      </c>
    </row>
    <row r="156" spans="9:14" x14ac:dyDescent="0.3">
      <c r="I156" s="228" t="s">
        <v>59</v>
      </c>
      <c r="J156" s="42">
        <v>1740</v>
      </c>
      <c r="K156" s="42">
        <v>1748</v>
      </c>
      <c r="L156" s="42">
        <v>1793</v>
      </c>
      <c r="M156" s="42">
        <v>1714</v>
      </c>
      <c r="N156" s="293">
        <f t="shared" si="17"/>
        <v>1748.75</v>
      </c>
    </row>
    <row r="157" spans="9:14" ht="15" thickBot="1" x14ac:dyDescent="0.35">
      <c r="I157" s="38" t="s">
        <v>13</v>
      </c>
      <c r="J157" s="42">
        <v>357</v>
      </c>
      <c r="K157" s="42">
        <v>369</v>
      </c>
      <c r="L157" s="42">
        <v>369</v>
      </c>
      <c r="M157" s="42">
        <v>365</v>
      </c>
      <c r="N157" s="293">
        <f t="shared" si="17"/>
        <v>365</v>
      </c>
    </row>
    <row r="158" spans="9:14" x14ac:dyDescent="0.3">
      <c r="I158" s="2" t="s">
        <v>65</v>
      </c>
      <c r="J158" s="42">
        <v>399</v>
      </c>
      <c r="K158" s="42">
        <v>518</v>
      </c>
      <c r="L158" s="42">
        <v>456</v>
      </c>
      <c r="M158" s="42">
        <v>478</v>
      </c>
      <c r="N158" s="293">
        <f t="shared" si="17"/>
        <v>462.75</v>
      </c>
    </row>
    <row r="159" spans="9:14" ht="15" thickBot="1" x14ac:dyDescent="0.35">
      <c r="I159" s="227" t="s">
        <v>19</v>
      </c>
      <c r="J159" s="56">
        <v>1272</v>
      </c>
      <c r="K159" s="56">
        <v>1234</v>
      </c>
      <c r="L159" s="56">
        <v>1210</v>
      </c>
      <c r="M159" s="56">
        <v>1275</v>
      </c>
      <c r="N159" s="305">
        <f t="shared" si="17"/>
        <v>1247.75</v>
      </c>
    </row>
    <row r="160" spans="9:14" ht="15" thickBot="1" x14ac:dyDescent="0.35">
      <c r="I160" s="90" t="s">
        <v>50</v>
      </c>
      <c r="J160" s="77">
        <f>SUM(J150:J159)</f>
        <v>36468</v>
      </c>
      <c r="K160" s="59">
        <f>SUM(K150:K159)</f>
        <v>37202</v>
      </c>
      <c r="L160" s="77">
        <f>SUM(L150:L159)</f>
        <v>39306</v>
      </c>
      <c r="M160" s="59">
        <f>SUM(M150:M159)</f>
        <v>38491</v>
      </c>
      <c r="N160" s="77">
        <f t="shared" si="17"/>
        <v>37866.75</v>
      </c>
    </row>
    <row r="162" spans="9:17" ht="23.4" x14ac:dyDescent="0.45">
      <c r="I162" s="369">
        <v>44317</v>
      </c>
      <c r="N162" s="35"/>
    </row>
    <row r="163" spans="9:17" ht="15" thickBot="1" x14ac:dyDescent="0.35"/>
    <row r="164" spans="9:17" x14ac:dyDescent="0.3">
      <c r="I164" s="230"/>
      <c r="J164" s="254" t="s">
        <v>254</v>
      </c>
      <c r="K164" s="254" t="s">
        <v>250</v>
      </c>
      <c r="L164" s="254" t="s">
        <v>258</v>
      </c>
      <c r="M164" s="367" t="s">
        <v>275</v>
      </c>
      <c r="O164" s="162"/>
      <c r="P164" s="367" t="s">
        <v>268</v>
      </c>
      <c r="Q164" s="380" t="s">
        <v>280</v>
      </c>
    </row>
    <row r="165" spans="9:17" ht="15" thickBot="1" x14ac:dyDescent="0.35">
      <c r="I165" s="231"/>
      <c r="J165" s="47" t="s">
        <v>83</v>
      </c>
      <c r="K165" s="47" t="s">
        <v>83</v>
      </c>
      <c r="L165" s="47" t="s">
        <v>83</v>
      </c>
      <c r="M165" s="47" t="s">
        <v>83</v>
      </c>
      <c r="O165" s="164"/>
      <c r="P165" s="47" t="s">
        <v>245</v>
      </c>
      <c r="Q165" s="251" t="s">
        <v>281</v>
      </c>
    </row>
    <row r="166" spans="9:17" ht="16.2" thickBot="1" x14ac:dyDescent="0.35">
      <c r="I166" s="118" t="s">
        <v>52</v>
      </c>
      <c r="J166" s="62" t="s">
        <v>15</v>
      </c>
      <c r="K166" s="62" t="s">
        <v>15</v>
      </c>
      <c r="L166" s="62" t="s">
        <v>15</v>
      </c>
      <c r="M166" s="368" t="s">
        <v>15</v>
      </c>
      <c r="O166" s="114" t="s">
        <v>278</v>
      </c>
      <c r="P166" s="381">
        <v>37866.75</v>
      </c>
      <c r="Q166" s="383">
        <f>SUM(P166/125500)</f>
        <v>0.30172709163346612</v>
      </c>
    </row>
    <row r="167" spans="9:17" ht="15" thickBot="1" x14ac:dyDescent="0.35">
      <c r="I167" s="11" t="s">
        <v>0</v>
      </c>
      <c r="J167" s="221">
        <v>689</v>
      </c>
      <c r="K167" s="221">
        <v>689</v>
      </c>
      <c r="L167" s="221">
        <v>689</v>
      </c>
      <c r="M167" s="293">
        <f>AVERAGE(J167:L167)</f>
        <v>689</v>
      </c>
      <c r="O167" s="379" t="s">
        <v>279</v>
      </c>
      <c r="P167" s="382">
        <v>39948</v>
      </c>
      <c r="Q167" s="260">
        <f>SUM(P167/125500)</f>
        <v>0.31831075697211153</v>
      </c>
    </row>
    <row r="168" spans="9:17" ht="15" thickBot="1" x14ac:dyDescent="0.35">
      <c r="I168" s="34" t="s">
        <v>2</v>
      </c>
      <c r="J168" s="42">
        <v>1228</v>
      </c>
      <c r="K168" s="42">
        <v>1161</v>
      </c>
      <c r="L168" s="42">
        <v>1277</v>
      </c>
      <c r="M168" s="293">
        <f t="shared" ref="M168:M177" si="18">AVERAGE(J168:L168)</f>
        <v>1222</v>
      </c>
    </row>
    <row r="169" spans="9:17" ht="15" thickBot="1" x14ac:dyDescent="0.35">
      <c r="I169" s="33" t="s">
        <v>1</v>
      </c>
      <c r="J169" s="42">
        <v>528</v>
      </c>
      <c r="K169" s="42">
        <v>518</v>
      </c>
      <c r="L169" s="42">
        <v>541</v>
      </c>
      <c r="M169" s="293">
        <f t="shared" si="18"/>
        <v>529</v>
      </c>
    </row>
    <row r="170" spans="9:17" ht="15" thickBot="1" x14ac:dyDescent="0.35">
      <c r="I170" s="12" t="s">
        <v>6</v>
      </c>
      <c r="J170" s="222">
        <v>32304</v>
      </c>
      <c r="K170" s="222">
        <v>31768</v>
      </c>
      <c r="L170" s="222">
        <v>33781</v>
      </c>
      <c r="M170" s="293">
        <f t="shared" si="18"/>
        <v>32617.666666666668</v>
      </c>
    </row>
    <row r="171" spans="9:17" ht="15" thickBot="1" x14ac:dyDescent="0.35">
      <c r="I171" s="14" t="s">
        <v>3</v>
      </c>
      <c r="J171" s="42">
        <v>350</v>
      </c>
      <c r="K171" s="42">
        <v>331</v>
      </c>
      <c r="L171" s="42">
        <v>374</v>
      </c>
      <c r="M171" s="293">
        <f t="shared" si="18"/>
        <v>351.66666666666669</v>
      </c>
    </row>
    <row r="172" spans="9:17" ht="15" thickBot="1" x14ac:dyDescent="0.35">
      <c r="I172" s="13" t="s">
        <v>7</v>
      </c>
      <c r="J172" s="42">
        <v>383</v>
      </c>
      <c r="K172" s="42">
        <v>353</v>
      </c>
      <c r="L172" s="42">
        <v>405</v>
      </c>
      <c r="M172" s="293">
        <f t="shared" si="18"/>
        <v>380.33333333333331</v>
      </c>
    </row>
    <row r="173" spans="9:17" ht="15" thickBot="1" x14ac:dyDescent="0.35">
      <c r="I173" s="14" t="s">
        <v>59</v>
      </c>
      <c r="J173" s="42">
        <v>1906</v>
      </c>
      <c r="K173" s="42">
        <v>1846</v>
      </c>
      <c r="L173" s="42">
        <v>1929</v>
      </c>
      <c r="M173" s="293">
        <f t="shared" si="18"/>
        <v>1893.6666666666667</v>
      </c>
    </row>
    <row r="174" spans="9:17" ht="15" thickBot="1" x14ac:dyDescent="0.35">
      <c r="I174" s="15" t="s">
        <v>13</v>
      </c>
      <c r="J174" s="42">
        <v>386</v>
      </c>
      <c r="K174" s="42">
        <v>373</v>
      </c>
      <c r="L174" s="42">
        <v>399</v>
      </c>
      <c r="M174" s="293">
        <f t="shared" si="18"/>
        <v>386</v>
      </c>
    </row>
    <row r="175" spans="9:17" x14ac:dyDescent="0.3">
      <c r="I175" s="33" t="s">
        <v>65</v>
      </c>
      <c r="J175" s="42">
        <v>632</v>
      </c>
      <c r="K175" s="42">
        <v>504</v>
      </c>
      <c r="L175" s="42">
        <v>740</v>
      </c>
      <c r="M175" s="293">
        <f t="shared" si="18"/>
        <v>625.33333333333337</v>
      </c>
    </row>
    <row r="176" spans="9:17" ht="15" thickBot="1" x14ac:dyDescent="0.35">
      <c r="I176" s="227" t="s">
        <v>19</v>
      </c>
      <c r="J176" s="56">
        <v>1369</v>
      </c>
      <c r="K176" s="56">
        <v>1069</v>
      </c>
      <c r="L176" s="56">
        <v>1322</v>
      </c>
      <c r="M176" s="305">
        <f t="shared" si="18"/>
        <v>1253.3333333333333</v>
      </c>
    </row>
    <row r="177" spans="9:13" ht="15" thickBot="1" x14ac:dyDescent="0.35">
      <c r="I177" s="61" t="s">
        <v>50</v>
      </c>
      <c r="J177" s="77">
        <f>SUM(J167:J176)</f>
        <v>39775</v>
      </c>
      <c r="K177" s="59">
        <f>SUM(K167:K176)</f>
        <v>38612</v>
      </c>
      <c r="L177" s="77">
        <f>SUM(L167:L176)</f>
        <v>41457</v>
      </c>
      <c r="M177" s="61">
        <f t="shared" si="18"/>
        <v>39948</v>
      </c>
    </row>
    <row r="180" spans="9:13" ht="15" thickBot="1" x14ac:dyDescent="0.35"/>
    <row r="181" spans="9:13" x14ac:dyDescent="0.3">
      <c r="I181" s="230"/>
      <c r="J181" s="370">
        <v>44317</v>
      </c>
      <c r="K181" s="370">
        <v>44287</v>
      </c>
      <c r="L181" s="254" t="s">
        <v>242</v>
      </c>
      <c r="M181" s="367" t="s">
        <v>277</v>
      </c>
    </row>
    <row r="182" spans="9:13" ht="15" thickBot="1" x14ac:dyDescent="0.35">
      <c r="I182" s="231"/>
      <c r="J182" s="47" t="s">
        <v>83</v>
      </c>
      <c r="K182" s="47" t="s">
        <v>83</v>
      </c>
      <c r="L182" s="47" t="s">
        <v>83</v>
      </c>
      <c r="M182" s="47" t="s">
        <v>83</v>
      </c>
    </row>
    <row r="183" spans="9:13" ht="16.2" thickBot="1" x14ac:dyDescent="0.35">
      <c r="I183" s="118" t="s">
        <v>52</v>
      </c>
      <c r="J183" s="62" t="s">
        <v>15</v>
      </c>
      <c r="K183" s="62" t="s">
        <v>15</v>
      </c>
      <c r="L183" s="62" t="s">
        <v>15</v>
      </c>
      <c r="M183" s="136" t="s">
        <v>15</v>
      </c>
    </row>
    <row r="184" spans="9:13" ht="15" thickBot="1" x14ac:dyDescent="0.35">
      <c r="I184" s="11" t="s">
        <v>0</v>
      </c>
      <c r="J184" s="221">
        <v>689</v>
      </c>
      <c r="K184" s="221">
        <v>669</v>
      </c>
      <c r="L184" s="221">
        <f>SUM(J184-K184)</f>
        <v>20</v>
      </c>
      <c r="M184" s="373">
        <f>SUM(L184/K184)</f>
        <v>2.9895366218236172E-2</v>
      </c>
    </row>
    <row r="185" spans="9:13" ht="15" thickBot="1" x14ac:dyDescent="0.35">
      <c r="I185" s="34" t="s">
        <v>2</v>
      </c>
      <c r="J185" s="42">
        <v>1222</v>
      </c>
      <c r="K185" s="41">
        <v>1248.25</v>
      </c>
      <c r="L185" s="221">
        <f t="shared" ref="L185:L193" si="19">SUM(J185-K185)</f>
        <v>-26.25</v>
      </c>
      <c r="M185" s="372">
        <f t="shared" ref="M185:M194" si="20">SUM(L185/K185)</f>
        <v>-2.1029441217704788E-2</v>
      </c>
    </row>
    <row r="186" spans="9:13" ht="15" thickBot="1" x14ac:dyDescent="0.35">
      <c r="I186" s="33" t="s">
        <v>1</v>
      </c>
      <c r="J186" s="42">
        <v>529</v>
      </c>
      <c r="K186" s="41">
        <v>503.25</v>
      </c>
      <c r="L186" s="221">
        <f t="shared" si="19"/>
        <v>25.75</v>
      </c>
      <c r="M186" s="372">
        <f t="shared" si="20"/>
        <v>5.1167411823149531E-2</v>
      </c>
    </row>
    <row r="187" spans="9:13" ht="15" thickBot="1" x14ac:dyDescent="0.35">
      <c r="I187" s="12" t="s">
        <v>6</v>
      </c>
      <c r="J187" s="371">
        <v>32617.666666666668</v>
      </c>
      <c r="K187" s="371">
        <v>30975.75</v>
      </c>
      <c r="L187" s="221">
        <f t="shared" si="19"/>
        <v>1641.9166666666679</v>
      </c>
      <c r="M187" s="372">
        <f t="shared" si="20"/>
        <v>5.3006518540040772E-2</v>
      </c>
    </row>
    <row r="188" spans="9:13" ht="15" thickBot="1" x14ac:dyDescent="0.35">
      <c r="I188" s="14" t="s">
        <v>3</v>
      </c>
      <c r="J188" s="41">
        <v>351.66666666666669</v>
      </c>
      <c r="K188" s="41">
        <v>304</v>
      </c>
      <c r="L188" s="221">
        <f t="shared" si="19"/>
        <v>47.666666666666686</v>
      </c>
      <c r="M188" s="372">
        <f t="shared" si="20"/>
        <v>0.15679824561403516</v>
      </c>
    </row>
    <row r="189" spans="9:13" ht="15" thickBot="1" x14ac:dyDescent="0.35">
      <c r="I189" s="13" t="s">
        <v>7</v>
      </c>
      <c r="J189" s="41">
        <v>380.33333333333331</v>
      </c>
      <c r="K189" s="41">
        <v>342.25</v>
      </c>
      <c r="L189" s="221">
        <f t="shared" si="19"/>
        <v>38.083333333333314</v>
      </c>
      <c r="M189" s="372">
        <f t="shared" si="20"/>
        <v>0.11127343559775987</v>
      </c>
    </row>
    <row r="190" spans="9:13" ht="15" thickBot="1" x14ac:dyDescent="0.35">
      <c r="I190" s="14" t="s">
        <v>59</v>
      </c>
      <c r="J190" s="41">
        <v>1893.6666666666667</v>
      </c>
      <c r="K190" s="41">
        <v>1748.75</v>
      </c>
      <c r="L190" s="221">
        <f t="shared" si="19"/>
        <v>144.91666666666674</v>
      </c>
      <c r="M190" s="372">
        <f t="shared" si="20"/>
        <v>8.2868715749344818E-2</v>
      </c>
    </row>
    <row r="191" spans="9:13" ht="15" thickBot="1" x14ac:dyDescent="0.35">
      <c r="I191" s="15" t="s">
        <v>13</v>
      </c>
      <c r="J191" s="41">
        <v>386</v>
      </c>
      <c r="K191" s="41">
        <v>365</v>
      </c>
      <c r="L191" s="221">
        <f t="shared" si="19"/>
        <v>21</v>
      </c>
      <c r="M191" s="372">
        <f t="shared" si="20"/>
        <v>5.7534246575342465E-2</v>
      </c>
    </row>
    <row r="192" spans="9:13" x14ac:dyDescent="0.3">
      <c r="I192" s="33" t="s">
        <v>65</v>
      </c>
      <c r="J192" s="41">
        <v>625.33333333333337</v>
      </c>
      <c r="K192" s="41">
        <v>462.75</v>
      </c>
      <c r="L192" s="221">
        <f t="shared" si="19"/>
        <v>162.58333333333337</v>
      </c>
      <c r="M192" s="372">
        <f t="shared" si="20"/>
        <v>0.35134161714388629</v>
      </c>
    </row>
    <row r="193" spans="9:13" ht="15" thickBot="1" x14ac:dyDescent="0.35">
      <c r="I193" s="227" t="s">
        <v>19</v>
      </c>
      <c r="J193" s="57">
        <v>1253.3333333333333</v>
      </c>
      <c r="K193" s="57">
        <v>1247.75</v>
      </c>
      <c r="L193" s="374">
        <f t="shared" si="19"/>
        <v>5.5833333333332575</v>
      </c>
      <c r="M193" s="375">
        <f t="shared" si="20"/>
        <v>4.4747211647631797E-3</v>
      </c>
    </row>
    <row r="194" spans="9:13" ht="15" thickBot="1" x14ac:dyDescent="0.35">
      <c r="I194" s="61" t="s">
        <v>50</v>
      </c>
      <c r="J194" s="77">
        <f>SUM(J184:J193)</f>
        <v>39948.000000000007</v>
      </c>
      <c r="K194" s="59">
        <f>SUM(K184:K193)</f>
        <v>37866.75</v>
      </c>
      <c r="L194" s="77">
        <f>SUM(L184:L193)</f>
        <v>2081.2500000000009</v>
      </c>
      <c r="M194" s="60">
        <f t="shared" si="20"/>
        <v>5.4962467072035517E-2</v>
      </c>
    </row>
    <row r="196" spans="9:13" ht="15" thickBot="1" x14ac:dyDescent="0.35"/>
    <row r="197" spans="9:13" ht="15" thickBot="1" x14ac:dyDescent="0.35">
      <c r="J197" s="90" t="s">
        <v>250</v>
      </c>
      <c r="K197" s="61" t="s">
        <v>254</v>
      </c>
      <c r="L197" s="327" t="s">
        <v>258</v>
      </c>
    </row>
    <row r="198" spans="9:13" ht="15" thickBot="1" x14ac:dyDescent="0.35">
      <c r="J198" s="376">
        <v>38612</v>
      </c>
      <c r="K198" s="378">
        <v>39775</v>
      </c>
      <c r="L198" s="377">
        <v>41457</v>
      </c>
    </row>
  </sheetData>
  <mergeCells count="11">
    <mergeCell ref="J22:L22"/>
    <mergeCell ref="J61:L61"/>
    <mergeCell ref="J62:K62"/>
    <mergeCell ref="J96:L96"/>
    <mergeCell ref="J97:K97"/>
    <mergeCell ref="J2:L2"/>
    <mergeCell ref="J3:L3"/>
    <mergeCell ref="J20:L20"/>
    <mergeCell ref="M20:M21"/>
    <mergeCell ref="N20:N21"/>
    <mergeCell ref="J21:L21"/>
  </mergeCells>
  <pageMargins left="0.7" right="0.7" top="0.75" bottom="0.75" header="0.3" footer="0.3"/>
  <pageSetup scale="9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2EFCB-CEC5-444F-9167-FD870F71410A}">
  <sheetPr codeName="Sheet26"/>
  <dimension ref="B1:AI198"/>
  <sheetViews>
    <sheetView topLeftCell="A43" workbookViewId="0">
      <selection activeCell="E80" sqref="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287</v>
      </c>
      <c r="C1" s="288"/>
      <c r="D1" s="288"/>
      <c r="E1" s="89"/>
      <c r="F1" s="89"/>
      <c r="G1" s="89"/>
    </row>
    <row r="2" spans="2:35" ht="15.6" x14ac:dyDescent="0.3">
      <c r="B2" s="70" t="s">
        <v>286</v>
      </c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x14ac:dyDescent="0.3">
      <c r="B3" s="40" t="s">
        <v>285</v>
      </c>
      <c r="C3" s="40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284</v>
      </c>
      <c r="D5" s="254" t="s">
        <v>274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 t="shared" ref="E8:E18" si="0">SUM(C8-D8)</f>
        <v>0</v>
      </c>
      <c r="F8" s="96">
        <f t="shared" ref="F8:F18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54</v>
      </c>
      <c r="D9" s="42">
        <v>51</v>
      </c>
      <c r="E9" s="93">
        <f t="shared" si="0"/>
        <v>3</v>
      </c>
      <c r="F9" s="44">
        <f t="shared" si="1"/>
        <v>5.8823529411764705E-2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15</v>
      </c>
      <c r="D10" s="42">
        <v>15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2238</v>
      </c>
      <c r="D11" s="42">
        <v>2245</v>
      </c>
      <c r="E11" s="93">
        <f t="shared" si="0"/>
        <v>-7</v>
      </c>
      <c r="F11" s="44">
        <f t="shared" si="1"/>
        <v>-3.1180400890868597E-3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14</v>
      </c>
      <c r="D12" s="229">
        <v>14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SUM(C18/T7)</f>
        <v>0.66343589743589748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16</v>
      </c>
      <c r="D13" s="42">
        <v>15</v>
      </c>
      <c r="E13" s="93">
        <f t="shared" si="0"/>
        <v>1</v>
      </c>
      <c r="F13" s="58">
        <f t="shared" si="1"/>
        <v>6.6666666666666666E-2</v>
      </c>
      <c r="J13" s="190"/>
      <c r="K13" s="144"/>
      <c r="L13" s="139"/>
      <c r="M13" s="139"/>
      <c r="N13" s="141"/>
      <c r="S13" s="16" t="s">
        <v>11</v>
      </c>
      <c r="T13" s="18">
        <f>SUM(C55/T8)</f>
        <v>0.35006374501992032</v>
      </c>
      <c r="U13" s="16"/>
    </row>
    <row r="14" spans="2:35" x14ac:dyDescent="0.3">
      <c r="B14" s="228" t="s">
        <v>59</v>
      </c>
      <c r="C14" s="42">
        <v>87</v>
      </c>
      <c r="D14" s="42">
        <v>86</v>
      </c>
      <c r="E14" s="93">
        <f t="shared" si="0"/>
        <v>1</v>
      </c>
      <c r="F14" s="44">
        <f t="shared" si="1"/>
        <v>1.1627906976744186E-2</v>
      </c>
      <c r="J14" s="190"/>
      <c r="K14" s="144"/>
      <c r="L14" s="139"/>
      <c r="M14" s="139"/>
      <c r="N14" s="141"/>
    </row>
    <row r="15" spans="2:35" ht="15" thickBot="1" x14ac:dyDescent="0.35">
      <c r="B15" s="38" t="s">
        <v>13</v>
      </c>
      <c r="C15" s="42">
        <v>12</v>
      </c>
      <c r="D15" s="42">
        <v>12</v>
      </c>
      <c r="E15" s="93">
        <f t="shared" si="0"/>
        <v>0</v>
      </c>
      <c r="F15" s="96">
        <f t="shared" si="1"/>
        <v>0</v>
      </c>
      <c r="I15" s="6"/>
      <c r="J15" s="190"/>
      <c r="K15" s="145"/>
      <c r="L15" s="139"/>
      <c r="M15" s="139"/>
      <c r="N15" s="141"/>
    </row>
    <row r="16" spans="2:35" x14ac:dyDescent="0.3">
      <c r="B16" s="2" t="s">
        <v>65</v>
      </c>
      <c r="C16" s="41">
        <v>27.4</v>
      </c>
      <c r="D16" s="42">
        <v>21</v>
      </c>
      <c r="E16" s="26">
        <f t="shared" si="0"/>
        <v>6.3999999999999986</v>
      </c>
      <c r="F16" s="58">
        <f t="shared" si="1"/>
        <v>0.30476190476190468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227" t="s">
        <v>19</v>
      </c>
      <c r="C17" s="56">
        <v>88</v>
      </c>
      <c r="D17" s="56">
        <v>88</v>
      </c>
      <c r="E17" s="57">
        <f t="shared" si="0"/>
        <v>0</v>
      </c>
      <c r="F17" s="58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90" t="s">
        <v>50</v>
      </c>
      <c r="C18" s="77">
        <f>SUM(C8:C17)</f>
        <v>2587.4</v>
      </c>
      <c r="D18" s="7">
        <f>SUM(D8:D17)</f>
        <v>2583</v>
      </c>
      <c r="E18" s="77">
        <f t="shared" si="0"/>
        <v>4.4000000000000909</v>
      </c>
      <c r="F18" s="60">
        <f t="shared" si="1"/>
        <v>1.7034456058846654E-3</v>
      </c>
      <c r="I18" s="6"/>
      <c r="J18" s="142"/>
      <c r="K18" s="146"/>
      <c r="L18" s="142"/>
      <c r="M18" s="142"/>
      <c r="N18" s="143"/>
    </row>
    <row r="19" spans="2:25" x14ac:dyDescent="0.3">
      <c r="E19" s="35"/>
      <c r="I19" s="6"/>
      <c r="V19" s="189"/>
      <c r="W19" s="189"/>
    </row>
    <row r="20" spans="2:25" ht="15.6" x14ac:dyDescent="0.3">
      <c r="G20" s="35"/>
      <c r="H20" s="35"/>
      <c r="I20" s="5"/>
      <c r="J20" s="518"/>
      <c r="K20" s="518"/>
      <c r="L20" s="518"/>
      <c r="M20" s="517"/>
      <c r="N20" s="517"/>
      <c r="V20" s="189"/>
      <c r="W20" s="189"/>
    </row>
    <row r="21" spans="2:25" ht="18" x14ac:dyDescent="0.35">
      <c r="B21" s="191" t="s">
        <v>51</v>
      </c>
      <c r="C21" s="192"/>
      <c r="D21" s="192"/>
      <c r="I21" s="5"/>
      <c r="J21" s="518"/>
      <c r="K21" s="518"/>
      <c r="L21" s="518"/>
      <c r="M21" s="517"/>
      <c r="N21" s="517"/>
      <c r="V21" s="122"/>
    </row>
    <row r="22" spans="2:25" ht="15" thickBot="1" x14ac:dyDescent="0.35">
      <c r="B22" s="6" t="s">
        <v>288</v>
      </c>
      <c r="C22" s="40"/>
      <c r="D22" s="40"/>
      <c r="I22" s="5"/>
      <c r="J22" s="519"/>
      <c r="K22" s="519"/>
      <c r="L22" s="519"/>
      <c r="V22" s="122"/>
    </row>
    <row r="23" spans="2:25" x14ac:dyDescent="0.3">
      <c r="B23" s="195"/>
      <c r="C23" s="254" t="s">
        <v>284</v>
      </c>
      <c r="D23" s="80" t="s">
        <v>22</v>
      </c>
      <c r="E23" s="45" t="s">
        <v>23</v>
      </c>
      <c r="F23" s="64" t="s">
        <v>23</v>
      </c>
      <c r="I23" t="s">
        <v>24</v>
      </c>
      <c r="J23" t="s">
        <v>25</v>
      </c>
      <c r="V23" s="122"/>
    </row>
    <row r="24" spans="2:25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I24" t="s">
        <v>26</v>
      </c>
      <c r="J24" t="s">
        <v>27</v>
      </c>
      <c r="V24" s="122"/>
    </row>
    <row r="25" spans="2:25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I25" t="s">
        <v>28</v>
      </c>
      <c r="J25" t="s">
        <v>25</v>
      </c>
      <c r="V25" s="122"/>
    </row>
    <row r="26" spans="2:25" ht="15" thickBot="1" x14ac:dyDescent="0.35">
      <c r="B26" s="11" t="s">
        <v>0</v>
      </c>
      <c r="C26" s="78">
        <f t="shared" ref="C26:C35" si="2"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I26" t="s">
        <v>29</v>
      </c>
      <c r="J26" t="s">
        <v>25</v>
      </c>
      <c r="V26" s="122"/>
    </row>
    <row r="27" spans="2:25" ht="15" thickBot="1" x14ac:dyDescent="0.35">
      <c r="B27" s="34" t="s">
        <v>2</v>
      </c>
      <c r="C27" s="78">
        <f t="shared" si="2"/>
        <v>54</v>
      </c>
      <c r="D27" s="99">
        <v>118</v>
      </c>
      <c r="E27" s="41">
        <f t="shared" ref="E27:E36" si="3">SUM(C27-D27)</f>
        <v>-64</v>
      </c>
      <c r="F27" s="67">
        <f t="shared" ref="F27:F34" si="4">SUM(E27/D27)</f>
        <v>-0.5423728813559322</v>
      </c>
      <c r="G27" s="75">
        <f t="shared" ref="G27:G34" si="5">SUM(C27/D27)</f>
        <v>0.4576271186440678</v>
      </c>
      <c r="V27" s="188"/>
    </row>
    <row r="28" spans="2:25" ht="15" thickBot="1" x14ac:dyDescent="0.35">
      <c r="B28" s="33" t="s">
        <v>1</v>
      </c>
      <c r="C28" s="78">
        <f t="shared" si="2"/>
        <v>15</v>
      </c>
      <c r="D28" s="99">
        <v>47</v>
      </c>
      <c r="E28" s="41">
        <f t="shared" si="3"/>
        <v>-32</v>
      </c>
      <c r="F28" s="67">
        <f t="shared" si="4"/>
        <v>-0.68085106382978722</v>
      </c>
      <c r="G28" s="75">
        <f t="shared" si="5"/>
        <v>0.31914893617021278</v>
      </c>
      <c r="I28" s="40"/>
      <c r="J28" s="40" t="s">
        <v>30</v>
      </c>
      <c r="K28" s="40"/>
      <c r="L28" s="40"/>
      <c r="M28" s="40"/>
      <c r="N28" s="40"/>
      <c r="O28" s="40"/>
      <c r="P28" s="40"/>
      <c r="Q28" s="40"/>
      <c r="V28" s="122"/>
    </row>
    <row r="29" spans="2:25" ht="15" thickBot="1" x14ac:dyDescent="0.35">
      <c r="B29" s="12" t="s">
        <v>6</v>
      </c>
      <c r="C29" s="78">
        <f t="shared" si="2"/>
        <v>2238</v>
      </c>
      <c r="D29" s="99">
        <v>2500</v>
      </c>
      <c r="E29" s="41">
        <f t="shared" si="3"/>
        <v>-262</v>
      </c>
      <c r="F29" s="67">
        <f t="shared" si="4"/>
        <v>-0.1048</v>
      </c>
      <c r="G29" s="75">
        <f t="shared" si="5"/>
        <v>0.8952</v>
      </c>
      <c r="I29" s="40"/>
      <c r="J29" s="40" t="s">
        <v>31</v>
      </c>
      <c r="K29" s="40"/>
      <c r="L29" s="40" t="s">
        <v>32</v>
      </c>
      <c r="M29" s="40"/>
      <c r="N29" s="40" t="s">
        <v>33</v>
      </c>
      <c r="O29" s="40" t="s">
        <v>63</v>
      </c>
      <c r="P29" s="40"/>
      <c r="Q29" s="10" t="s">
        <v>64</v>
      </c>
    </row>
    <row r="30" spans="2:25" ht="15" thickBot="1" x14ac:dyDescent="0.35">
      <c r="B30" s="14" t="s">
        <v>3</v>
      </c>
      <c r="C30" s="78">
        <f t="shared" si="2"/>
        <v>14</v>
      </c>
      <c r="D30" s="99">
        <v>75</v>
      </c>
      <c r="E30" s="41">
        <f t="shared" si="3"/>
        <v>-61</v>
      </c>
      <c r="F30" s="67">
        <f t="shared" si="4"/>
        <v>-0.81333333333333335</v>
      </c>
      <c r="G30" s="75">
        <f t="shared" si="5"/>
        <v>0.18666666666666668</v>
      </c>
      <c r="I30" s="40" t="s">
        <v>34</v>
      </c>
      <c r="J30" s="40" t="s">
        <v>35</v>
      </c>
      <c r="K30" s="40" t="s">
        <v>36</v>
      </c>
      <c r="L30" s="40" t="s">
        <v>35</v>
      </c>
      <c r="M30" s="40" t="s">
        <v>36</v>
      </c>
      <c r="N30" s="40"/>
      <c r="O30" s="40"/>
      <c r="P30" s="40"/>
      <c r="Q30" s="40"/>
      <c r="S30" s="40"/>
      <c r="T30" s="10"/>
      <c r="U30" s="10"/>
      <c r="X30" s="40"/>
      <c r="Y30" s="40"/>
    </row>
    <row r="31" spans="2:25" ht="15" thickBot="1" x14ac:dyDescent="0.35">
      <c r="B31" s="13" t="s">
        <v>7</v>
      </c>
      <c r="C31" s="78">
        <f t="shared" si="2"/>
        <v>16</v>
      </c>
      <c r="D31" s="99">
        <v>35</v>
      </c>
      <c r="E31" s="41">
        <f t="shared" si="3"/>
        <v>-19</v>
      </c>
      <c r="F31" s="67">
        <f t="shared" si="4"/>
        <v>-0.54285714285714282</v>
      </c>
      <c r="G31" s="75">
        <f t="shared" si="5"/>
        <v>0.45714285714285713</v>
      </c>
      <c r="I31" s="116" t="s">
        <v>4</v>
      </c>
      <c r="J31">
        <v>71</v>
      </c>
      <c r="K31">
        <v>113</v>
      </c>
      <c r="L31">
        <v>2554</v>
      </c>
      <c r="M31">
        <v>4152</v>
      </c>
      <c r="N31">
        <v>184</v>
      </c>
      <c r="O31">
        <v>6706</v>
      </c>
      <c r="Q31" s="72">
        <f>SUM(M31/K31)</f>
        <v>36.743362831858406</v>
      </c>
      <c r="S31" s="40"/>
      <c r="T31" s="8"/>
      <c r="U31" s="8"/>
      <c r="X31" s="40"/>
      <c r="Y31" s="40"/>
    </row>
    <row r="32" spans="2:25" ht="15" thickBot="1" x14ac:dyDescent="0.35">
      <c r="B32" s="33" t="s">
        <v>59</v>
      </c>
      <c r="C32" s="78">
        <f t="shared" si="2"/>
        <v>87</v>
      </c>
      <c r="D32" s="99">
        <v>460</v>
      </c>
      <c r="E32" s="41">
        <f t="shared" si="3"/>
        <v>-373</v>
      </c>
      <c r="F32" s="67">
        <f t="shared" si="4"/>
        <v>-0.81086956521739129</v>
      </c>
      <c r="G32" s="75">
        <f t="shared" si="5"/>
        <v>0.18913043478260869</v>
      </c>
      <c r="I32" s="116" t="s">
        <v>37</v>
      </c>
      <c r="J32">
        <v>16</v>
      </c>
      <c r="K32">
        <v>13</v>
      </c>
      <c r="L32">
        <v>255</v>
      </c>
      <c r="M32">
        <v>194</v>
      </c>
      <c r="N32">
        <v>29</v>
      </c>
      <c r="O32">
        <v>449</v>
      </c>
      <c r="Q32" s="72">
        <f t="shared" ref="Q32:Q50" si="6">SUM(M32/K32)</f>
        <v>14.923076923076923</v>
      </c>
      <c r="S32" s="40"/>
      <c r="T32" s="8"/>
      <c r="U32" s="8"/>
    </row>
    <row r="33" spans="2:25" ht="15" thickBot="1" x14ac:dyDescent="0.35">
      <c r="B33" s="14" t="s">
        <v>13</v>
      </c>
      <c r="C33" s="78">
        <f t="shared" si="2"/>
        <v>12</v>
      </c>
      <c r="D33" s="99">
        <v>61</v>
      </c>
      <c r="E33" s="41">
        <f t="shared" si="3"/>
        <v>-49</v>
      </c>
      <c r="F33" s="67">
        <f t="shared" si="4"/>
        <v>-0.80327868852459017</v>
      </c>
      <c r="G33" s="75">
        <f t="shared" si="5"/>
        <v>0.19672131147540983</v>
      </c>
      <c r="I33" t="s">
        <v>114</v>
      </c>
      <c r="J33">
        <v>2</v>
      </c>
      <c r="K33">
        <v>3</v>
      </c>
      <c r="L33">
        <v>37</v>
      </c>
      <c r="M33">
        <v>55</v>
      </c>
      <c r="N33">
        <v>5</v>
      </c>
      <c r="O33">
        <v>92</v>
      </c>
      <c r="Q33" s="72">
        <f t="shared" si="6"/>
        <v>18.333333333333332</v>
      </c>
      <c r="T33" s="8"/>
      <c r="U33" s="8"/>
      <c r="X33" s="347"/>
      <c r="Y33" s="348"/>
    </row>
    <row r="34" spans="2:25" x14ac:dyDescent="0.3">
      <c r="B34" s="33" t="s">
        <v>65</v>
      </c>
      <c r="C34" s="78">
        <f t="shared" si="2"/>
        <v>27.4</v>
      </c>
      <c r="D34" s="182">
        <v>44</v>
      </c>
      <c r="E34" s="41">
        <f t="shared" si="3"/>
        <v>-16.600000000000001</v>
      </c>
      <c r="F34" s="150">
        <f t="shared" si="4"/>
        <v>-0.37727272727272732</v>
      </c>
      <c r="G34" s="75">
        <f t="shared" si="5"/>
        <v>0.62272727272727268</v>
      </c>
      <c r="I34" t="s">
        <v>81</v>
      </c>
      <c r="J34">
        <v>2</v>
      </c>
      <c r="K34">
        <v>2</v>
      </c>
      <c r="L34">
        <v>47</v>
      </c>
      <c r="M34">
        <v>39</v>
      </c>
      <c r="N34">
        <v>4</v>
      </c>
      <c r="O34">
        <v>86</v>
      </c>
      <c r="Q34" s="72">
        <f t="shared" si="6"/>
        <v>19.5</v>
      </c>
      <c r="T34" s="8"/>
      <c r="U34" s="8"/>
      <c r="X34" s="347"/>
      <c r="Y34" s="348"/>
    </row>
    <row r="35" spans="2:25" ht="15" thickBot="1" x14ac:dyDescent="0.35">
      <c r="B35" s="227" t="s">
        <v>19</v>
      </c>
      <c r="C35" s="78">
        <f t="shared" si="2"/>
        <v>88</v>
      </c>
      <c r="D35" s="119">
        <v>295</v>
      </c>
      <c r="E35" s="41">
        <f t="shared" si="3"/>
        <v>-207</v>
      </c>
      <c r="F35" s="94">
        <f>SUM(E35/D35)</f>
        <v>-0.70169491525423733</v>
      </c>
      <c r="G35" s="75">
        <f>SUM(C35/D35)</f>
        <v>0.29830508474576273</v>
      </c>
      <c r="I35" s="116" t="s">
        <v>70</v>
      </c>
      <c r="J35">
        <v>274</v>
      </c>
      <c r="K35">
        <v>295</v>
      </c>
      <c r="L35">
        <v>4367</v>
      </c>
      <c r="M35">
        <v>5504</v>
      </c>
      <c r="N35">
        <v>569</v>
      </c>
      <c r="O35">
        <v>9871</v>
      </c>
      <c r="Q35" s="72">
        <f t="shared" si="6"/>
        <v>18.657627118644069</v>
      </c>
      <c r="S35" s="40"/>
      <c r="T35" s="8"/>
      <c r="U35" s="8"/>
      <c r="X35" s="347"/>
      <c r="Y35" s="348"/>
    </row>
    <row r="36" spans="2:25" ht="15" thickBot="1" x14ac:dyDescent="0.35">
      <c r="B36" s="61" t="s">
        <v>50</v>
      </c>
      <c r="C36" s="77">
        <f>SUM(C26:C35)</f>
        <v>2587.4</v>
      </c>
      <c r="D36" s="7">
        <f>SUM(D26:D35)</f>
        <v>3748</v>
      </c>
      <c r="E36" s="77">
        <f t="shared" si="3"/>
        <v>-1160.5999999999999</v>
      </c>
      <c r="F36" s="149">
        <f>SUM(E36/D36)</f>
        <v>-0.30965848452507999</v>
      </c>
      <c r="G36" s="185">
        <f>SUM(C36/D36)</f>
        <v>0.69034151547491995</v>
      </c>
      <c r="I36" t="s">
        <v>82</v>
      </c>
      <c r="J36">
        <v>110</v>
      </c>
      <c r="K36">
        <v>111</v>
      </c>
      <c r="L36">
        <v>3321</v>
      </c>
      <c r="M36">
        <v>3522</v>
      </c>
      <c r="N36">
        <v>221</v>
      </c>
      <c r="O36">
        <v>6843</v>
      </c>
      <c r="Q36" s="72">
        <f t="shared" si="6"/>
        <v>31.72972972972973</v>
      </c>
      <c r="T36" s="8"/>
      <c r="U36" s="8"/>
      <c r="X36" s="347"/>
      <c r="Y36" s="348"/>
    </row>
    <row r="37" spans="2:25" ht="15" thickBot="1" x14ac:dyDescent="0.35">
      <c r="B37" s="10"/>
      <c r="C37" s="73"/>
      <c r="D37" s="73"/>
      <c r="E37" s="73"/>
      <c r="F37" s="74"/>
      <c r="G37" s="75"/>
      <c r="I37" s="116" t="s">
        <v>39</v>
      </c>
      <c r="J37">
        <v>21</v>
      </c>
      <c r="K37">
        <v>47</v>
      </c>
      <c r="L37">
        <v>690</v>
      </c>
      <c r="M37">
        <v>1771</v>
      </c>
      <c r="N37">
        <v>68</v>
      </c>
      <c r="O37">
        <v>2461</v>
      </c>
      <c r="Q37" s="72">
        <f t="shared" si="6"/>
        <v>37.680851063829785</v>
      </c>
      <c r="S37" s="40"/>
      <c r="T37" s="8"/>
      <c r="U37" s="8"/>
      <c r="X37" s="347"/>
      <c r="Y37" s="348"/>
    </row>
    <row r="38" spans="2:25" ht="15" thickBot="1" x14ac:dyDescent="0.35">
      <c r="C38" s="9">
        <f>SUM(C26:C28,C30:C35)</f>
        <v>349.4</v>
      </c>
      <c r="D38" s="9">
        <v>1366</v>
      </c>
      <c r="E38" s="77">
        <f>SUM(C38-D38)</f>
        <v>-1016.6</v>
      </c>
      <c r="F38" s="149">
        <f>SUM(E38/D38)</f>
        <v>-0.74421669106881405</v>
      </c>
      <c r="G38" s="185">
        <f>SUM(C38/D38)</f>
        <v>0.25578330893118595</v>
      </c>
      <c r="I38" t="s">
        <v>40</v>
      </c>
      <c r="J38">
        <v>2</v>
      </c>
      <c r="K38">
        <v>2</v>
      </c>
      <c r="L38">
        <v>11</v>
      </c>
      <c r="M38">
        <v>8</v>
      </c>
      <c r="N38">
        <v>4</v>
      </c>
      <c r="O38">
        <v>19</v>
      </c>
      <c r="Q38" s="72">
        <f t="shared" si="6"/>
        <v>4</v>
      </c>
      <c r="T38" s="8"/>
      <c r="U38" s="8"/>
    </row>
    <row r="39" spans="2:25" x14ac:dyDescent="0.3">
      <c r="I39" s="116" t="s">
        <v>12</v>
      </c>
      <c r="J39">
        <v>114</v>
      </c>
      <c r="K39">
        <v>118</v>
      </c>
      <c r="L39">
        <v>3115</v>
      </c>
      <c r="M39">
        <v>3262</v>
      </c>
      <c r="N39">
        <v>232</v>
      </c>
      <c r="O39">
        <v>6377</v>
      </c>
      <c r="Q39" s="72">
        <f t="shared" si="6"/>
        <v>27.64406779661017</v>
      </c>
      <c r="S39" s="40"/>
      <c r="T39" s="8"/>
      <c r="U39" s="8"/>
    </row>
    <row r="40" spans="2:25" ht="15.6" x14ac:dyDescent="0.3">
      <c r="B40" s="70" t="s">
        <v>286</v>
      </c>
      <c r="C40" s="28"/>
      <c r="D40" s="28"/>
      <c r="I40" s="116" t="s">
        <v>5</v>
      </c>
      <c r="J40">
        <v>60</v>
      </c>
      <c r="K40">
        <v>75</v>
      </c>
      <c r="L40">
        <v>1740</v>
      </c>
      <c r="M40">
        <v>2819</v>
      </c>
      <c r="N40">
        <v>135</v>
      </c>
      <c r="O40">
        <v>4559</v>
      </c>
      <c r="Q40" s="72">
        <f t="shared" si="6"/>
        <v>37.586666666666666</v>
      </c>
      <c r="S40" s="40"/>
      <c r="T40" s="8"/>
      <c r="U40" s="8"/>
    </row>
    <row r="41" spans="2:25" ht="18.600000000000001" thickBot="1" x14ac:dyDescent="0.4">
      <c r="B41" s="191" t="s">
        <v>53</v>
      </c>
      <c r="C41" s="192"/>
      <c r="D41" s="192"/>
      <c r="I41" s="116" t="s">
        <v>41</v>
      </c>
      <c r="J41">
        <v>33</v>
      </c>
      <c r="K41">
        <v>31</v>
      </c>
      <c r="L41">
        <v>799</v>
      </c>
      <c r="M41">
        <v>854</v>
      </c>
      <c r="N41">
        <v>64</v>
      </c>
      <c r="O41">
        <v>1653</v>
      </c>
      <c r="Q41" s="72">
        <f t="shared" si="6"/>
        <v>27.548387096774192</v>
      </c>
      <c r="S41" s="40"/>
      <c r="T41" s="8"/>
      <c r="U41" s="8"/>
    </row>
    <row r="42" spans="2:25" x14ac:dyDescent="0.3">
      <c r="B42" s="230"/>
      <c r="C42" s="254" t="s">
        <v>284</v>
      </c>
      <c r="D42" s="254" t="s">
        <v>274</v>
      </c>
      <c r="E42" s="45" t="s">
        <v>20</v>
      </c>
      <c r="F42" s="64" t="s">
        <v>20</v>
      </c>
      <c r="I42" s="116" t="s">
        <v>42</v>
      </c>
      <c r="J42">
        <v>125</v>
      </c>
      <c r="K42">
        <v>127</v>
      </c>
      <c r="L42">
        <v>3598</v>
      </c>
      <c r="M42">
        <v>3784</v>
      </c>
      <c r="N42">
        <v>252</v>
      </c>
      <c r="O42">
        <v>7382</v>
      </c>
      <c r="Q42" s="72">
        <f t="shared" si="6"/>
        <v>29.795275590551181</v>
      </c>
      <c r="S42" s="40"/>
      <c r="T42" s="8"/>
      <c r="U42" s="8"/>
    </row>
    <row r="43" spans="2:25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I43" s="116" t="s">
        <v>43</v>
      </c>
      <c r="J43">
        <v>145</v>
      </c>
      <c r="K43">
        <v>175</v>
      </c>
      <c r="L43">
        <v>4858</v>
      </c>
      <c r="M43">
        <v>5832</v>
      </c>
      <c r="N43">
        <v>320</v>
      </c>
      <c r="O43">
        <v>10690</v>
      </c>
      <c r="Q43" s="72">
        <f t="shared" si="6"/>
        <v>33.325714285714284</v>
      </c>
      <c r="S43" s="40"/>
      <c r="T43" s="8"/>
      <c r="U43" s="8"/>
    </row>
    <row r="44" spans="2:25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I44" t="s">
        <v>44</v>
      </c>
      <c r="Q44" s="72"/>
      <c r="T44" s="8"/>
      <c r="U44" s="8"/>
    </row>
    <row r="45" spans="2:25" ht="15" thickBot="1" x14ac:dyDescent="0.35">
      <c r="B45" s="11" t="s">
        <v>0</v>
      </c>
      <c r="C45" s="221">
        <v>763</v>
      </c>
      <c r="D45" s="221">
        <v>749</v>
      </c>
      <c r="E45" s="93">
        <f t="shared" ref="E45:E54" si="7">SUM(C45-D45)</f>
        <v>14</v>
      </c>
      <c r="F45" s="95">
        <f t="shared" ref="F45:F54" si="8">SUM(E45/D45)</f>
        <v>1.8691588785046728E-2</v>
      </c>
      <c r="G45" s="133">
        <f t="shared" ref="G45:G54" si="9">SUM(C45/C26)</f>
        <v>21.194444444444443</v>
      </c>
      <c r="I45" s="116" t="s">
        <v>45</v>
      </c>
      <c r="J45">
        <v>121</v>
      </c>
      <c r="K45">
        <v>123</v>
      </c>
      <c r="L45">
        <v>3498</v>
      </c>
      <c r="M45">
        <v>3551</v>
      </c>
      <c r="N45">
        <v>244</v>
      </c>
      <c r="O45">
        <v>7049</v>
      </c>
      <c r="Q45" s="72">
        <f t="shared" si="6"/>
        <v>28.869918699186993</v>
      </c>
      <c r="S45" s="40"/>
      <c r="T45" s="8"/>
      <c r="U45" s="8"/>
    </row>
    <row r="46" spans="2:25" ht="15" thickBot="1" x14ac:dyDescent="0.35">
      <c r="B46" s="34" t="s">
        <v>2</v>
      </c>
      <c r="C46" s="42">
        <v>1494</v>
      </c>
      <c r="D46" s="42">
        <v>1492</v>
      </c>
      <c r="E46" s="93">
        <f t="shared" si="7"/>
        <v>2</v>
      </c>
      <c r="F46" s="95">
        <f t="shared" si="8"/>
        <v>1.3404825737265416E-3</v>
      </c>
      <c r="G46" s="133">
        <f t="shared" si="9"/>
        <v>27.666666666666668</v>
      </c>
      <c r="I46" s="116" t="s">
        <v>7</v>
      </c>
      <c r="J46">
        <v>40</v>
      </c>
      <c r="K46">
        <v>35</v>
      </c>
      <c r="L46">
        <v>912</v>
      </c>
      <c r="M46">
        <v>752</v>
      </c>
      <c r="N46">
        <v>75</v>
      </c>
      <c r="O46">
        <v>1664</v>
      </c>
      <c r="Q46" s="72">
        <f t="shared" si="6"/>
        <v>21.485714285714284</v>
      </c>
      <c r="S46" s="40"/>
      <c r="T46" s="8"/>
      <c r="U46" s="8"/>
    </row>
    <row r="47" spans="2:25" ht="15" thickBot="1" x14ac:dyDescent="0.35">
      <c r="B47" s="33" t="s">
        <v>1</v>
      </c>
      <c r="C47" s="42">
        <v>573</v>
      </c>
      <c r="D47" s="42">
        <v>570</v>
      </c>
      <c r="E47" s="93">
        <f t="shared" si="7"/>
        <v>3</v>
      </c>
      <c r="F47" s="95">
        <f t="shared" si="8"/>
        <v>5.263157894736842E-3</v>
      </c>
      <c r="G47" s="133">
        <f t="shared" si="9"/>
        <v>38.200000000000003</v>
      </c>
      <c r="I47" s="116" t="s">
        <v>46</v>
      </c>
      <c r="J47">
        <v>64</v>
      </c>
      <c r="K47">
        <v>61</v>
      </c>
      <c r="L47">
        <v>1916</v>
      </c>
      <c r="M47">
        <v>1843</v>
      </c>
      <c r="N47">
        <v>125</v>
      </c>
      <c r="O47">
        <v>3759</v>
      </c>
      <c r="Q47" s="72">
        <f t="shared" si="6"/>
        <v>30.21311475409836</v>
      </c>
      <c r="S47" s="40"/>
      <c r="T47" s="8"/>
      <c r="U47" s="8"/>
    </row>
    <row r="48" spans="2:25" ht="15" thickBot="1" x14ac:dyDescent="0.35">
      <c r="B48" s="12" t="s">
        <v>6</v>
      </c>
      <c r="C48" s="222">
        <v>35698</v>
      </c>
      <c r="D48" s="222">
        <v>34615</v>
      </c>
      <c r="E48" s="93">
        <f t="shared" si="7"/>
        <v>1083</v>
      </c>
      <c r="F48" s="95">
        <f t="shared" si="8"/>
        <v>3.1287014300158893E-2</v>
      </c>
      <c r="G48" s="133">
        <f t="shared" si="9"/>
        <v>15.950848972296694</v>
      </c>
      <c r="I48" s="116" t="s">
        <v>47</v>
      </c>
      <c r="J48">
        <v>35</v>
      </c>
      <c r="K48">
        <v>35</v>
      </c>
      <c r="L48">
        <v>874</v>
      </c>
      <c r="M48">
        <v>962</v>
      </c>
      <c r="N48">
        <v>70</v>
      </c>
      <c r="O48">
        <v>1836</v>
      </c>
      <c r="Q48" s="72">
        <f t="shared" si="6"/>
        <v>27.485714285714284</v>
      </c>
      <c r="S48" s="40"/>
      <c r="T48" s="8"/>
      <c r="U48" s="8"/>
    </row>
    <row r="49" spans="2:21" ht="15" thickBot="1" x14ac:dyDescent="0.35">
      <c r="B49" s="14" t="s">
        <v>3</v>
      </c>
      <c r="C49" s="42">
        <v>403</v>
      </c>
      <c r="D49" s="42">
        <v>395</v>
      </c>
      <c r="E49" s="93">
        <f t="shared" si="7"/>
        <v>8</v>
      </c>
      <c r="F49" s="95">
        <f t="shared" si="8"/>
        <v>2.0253164556962026E-2</v>
      </c>
      <c r="G49" s="133">
        <f t="shared" si="9"/>
        <v>28.785714285714285</v>
      </c>
      <c r="I49" s="116" t="s">
        <v>6</v>
      </c>
      <c r="J49">
        <v>2788</v>
      </c>
      <c r="K49" s="40">
        <v>2500</v>
      </c>
      <c r="L49">
        <v>92951</v>
      </c>
      <c r="M49" s="40">
        <v>86541</v>
      </c>
      <c r="N49">
        <v>5285</v>
      </c>
      <c r="O49">
        <v>179492</v>
      </c>
      <c r="Q49" s="72">
        <f t="shared" si="6"/>
        <v>34.616399999999999</v>
      </c>
      <c r="S49" s="40"/>
      <c r="T49" s="8"/>
      <c r="U49" s="8"/>
    </row>
    <row r="50" spans="2:21" ht="15" thickBot="1" x14ac:dyDescent="0.35">
      <c r="B50" s="13" t="s">
        <v>7</v>
      </c>
      <c r="C50" s="42">
        <v>398</v>
      </c>
      <c r="D50" s="42">
        <v>409</v>
      </c>
      <c r="E50" s="93">
        <f t="shared" si="7"/>
        <v>-11</v>
      </c>
      <c r="F50" s="95">
        <f t="shared" si="8"/>
        <v>-2.6894865525672371E-2</v>
      </c>
      <c r="G50" s="133">
        <f t="shared" si="9"/>
        <v>24.875</v>
      </c>
      <c r="I50" t="s">
        <v>48</v>
      </c>
      <c r="J50">
        <v>4160</v>
      </c>
      <c r="K50" s="3">
        <f>SUM(K31:K49)</f>
        <v>3866</v>
      </c>
      <c r="L50" s="3"/>
      <c r="M50" s="14">
        <f>SUM(M31:M49)</f>
        <v>125445</v>
      </c>
      <c r="N50">
        <v>8070</v>
      </c>
      <c r="O50">
        <v>252197</v>
      </c>
      <c r="Q50" s="88">
        <f t="shared" si="6"/>
        <v>32.448266942576304</v>
      </c>
      <c r="S50" s="40"/>
      <c r="T50" s="10"/>
      <c r="U50" s="10"/>
    </row>
    <row r="51" spans="2:21" ht="15" thickBot="1" x14ac:dyDescent="0.35">
      <c r="B51" s="14" t="s">
        <v>59</v>
      </c>
      <c r="C51" s="42">
        <v>2076</v>
      </c>
      <c r="D51" s="42">
        <v>2003</v>
      </c>
      <c r="E51" s="93">
        <f t="shared" si="7"/>
        <v>73</v>
      </c>
      <c r="F51" s="95">
        <f t="shared" si="8"/>
        <v>3.6445332001997004E-2</v>
      </c>
      <c r="G51" s="133">
        <f t="shared" si="9"/>
        <v>23.862068965517242</v>
      </c>
      <c r="I51" s="98" t="s">
        <v>113</v>
      </c>
      <c r="J51" s="207"/>
      <c r="K51" s="98">
        <f>SUM(K31:K32,K35,K37,K39:K43,K45:K49)</f>
        <v>3748</v>
      </c>
      <c r="L51" s="98"/>
      <c r="M51" s="206">
        <f>SUM(M31:M32,M35,M37,M39:M43,M45:M49)</f>
        <v>121821</v>
      </c>
      <c r="Q51" s="88">
        <f>SUM(M51/K51)</f>
        <v>32.502934898612594</v>
      </c>
      <c r="S51" s="40"/>
      <c r="T51" s="10"/>
      <c r="U51" s="10"/>
    </row>
    <row r="52" spans="2:21" ht="15" thickBot="1" x14ac:dyDescent="0.35">
      <c r="B52" s="15" t="s">
        <v>13</v>
      </c>
      <c r="C52" s="42">
        <v>421</v>
      </c>
      <c r="D52" s="42">
        <v>426</v>
      </c>
      <c r="E52" s="93">
        <f t="shared" si="7"/>
        <v>-5</v>
      </c>
      <c r="F52" s="95">
        <f t="shared" si="8"/>
        <v>-1.1737089201877934E-2</v>
      </c>
      <c r="G52" s="133">
        <f t="shared" si="9"/>
        <v>35.083333333333336</v>
      </c>
      <c r="I52" t="s">
        <v>59</v>
      </c>
      <c r="J52">
        <f>SUM(J42,J43,J45,J48)</f>
        <v>426</v>
      </c>
      <c r="K52">
        <f>SUM(K42,K43,K45,K48)</f>
        <v>460</v>
      </c>
      <c r="L52">
        <f>SUM(L42,L43,L45,L48)</f>
        <v>12828</v>
      </c>
      <c r="M52">
        <f>SUM(M42,M43,M45,M48)</f>
        <v>14129</v>
      </c>
    </row>
    <row r="53" spans="2:21" x14ac:dyDescent="0.3">
      <c r="B53" s="33" t="s">
        <v>65</v>
      </c>
      <c r="C53" s="42">
        <v>785</v>
      </c>
      <c r="D53" s="42">
        <v>619</v>
      </c>
      <c r="E53" s="93">
        <f t="shared" si="7"/>
        <v>166</v>
      </c>
      <c r="F53" s="95">
        <f t="shared" si="8"/>
        <v>0.26817447495961227</v>
      </c>
      <c r="G53" s="133">
        <f t="shared" si="9"/>
        <v>28.649635036496353</v>
      </c>
      <c r="I53" t="s">
        <v>62</v>
      </c>
      <c r="J53">
        <f>SUM(J41,J32)</f>
        <v>49</v>
      </c>
      <c r="K53" s="40">
        <f>SUM(K41,K32)</f>
        <v>44</v>
      </c>
      <c r="L53">
        <f>SUM(L41,L32)</f>
        <v>1054</v>
      </c>
      <c r="M53" s="40">
        <f>SUM(M41,M32)</f>
        <v>1048</v>
      </c>
      <c r="N53" s="88">
        <f>SUM(M53/K53)</f>
        <v>23.818181818181817</v>
      </c>
      <c r="S53" s="40"/>
    </row>
    <row r="54" spans="2:21" ht="15" thickBot="1" x14ac:dyDescent="0.35">
      <c r="B54" s="227" t="s">
        <v>19</v>
      </c>
      <c r="C54" s="56">
        <v>1322</v>
      </c>
      <c r="D54" s="56">
        <v>1322</v>
      </c>
      <c r="E54" s="57">
        <f t="shared" si="7"/>
        <v>0</v>
      </c>
      <c r="F54" s="94">
        <f t="shared" si="8"/>
        <v>0</v>
      </c>
      <c r="G54" s="224">
        <f t="shared" si="9"/>
        <v>15.022727272727273</v>
      </c>
      <c r="J54" s="10" t="s">
        <v>191</v>
      </c>
      <c r="K54" s="40">
        <f>SUM(K31:K32,K35,K37,K39:K43,K45:K48)</f>
        <v>1248</v>
      </c>
      <c r="L54" s="40"/>
      <c r="M54" s="40">
        <f>SUM(M31:M32,M35,M37,M39:M43,M45:M48)</f>
        <v>35280</v>
      </c>
      <c r="S54" s="40"/>
    </row>
    <row r="55" spans="2:21" ht="15" thickBot="1" x14ac:dyDescent="0.35">
      <c r="B55" s="61" t="s">
        <v>50</v>
      </c>
      <c r="C55" s="77">
        <f>SUM(C45:C54)</f>
        <v>43933</v>
      </c>
      <c r="D55" s="59">
        <f>SUM(D45:D54)</f>
        <v>42600</v>
      </c>
      <c r="E55" s="77">
        <f>SUM(C55-D55)</f>
        <v>1333</v>
      </c>
      <c r="F55" s="149">
        <f>SUM(E55/D55)</f>
        <v>3.1291079812206572E-2</v>
      </c>
      <c r="G55" s="132">
        <f>SUM(C55/C36)</f>
        <v>16.979593414238231</v>
      </c>
      <c r="J55" s="40" t="s">
        <v>192</v>
      </c>
      <c r="K55" s="40">
        <f>SUM(K31:K48)</f>
        <v>1366</v>
      </c>
      <c r="L55" s="40"/>
      <c r="M55" s="40">
        <f>SUM(M31:M48)</f>
        <v>38904</v>
      </c>
      <c r="S55" s="40"/>
    </row>
    <row r="56" spans="2:21" ht="15" thickBot="1" x14ac:dyDescent="0.35">
      <c r="C56" s="73">
        <f>SUM(C45:C47,C49:C54)</f>
        <v>8235</v>
      </c>
      <c r="D56" s="73">
        <f>SUM(D45:D47,D49:D54)</f>
        <v>7985</v>
      </c>
      <c r="E56" s="73">
        <f>SUM(E45:E47,E49:E54)</f>
        <v>250</v>
      </c>
      <c r="F56" s="127">
        <f>SUM(E56/D56)</f>
        <v>3.1308703819661866E-2</v>
      </c>
      <c r="G56" s="72"/>
    </row>
    <row r="57" spans="2:21" ht="15" thickBot="1" x14ac:dyDescent="0.35">
      <c r="C57" t="s">
        <v>66</v>
      </c>
      <c r="M57">
        <f>SUM(M51-M49)</f>
        <v>35280</v>
      </c>
      <c r="S57" s="40"/>
    </row>
    <row r="58" spans="2:21" ht="15" thickBot="1" x14ac:dyDescent="0.35">
      <c r="C58" s="35"/>
      <c r="E58" s="83">
        <f>SUM(C45:C47,C49:C54)</f>
        <v>8235</v>
      </c>
      <c r="F58" s="30">
        <f>SUM(C26:C28,C30:C35)</f>
        <v>349.4</v>
      </c>
      <c r="G58" s="134">
        <f>SUM(E58/F58)</f>
        <v>23.568975386376646</v>
      </c>
      <c r="K58" s="40">
        <f>SUM(K50-K49)</f>
        <v>1366</v>
      </c>
      <c r="M58">
        <f>SUM(M50-M49)</f>
        <v>38904</v>
      </c>
      <c r="S58" s="40"/>
    </row>
    <row r="59" spans="2:21" ht="15" thickBot="1" x14ac:dyDescent="0.35">
      <c r="F59" s="132">
        <v>16.5</v>
      </c>
      <c r="G59" s="88"/>
      <c r="K59" s="40"/>
      <c r="S59" s="40"/>
    </row>
    <row r="60" spans="2:21" ht="18" x14ac:dyDescent="0.35">
      <c r="B60" s="191" t="s">
        <v>53</v>
      </c>
      <c r="C60" s="192"/>
      <c r="D60" s="192"/>
      <c r="E60" s="35"/>
    </row>
    <row r="61" spans="2:21" ht="15.6" x14ac:dyDescent="0.3">
      <c r="B61" s="6" t="s">
        <v>288</v>
      </c>
      <c r="C61" s="40"/>
      <c r="D61" s="40"/>
      <c r="J61" s="520"/>
      <c r="K61" s="520"/>
      <c r="L61" s="520"/>
      <c r="M61" s="266"/>
    </row>
    <row r="62" spans="2:21" ht="15" thickBot="1" x14ac:dyDescent="0.35">
      <c r="B62" s="40" t="s">
        <v>69</v>
      </c>
      <c r="J62" s="522"/>
      <c r="K62" s="522"/>
      <c r="L62" s="266"/>
      <c r="M62" s="266"/>
    </row>
    <row r="63" spans="2:21" x14ac:dyDescent="0.3">
      <c r="B63" s="193"/>
      <c r="C63" s="254" t="s">
        <v>284</v>
      </c>
      <c r="D63" s="80" t="s">
        <v>22</v>
      </c>
      <c r="E63" s="45" t="s">
        <v>23</v>
      </c>
      <c r="F63" s="64" t="s">
        <v>23</v>
      </c>
      <c r="J63" s="283"/>
      <c r="K63" s="284"/>
      <c r="L63" s="285"/>
      <c r="M63" s="285"/>
    </row>
    <row r="64" spans="2:21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84"/>
      <c r="K64" s="284"/>
      <c r="L64" s="285"/>
      <c r="M64" s="285"/>
    </row>
    <row r="65" spans="2:14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284"/>
      <c r="K65" s="335"/>
      <c r="L65" s="337"/>
      <c r="M65" s="286"/>
    </row>
    <row r="66" spans="2:14" ht="15" thickBot="1" x14ac:dyDescent="0.35">
      <c r="B66" s="232" t="s">
        <v>0</v>
      </c>
      <c r="C66" s="78">
        <f t="shared" ref="C66:C75" si="10">SUM(C45)</f>
        <v>763</v>
      </c>
      <c r="D66" s="220">
        <v>4152</v>
      </c>
      <c r="E66" s="41">
        <f>SUM(C66-D66)</f>
        <v>-3389</v>
      </c>
      <c r="F66" s="67">
        <f>SUM(E66/D66)</f>
        <v>-0.81623314065510599</v>
      </c>
      <c r="G66" s="75">
        <f>SUM(C66/D66)</f>
        <v>0.18376685934489403</v>
      </c>
      <c r="J66" s="284"/>
      <c r="K66" s="335"/>
      <c r="L66" s="336"/>
      <c r="M66" s="286"/>
    </row>
    <row r="67" spans="2:14" ht="15" thickBot="1" x14ac:dyDescent="0.35">
      <c r="B67" s="117" t="s">
        <v>2</v>
      </c>
      <c r="C67" s="78">
        <f t="shared" si="10"/>
        <v>1494</v>
      </c>
      <c r="D67" s="220">
        <v>3262</v>
      </c>
      <c r="E67" s="41">
        <f t="shared" ref="E67:E75" si="11">SUM(C67-D67)</f>
        <v>-1768</v>
      </c>
      <c r="F67" s="67">
        <f t="shared" ref="F67:F75" si="12">SUM(E67/D67)</f>
        <v>-0.54199877375843042</v>
      </c>
      <c r="G67" s="75">
        <f t="shared" ref="G67:G75" si="13">SUM(C67/D67)</f>
        <v>0.45800122624156958</v>
      </c>
      <c r="J67" s="284"/>
      <c r="K67" s="335"/>
      <c r="L67" s="336"/>
      <c r="M67" s="286"/>
    </row>
    <row r="68" spans="2:14" ht="15" thickBot="1" x14ac:dyDescent="0.35">
      <c r="B68" s="38" t="s">
        <v>1</v>
      </c>
      <c r="C68" s="78">
        <f t="shared" si="10"/>
        <v>573</v>
      </c>
      <c r="D68" s="220">
        <v>1771</v>
      </c>
      <c r="E68" s="41">
        <f t="shared" si="11"/>
        <v>-1198</v>
      </c>
      <c r="F68" s="67">
        <f t="shared" si="12"/>
        <v>-0.67645398080180685</v>
      </c>
      <c r="G68" s="75">
        <f t="shared" si="13"/>
        <v>0.32354601919819309</v>
      </c>
      <c r="J68" s="338"/>
      <c r="K68" s="10"/>
      <c r="L68" s="10"/>
    </row>
    <row r="69" spans="2:14" ht="15" thickBot="1" x14ac:dyDescent="0.35">
      <c r="B69" s="2" t="s">
        <v>6</v>
      </c>
      <c r="C69" s="78">
        <f t="shared" si="10"/>
        <v>35698</v>
      </c>
      <c r="D69" s="220">
        <v>86541</v>
      </c>
      <c r="E69" s="41">
        <f t="shared" si="11"/>
        <v>-50843</v>
      </c>
      <c r="F69" s="67">
        <f t="shared" si="12"/>
        <v>-0.58750187772269791</v>
      </c>
      <c r="G69" s="75">
        <f t="shared" si="13"/>
        <v>0.41249812227730209</v>
      </c>
    </row>
    <row r="70" spans="2:14" ht="15" thickBot="1" x14ac:dyDescent="0.35">
      <c r="B70" s="3" t="s">
        <v>3</v>
      </c>
      <c r="C70" s="78">
        <f t="shared" si="10"/>
        <v>403</v>
      </c>
      <c r="D70" s="220">
        <v>2819</v>
      </c>
      <c r="E70" s="41">
        <f t="shared" si="11"/>
        <v>-2416</v>
      </c>
      <c r="F70" s="67">
        <f t="shared" si="12"/>
        <v>-0.85704150407946078</v>
      </c>
      <c r="G70" s="75">
        <f t="shared" si="13"/>
        <v>0.14295849592053919</v>
      </c>
    </row>
    <row r="71" spans="2:14" x14ac:dyDescent="0.3">
      <c r="B71" s="227" t="s">
        <v>7</v>
      </c>
      <c r="C71" s="78">
        <f t="shared" si="10"/>
        <v>398</v>
      </c>
      <c r="D71" s="223">
        <v>752</v>
      </c>
      <c r="E71" s="57">
        <f t="shared" si="11"/>
        <v>-354</v>
      </c>
      <c r="F71" s="94">
        <f t="shared" si="12"/>
        <v>-0.47074468085106386</v>
      </c>
      <c r="G71" s="75">
        <f t="shared" si="13"/>
        <v>0.5292553191489362</v>
      </c>
    </row>
    <row r="72" spans="2:14" x14ac:dyDescent="0.3">
      <c r="B72" s="228" t="s">
        <v>59</v>
      </c>
      <c r="C72" s="78">
        <f t="shared" si="10"/>
        <v>2076</v>
      </c>
      <c r="D72" s="220">
        <v>14129</v>
      </c>
      <c r="E72" s="41">
        <f t="shared" si="11"/>
        <v>-12053</v>
      </c>
      <c r="F72" s="67">
        <f t="shared" si="12"/>
        <v>-0.85306815768985778</v>
      </c>
      <c r="G72" s="75">
        <f t="shared" si="13"/>
        <v>0.14693184231014225</v>
      </c>
      <c r="K72" s="282"/>
    </row>
    <row r="73" spans="2:14" ht="15" thickBot="1" x14ac:dyDescent="0.35">
      <c r="B73" s="170" t="s">
        <v>13</v>
      </c>
      <c r="C73" s="78">
        <f t="shared" si="10"/>
        <v>421</v>
      </c>
      <c r="D73" s="235">
        <v>1843</v>
      </c>
      <c r="E73" s="93">
        <f t="shared" si="11"/>
        <v>-1422</v>
      </c>
      <c r="F73" s="95">
        <f t="shared" si="12"/>
        <v>-0.77156809549647309</v>
      </c>
      <c r="G73" s="75">
        <f t="shared" si="13"/>
        <v>0.22843190450352685</v>
      </c>
    </row>
    <row r="74" spans="2:14" ht="15" thickBot="1" x14ac:dyDescent="0.35">
      <c r="B74" s="233" t="s">
        <v>65</v>
      </c>
      <c r="C74" s="78">
        <f t="shared" si="10"/>
        <v>785</v>
      </c>
      <c r="D74" s="236">
        <v>1048</v>
      </c>
      <c r="E74" s="41">
        <f t="shared" si="11"/>
        <v>-263</v>
      </c>
      <c r="F74" s="238">
        <f t="shared" si="12"/>
        <v>-0.25095419847328243</v>
      </c>
      <c r="G74" s="75">
        <f t="shared" si="13"/>
        <v>0.74904580152671751</v>
      </c>
    </row>
    <row r="75" spans="2:14" ht="15" thickBot="1" x14ac:dyDescent="0.35">
      <c r="B75" s="227" t="s">
        <v>19</v>
      </c>
      <c r="C75" s="78">
        <f t="shared" si="10"/>
        <v>1322</v>
      </c>
      <c r="D75" s="237">
        <v>5504</v>
      </c>
      <c r="E75" s="57">
        <f t="shared" si="11"/>
        <v>-4182</v>
      </c>
      <c r="F75" s="239">
        <f t="shared" si="12"/>
        <v>-0.7598110465116279</v>
      </c>
      <c r="G75" s="75">
        <f t="shared" si="13"/>
        <v>0.2401889534883721</v>
      </c>
      <c r="K75" s="282"/>
      <c r="N75" s="72"/>
    </row>
    <row r="76" spans="2:14" ht="15" thickBot="1" x14ac:dyDescent="0.35">
      <c r="B76" s="90" t="s">
        <v>50</v>
      </c>
      <c r="C76" s="77">
        <f>SUM(C66:C75)</f>
        <v>43933</v>
      </c>
      <c r="D76" s="115">
        <f>SUM(D66:D75)</f>
        <v>121821</v>
      </c>
      <c r="E76" s="77">
        <f>SUM(C76-D76)</f>
        <v>-77888</v>
      </c>
      <c r="F76" s="149">
        <f>SUM(E76/D76)</f>
        <v>-0.6393643132136495</v>
      </c>
      <c r="G76" s="185">
        <f>SUM(C76/D76)</f>
        <v>0.36063568678635044</v>
      </c>
      <c r="N76" s="72"/>
    </row>
    <row r="77" spans="2:14" ht="15" thickBot="1" x14ac:dyDescent="0.35">
      <c r="E77" s="102">
        <f>SUM(E66:E75)</f>
        <v>-77888</v>
      </c>
      <c r="I77" s="6" t="s">
        <v>288</v>
      </c>
      <c r="J77" s="40"/>
      <c r="K77" s="40"/>
      <c r="N77" s="72"/>
    </row>
    <row r="78" spans="2:14" ht="18.600000000000001" thickBot="1" x14ac:dyDescent="0.4">
      <c r="C78" s="72">
        <f>SUM(C76/C36)</f>
        <v>16.979593414238231</v>
      </c>
      <c r="D78" s="72">
        <f>SUM(D76/D36)</f>
        <v>32.502934898612594</v>
      </c>
      <c r="I78" s="191" t="s">
        <v>56</v>
      </c>
      <c r="J78" s="192"/>
      <c r="K78" s="192"/>
      <c r="N78" s="72"/>
    </row>
    <row r="79" spans="2:14" x14ac:dyDescent="0.3">
      <c r="I79" s="195"/>
      <c r="J79" s="254" t="s">
        <v>284</v>
      </c>
      <c r="K79" s="69" t="s">
        <v>22</v>
      </c>
      <c r="L79" s="82" t="s">
        <v>23</v>
      </c>
      <c r="M79" s="45" t="s">
        <v>23</v>
      </c>
      <c r="N79" s="72"/>
    </row>
    <row r="80" spans="2:14" ht="15" thickBot="1" x14ac:dyDescent="0.35">
      <c r="C80" s="73">
        <f>SUM(C66:C68,C70:C75)</f>
        <v>8235</v>
      </c>
      <c r="D80" s="73">
        <f>SUM(D66:D68,D70:D75)</f>
        <v>35280</v>
      </c>
      <c r="E80" s="250">
        <f>SUM(C80/D80)</f>
        <v>0.23341836734693877</v>
      </c>
      <c r="F80" s="127"/>
      <c r="I80" s="196"/>
      <c r="J80" s="47" t="s">
        <v>83</v>
      </c>
      <c r="K80" s="47" t="s">
        <v>54</v>
      </c>
      <c r="L80" s="209" t="s">
        <v>16</v>
      </c>
      <c r="M80" s="52" t="s">
        <v>21</v>
      </c>
      <c r="N80" s="72"/>
    </row>
    <row r="81" spans="3:14" ht="16.2" thickBot="1" x14ac:dyDescent="0.35">
      <c r="C81" s="40"/>
      <c r="D81" s="40"/>
      <c r="E81" s="40"/>
      <c r="I81" s="39" t="s">
        <v>55</v>
      </c>
      <c r="J81" s="62" t="s">
        <v>15</v>
      </c>
      <c r="K81" s="49" t="s">
        <v>15</v>
      </c>
      <c r="L81" s="54" t="s">
        <v>15</v>
      </c>
      <c r="M81" s="49" t="s">
        <v>15</v>
      </c>
      <c r="N81" s="72"/>
    </row>
    <row r="82" spans="3:14" x14ac:dyDescent="0.3">
      <c r="I82" s="129" t="s">
        <v>0</v>
      </c>
      <c r="J82" s="212">
        <f t="shared" ref="J82:J90" si="14">SUM(C66/C26)</f>
        <v>21.194444444444443</v>
      </c>
      <c r="K82" s="111">
        <v>36.743362831858406</v>
      </c>
      <c r="L82" s="210">
        <f>SUM(J82-K82)</f>
        <v>-15.548918387413963</v>
      </c>
      <c r="M82" s="44">
        <f>SUM(L82/K82)</f>
        <v>-0.42317624705630486</v>
      </c>
      <c r="N82" s="72"/>
    </row>
    <row r="83" spans="3:14" x14ac:dyDescent="0.3">
      <c r="D83" s="40"/>
      <c r="E83" s="40"/>
      <c r="I83" s="129" t="s">
        <v>2</v>
      </c>
      <c r="J83" s="212">
        <f t="shared" si="14"/>
        <v>27.666666666666668</v>
      </c>
      <c r="K83" s="111">
        <v>27.64406779661017</v>
      </c>
      <c r="L83" s="210">
        <f t="shared" ref="L83:L91" si="15">SUM(J83-K83)</f>
        <v>2.2598870056498299E-2</v>
      </c>
      <c r="M83" s="44">
        <f t="shared" ref="M83:M91" si="16">SUM(L83/K83)</f>
        <v>8.1749437972618007E-4</v>
      </c>
      <c r="N83" s="72"/>
    </row>
    <row r="84" spans="3:14" x14ac:dyDescent="0.3">
      <c r="C84" s="40"/>
      <c r="D84" s="73"/>
      <c r="E84" s="73"/>
      <c r="I84" s="130" t="s">
        <v>1</v>
      </c>
      <c r="J84" s="212">
        <f t="shared" si="14"/>
        <v>38.200000000000003</v>
      </c>
      <c r="K84" s="111">
        <v>37.680851063829785</v>
      </c>
      <c r="L84" s="210">
        <f t="shared" si="15"/>
        <v>0.51914893617021818</v>
      </c>
      <c r="M84" s="44">
        <f t="shared" si="16"/>
        <v>1.3777526821005226E-2</v>
      </c>
      <c r="N84" s="72"/>
    </row>
    <row r="85" spans="3:14" x14ac:dyDescent="0.3">
      <c r="C85" s="40"/>
      <c r="D85" s="10"/>
      <c r="E85" s="73"/>
      <c r="I85" s="130" t="s">
        <v>6</v>
      </c>
      <c r="J85" s="212">
        <f t="shared" si="14"/>
        <v>15.950848972296694</v>
      </c>
      <c r="K85" s="111">
        <v>34.6</v>
      </c>
      <c r="L85" s="210">
        <f t="shared" si="15"/>
        <v>-18.649151027703308</v>
      </c>
      <c r="M85" s="44">
        <f t="shared" si="16"/>
        <v>-0.53899280426888174</v>
      </c>
    </row>
    <row r="86" spans="3:14" x14ac:dyDescent="0.3">
      <c r="I86" s="130" t="s">
        <v>3</v>
      </c>
      <c r="J86" s="212">
        <f>SUM(C70/C30)</f>
        <v>28.785714285714285</v>
      </c>
      <c r="K86" s="111">
        <v>37.586666666666666</v>
      </c>
      <c r="L86" s="210">
        <f t="shared" si="15"/>
        <v>-8.8009523809523813</v>
      </c>
      <c r="M86" s="44">
        <f t="shared" si="16"/>
        <v>-0.23415091471139718</v>
      </c>
    </row>
    <row r="87" spans="3:14" x14ac:dyDescent="0.3">
      <c r="E87" s="73"/>
      <c r="I87" s="130" t="s">
        <v>7</v>
      </c>
      <c r="J87" s="212">
        <f t="shared" si="14"/>
        <v>24.875</v>
      </c>
      <c r="K87" s="111">
        <v>21.485714285714284</v>
      </c>
      <c r="L87" s="210">
        <f t="shared" si="15"/>
        <v>3.389285714285716</v>
      </c>
      <c r="M87" s="44">
        <f t="shared" si="16"/>
        <v>0.15774601063829796</v>
      </c>
    </row>
    <row r="88" spans="3:14" x14ac:dyDescent="0.3">
      <c r="E88" s="74"/>
      <c r="I88" s="130" t="s">
        <v>59</v>
      </c>
      <c r="J88" s="212">
        <f t="shared" si="14"/>
        <v>23.862068965517242</v>
      </c>
      <c r="K88" s="111">
        <f>SUM(D72/D32)</f>
        <v>30.715217391304346</v>
      </c>
      <c r="L88" s="210">
        <f t="shared" si="15"/>
        <v>-6.8531484257871043</v>
      </c>
      <c r="M88" s="44">
        <f t="shared" si="16"/>
        <v>-0.22311899468200638</v>
      </c>
    </row>
    <row r="89" spans="3:14" x14ac:dyDescent="0.3">
      <c r="I89" s="130" t="s">
        <v>13</v>
      </c>
      <c r="J89" s="212">
        <f t="shared" si="14"/>
        <v>35.083333333333336</v>
      </c>
      <c r="K89" s="111">
        <v>30.21311475409836</v>
      </c>
      <c r="L89" s="210">
        <f t="shared" si="15"/>
        <v>4.8702185792349759</v>
      </c>
      <c r="M89" s="44">
        <f t="shared" si="16"/>
        <v>0.16119551455959497</v>
      </c>
    </row>
    <row r="90" spans="3:14" x14ac:dyDescent="0.3">
      <c r="E90" s="25"/>
      <c r="F90" s="25"/>
      <c r="I90" s="130" t="s">
        <v>61</v>
      </c>
      <c r="J90" s="212">
        <f t="shared" si="14"/>
        <v>28.649635036496353</v>
      </c>
      <c r="K90" s="111">
        <f>SUM(M53/K53)</f>
        <v>23.818181818181817</v>
      </c>
      <c r="L90" s="210">
        <f t="shared" si="15"/>
        <v>4.831453218314536</v>
      </c>
      <c r="M90" s="44">
        <f t="shared" si="16"/>
        <v>0.20284727252465612</v>
      </c>
    </row>
    <row r="91" spans="3:14" ht="15" thickBot="1" x14ac:dyDescent="0.35">
      <c r="I91" s="13" t="s">
        <v>137</v>
      </c>
      <c r="J91" s="213">
        <f>SUM(C75/C35)</f>
        <v>15.022727272727273</v>
      </c>
      <c r="K91" s="208">
        <v>18.657627118644069</v>
      </c>
      <c r="L91" s="211">
        <f t="shared" si="15"/>
        <v>-3.6348998459167952</v>
      </c>
      <c r="M91" s="65">
        <f t="shared" si="16"/>
        <v>-0.19482112182875264</v>
      </c>
    </row>
    <row r="93" spans="3:14" x14ac:dyDescent="0.3">
      <c r="I93" s="40"/>
    </row>
    <row r="96" spans="3:14" ht="15.6" x14ac:dyDescent="0.3">
      <c r="J96" s="520"/>
      <c r="K96" s="520"/>
      <c r="L96" s="520"/>
      <c r="M96" s="266"/>
    </row>
    <row r="97" spans="2:13" x14ac:dyDescent="0.3">
      <c r="J97" s="522"/>
      <c r="K97" s="522"/>
      <c r="L97" s="266"/>
      <c r="M97" s="266"/>
    </row>
    <row r="98" spans="2:13" x14ac:dyDescent="0.3">
      <c r="J98" s="283"/>
      <c r="K98" s="284"/>
      <c r="L98" s="285"/>
      <c r="M98" s="285"/>
    </row>
    <row r="99" spans="2:13" x14ac:dyDescent="0.3">
      <c r="I99" s="285"/>
    </row>
    <row r="100" spans="2:13" x14ac:dyDescent="0.3">
      <c r="I100" s="286"/>
    </row>
    <row r="101" spans="2:13" ht="19.8" x14ac:dyDescent="0.4">
      <c r="B101" s="312"/>
      <c r="C101" s="312"/>
      <c r="D101" s="312"/>
      <c r="E101" s="313"/>
      <c r="I101" s="286"/>
    </row>
    <row r="103" spans="2:13" x14ac:dyDescent="0.3">
      <c r="B103" s="315"/>
      <c r="C103" s="316"/>
      <c r="D103" s="317"/>
      <c r="E103" s="300"/>
      <c r="F103" s="300"/>
    </row>
    <row r="104" spans="2:13" x14ac:dyDescent="0.3">
      <c r="B104" s="315"/>
      <c r="C104" s="318"/>
      <c r="D104" s="318"/>
      <c r="E104" s="300"/>
      <c r="F104" s="300"/>
    </row>
    <row r="105" spans="2:13" ht="15.6" x14ac:dyDescent="0.3">
      <c r="B105" s="319"/>
      <c r="C105" s="318"/>
      <c r="D105" s="318"/>
      <c r="E105" s="318"/>
      <c r="F105" s="318"/>
    </row>
    <row r="106" spans="2:13" x14ac:dyDescent="0.3">
      <c r="B106" s="320"/>
      <c r="C106" s="73"/>
      <c r="D106" s="10"/>
      <c r="E106" s="9"/>
      <c r="F106" s="321"/>
    </row>
    <row r="107" spans="2:13" x14ac:dyDescent="0.3">
      <c r="B107" s="320"/>
      <c r="C107" s="73"/>
      <c r="D107" s="10"/>
      <c r="E107" s="9"/>
      <c r="F107" s="321"/>
      <c r="I107" s="266"/>
    </row>
    <row r="108" spans="2:13" x14ac:dyDescent="0.3">
      <c r="B108" s="40"/>
      <c r="C108" s="73"/>
      <c r="D108" s="10"/>
      <c r="E108" s="9"/>
      <c r="F108" s="321"/>
      <c r="I108" s="266"/>
    </row>
    <row r="109" spans="2:13" x14ac:dyDescent="0.3">
      <c r="B109" s="40"/>
      <c r="C109" s="73"/>
      <c r="D109" s="10"/>
      <c r="E109" s="9"/>
      <c r="F109" s="321"/>
      <c r="J109" s="40"/>
      <c r="K109" s="10"/>
      <c r="L109" s="10"/>
    </row>
    <row r="110" spans="2:13" x14ac:dyDescent="0.3">
      <c r="B110" s="40"/>
      <c r="C110" s="73"/>
      <c r="D110" s="10"/>
      <c r="E110" s="9"/>
      <c r="F110" s="321"/>
      <c r="L110" s="9"/>
    </row>
    <row r="111" spans="2:13" x14ac:dyDescent="0.3">
      <c r="B111" s="40"/>
      <c r="C111" s="73"/>
      <c r="D111" s="10"/>
      <c r="E111" s="9"/>
      <c r="F111" s="321"/>
      <c r="J111" s="10"/>
      <c r="K111" s="9"/>
      <c r="L111" s="9"/>
    </row>
    <row r="112" spans="2:13" ht="15.6" x14ac:dyDescent="0.3">
      <c r="B112" s="40"/>
      <c r="C112" s="73"/>
      <c r="D112" s="10"/>
      <c r="E112" s="9"/>
      <c r="F112" s="321"/>
      <c r="J112" s="28" t="s">
        <v>246</v>
      </c>
      <c r="K112" s="28"/>
      <c r="L112" s="9"/>
    </row>
    <row r="113" spans="2:14" x14ac:dyDescent="0.3">
      <c r="B113" s="40"/>
      <c r="C113" s="73"/>
      <c r="D113" s="10"/>
      <c r="E113" s="9"/>
      <c r="F113" s="321"/>
      <c r="J113" s="40" t="s">
        <v>283</v>
      </c>
      <c r="K113" s="40"/>
      <c r="L113" s="40"/>
    </row>
    <row r="114" spans="2:14" ht="15" thickBot="1" x14ac:dyDescent="0.35">
      <c r="B114" s="40"/>
      <c r="C114" s="73"/>
      <c r="D114" s="10"/>
      <c r="E114" s="9"/>
      <c r="F114" s="321"/>
    </row>
    <row r="115" spans="2:14" ht="15" thickBot="1" x14ac:dyDescent="0.35">
      <c r="B115" s="40"/>
      <c r="C115" s="73"/>
      <c r="D115" s="10"/>
      <c r="E115" s="9"/>
      <c r="F115" s="321"/>
      <c r="G115" s="300"/>
      <c r="H115" s="301"/>
      <c r="J115" s="351" t="s">
        <v>244</v>
      </c>
      <c r="K115" s="346" t="s">
        <v>238</v>
      </c>
      <c r="L115" s="346" t="s">
        <v>242</v>
      </c>
      <c r="M115" s="327" t="s">
        <v>21</v>
      </c>
      <c r="N115" s="10" t="s">
        <v>259</v>
      </c>
    </row>
    <row r="116" spans="2:14" x14ac:dyDescent="0.3">
      <c r="B116" s="10"/>
      <c r="C116" s="73"/>
      <c r="D116" s="10"/>
      <c r="E116" s="73"/>
      <c r="F116" s="322"/>
      <c r="G116" s="322"/>
      <c r="H116" s="302"/>
      <c r="J116" s="352" t="s">
        <v>282</v>
      </c>
      <c r="K116" s="360">
        <v>2534</v>
      </c>
      <c r="L116" s="73">
        <f>SUM(K116-K117)</f>
        <v>169.25</v>
      </c>
      <c r="M116" s="350">
        <f>SUM(L116/K117)</f>
        <v>7.1572047785178131E-2</v>
      </c>
      <c r="N116" s="250">
        <f>SUM(K116/3900)</f>
        <v>0.6497435897435897</v>
      </c>
    </row>
    <row r="117" spans="2:14" ht="15" thickBot="1" x14ac:dyDescent="0.35">
      <c r="J117" s="359">
        <v>44197</v>
      </c>
      <c r="K117" s="361">
        <v>2364.75</v>
      </c>
      <c r="L117" s="363"/>
      <c r="M117" s="364"/>
    </row>
    <row r="118" spans="2:14" ht="15" thickBot="1" x14ac:dyDescent="0.35">
      <c r="F118" s="301"/>
      <c r="G118" s="300"/>
      <c r="H118" s="301"/>
      <c r="K118" s="8"/>
      <c r="L118" s="8"/>
      <c r="M118" s="8"/>
    </row>
    <row r="119" spans="2:14" ht="15" thickBot="1" x14ac:dyDescent="0.35">
      <c r="B119" s="10"/>
      <c r="C119" s="73"/>
      <c r="D119" s="73"/>
      <c r="E119" s="73"/>
      <c r="F119" s="322"/>
      <c r="G119" s="322"/>
      <c r="H119" s="302"/>
      <c r="J119" s="61" t="s">
        <v>71</v>
      </c>
      <c r="K119" s="346" t="s">
        <v>239</v>
      </c>
      <c r="L119" s="346" t="s">
        <v>242</v>
      </c>
      <c r="M119" s="327" t="s">
        <v>21</v>
      </c>
    </row>
    <row r="120" spans="2:14" x14ac:dyDescent="0.3">
      <c r="B120" s="10"/>
      <c r="C120" s="73"/>
      <c r="D120" s="10"/>
      <c r="E120" s="73"/>
      <c r="F120" s="322"/>
      <c r="G120" s="322"/>
      <c r="H120" s="302"/>
      <c r="J120" s="353" t="s">
        <v>260</v>
      </c>
      <c r="K120" s="362">
        <v>40601</v>
      </c>
      <c r="L120" s="362">
        <f>SUM(K120-K121)</f>
        <v>9346.5</v>
      </c>
      <c r="M120" s="342">
        <f>SUM(L120/K121)</f>
        <v>0.2990449375289958</v>
      </c>
    </row>
    <row r="121" spans="2:14" ht="15" thickBot="1" x14ac:dyDescent="0.35">
      <c r="B121" s="10"/>
      <c r="C121" s="73"/>
      <c r="D121" s="10"/>
      <c r="E121" s="73"/>
      <c r="F121" s="322"/>
      <c r="G121" s="323"/>
      <c r="J121" s="359">
        <v>44197</v>
      </c>
      <c r="K121" s="361">
        <v>31254.5</v>
      </c>
      <c r="L121" s="357"/>
      <c r="M121" s="364"/>
    </row>
    <row r="122" spans="2:14" ht="19.8" x14ac:dyDescent="0.4">
      <c r="B122" s="312"/>
      <c r="C122" s="192"/>
      <c r="D122" s="192"/>
      <c r="F122" s="322"/>
      <c r="G122" s="323"/>
    </row>
    <row r="124" spans="2:14" x14ac:dyDescent="0.3">
      <c r="B124" s="315"/>
      <c r="C124" s="316"/>
      <c r="D124" s="317"/>
      <c r="E124" s="300"/>
      <c r="F124" s="300"/>
      <c r="J124" s="10"/>
    </row>
    <row r="125" spans="2:14" x14ac:dyDescent="0.3">
      <c r="B125" s="315"/>
      <c r="C125" s="318"/>
      <c r="D125" s="318"/>
      <c r="E125" s="300"/>
      <c r="F125" s="300"/>
      <c r="K125" s="10"/>
      <c r="L125" s="10"/>
      <c r="M125" s="10"/>
      <c r="N125" s="10"/>
    </row>
    <row r="126" spans="2:14" ht="16.2" thickBot="1" x14ac:dyDescent="0.35">
      <c r="B126" s="319"/>
      <c r="C126" s="318"/>
      <c r="D126" s="318"/>
      <c r="E126" s="318"/>
      <c r="F126" s="318"/>
      <c r="J126" s="349"/>
      <c r="K126" s="73"/>
      <c r="L126" s="73"/>
      <c r="M126" s="74"/>
      <c r="N126" s="74"/>
    </row>
    <row r="127" spans="2:14" ht="15" thickBot="1" x14ac:dyDescent="0.35">
      <c r="B127" s="320"/>
      <c r="C127" s="73"/>
      <c r="D127" s="10"/>
      <c r="E127" s="9"/>
      <c r="F127" s="321"/>
      <c r="J127" s="61" t="s">
        <v>266</v>
      </c>
      <c r="K127" s="59" t="s">
        <v>244</v>
      </c>
      <c r="L127" s="327" t="s">
        <v>71</v>
      </c>
    </row>
    <row r="128" spans="2:14" x14ac:dyDescent="0.3">
      <c r="B128" s="320"/>
      <c r="C128" s="73"/>
      <c r="D128" s="10"/>
      <c r="E128" s="9"/>
      <c r="F128" s="321"/>
      <c r="J128" s="261" t="s">
        <v>261</v>
      </c>
      <c r="K128" s="355">
        <v>2364.75</v>
      </c>
      <c r="L128" s="356">
        <v>31254.5</v>
      </c>
    </row>
    <row r="129" spans="2:13" x14ac:dyDescent="0.3">
      <c r="B129" s="40"/>
      <c r="C129" s="73"/>
      <c r="D129" s="10"/>
      <c r="E129" s="9"/>
      <c r="F129" s="321"/>
      <c r="J129" s="261" t="s">
        <v>262</v>
      </c>
      <c r="K129" s="355">
        <v>2399</v>
      </c>
      <c r="L129" s="356">
        <v>32162</v>
      </c>
      <c r="M129" s="10"/>
    </row>
    <row r="130" spans="2:13" x14ac:dyDescent="0.3">
      <c r="B130" s="40"/>
      <c r="C130" s="73"/>
      <c r="D130" s="10"/>
      <c r="E130" s="9"/>
      <c r="F130" s="321"/>
      <c r="J130" s="353" t="s">
        <v>263</v>
      </c>
      <c r="K130" s="355">
        <v>2380</v>
      </c>
      <c r="L130" s="356">
        <v>34542</v>
      </c>
      <c r="M130" s="74"/>
    </row>
    <row r="131" spans="2:13" x14ac:dyDescent="0.3">
      <c r="B131" s="40"/>
      <c r="C131" s="73"/>
      <c r="D131" s="10"/>
      <c r="E131" s="9"/>
      <c r="F131" s="321"/>
      <c r="J131" s="353" t="s">
        <v>264</v>
      </c>
      <c r="K131" s="355">
        <v>2536</v>
      </c>
      <c r="L131" s="356">
        <v>37867</v>
      </c>
    </row>
    <row r="132" spans="2:13" ht="15" thickBot="1" x14ac:dyDescent="0.35">
      <c r="B132" s="40"/>
      <c r="C132" s="73"/>
      <c r="D132" s="10"/>
      <c r="E132" s="9"/>
      <c r="F132" s="321"/>
      <c r="J132" s="101" t="s">
        <v>265</v>
      </c>
      <c r="K132" s="357">
        <v>2534</v>
      </c>
      <c r="L132" s="358">
        <v>40601</v>
      </c>
    </row>
    <row r="133" spans="2:13" x14ac:dyDescent="0.3">
      <c r="B133" s="40"/>
      <c r="C133" s="73"/>
      <c r="D133" s="10"/>
      <c r="E133" s="9"/>
      <c r="F133" s="321"/>
      <c r="H133" s="282"/>
    </row>
    <row r="134" spans="2:13" ht="15" thickBot="1" x14ac:dyDescent="0.35">
      <c r="B134" s="40"/>
      <c r="C134" s="73"/>
      <c r="D134" s="10"/>
      <c r="E134" s="9"/>
      <c r="F134" s="321"/>
    </row>
    <row r="135" spans="2:13" x14ac:dyDescent="0.3">
      <c r="B135" s="40"/>
      <c r="C135" s="73"/>
      <c r="D135" s="10"/>
      <c r="E135" s="9"/>
      <c r="F135" s="321"/>
      <c r="J135" s="365"/>
      <c r="K135" s="366"/>
      <c r="L135" s="257"/>
      <c r="M135" s="354" t="s">
        <v>268</v>
      </c>
    </row>
    <row r="136" spans="2:13" ht="15" thickBot="1" x14ac:dyDescent="0.35">
      <c r="B136" s="40"/>
      <c r="C136" s="73"/>
      <c r="D136" s="10"/>
      <c r="E136" s="9"/>
      <c r="F136" s="321"/>
      <c r="G136" s="300"/>
      <c r="J136" s="101" t="s">
        <v>189</v>
      </c>
      <c r="K136" s="177" t="s">
        <v>71</v>
      </c>
      <c r="L136" s="177" t="s">
        <v>16</v>
      </c>
      <c r="M136" s="328" t="s">
        <v>269</v>
      </c>
    </row>
    <row r="137" spans="2:13" x14ac:dyDescent="0.3">
      <c r="B137" s="10"/>
      <c r="C137" s="73"/>
      <c r="D137" s="10"/>
      <c r="E137" s="73"/>
      <c r="F137" s="322"/>
      <c r="G137" s="322"/>
      <c r="J137" s="261" t="s">
        <v>270</v>
      </c>
      <c r="K137" s="355">
        <v>31254.5</v>
      </c>
      <c r="L137" s="355"/>
      <c r="M137" s="81"/>
    </row>
    <row r="138" spans="2:13" x14ac:dyDescent="0.3">
      <c r="J138" s="261" t="s">
        <v>262</v>
      </c>
      <c r="K138" s="355">
        <v>32162</v>
      </c>
      <c r="L138" s="355">
        <f>SUM(K138-K137)</f>
        <v>907.5</v>
      </c>
      <c r="M138" s="152">
        <f>SUM(L138/K137)</f>
        <v>2.9035818842086739E-2</v>
      </c>
    </row>
    <row r="139" spans="2:13" x14ac:dyDescent="0.3">
      <c r="F139" s="301"/>
      <c r="G139" s="300"/>
      <c r="H139" s="301"/>
      <c r="J139" s="353" t="s">
        <v>263</v>
      </c>
      <c r="K139" s="355">
        <v>34542</v>
      </c>
      <c r="L139" s="355">
        <f>SUM(K139-K138)</f>
        <v>2380</v>
      </c>
      <c r="M139" s="152">
        <f>SUM(L139/K138)</f>
        <v>7.4000373111124937E-2</v>
      </c>
    </row>
    <row r="140" spans="2:13" x14ac:dyDescent="0.3">
      <c r="B140" s="10"/>
      <c r="C140" s="73"/>
      <c r="D140" s="73"/>
      <c r="E140" s="73"/>
      <c r="F140" s="322"/>
      <c r="G140" s="322"/>
      <c r="H140" s="302"/>
      <c r="J140" s="353" t="s">
        <v>264</v>
      </c>
      <c r="K140" s="355">
        <v>37867</v>
      </c>
      <c r="L140" s="355">
        <f>SUM(K140-K139)</f>
        <v>3325</v>
      </c>
      <c r="M140" s="152">
        <f>SUM(L140/K139)</f>
        <v>9.6259625962596254E-2</v>
      </c>
    </row>
    <row r="141" spans="2:13" ht="15" thickBot="1" x14ac:dyDescent="0.35">
      <c r="B141" s="10"/>
      <c r="C141" s="73"/>
      <c r="D141" s="10"/>
      <c r="E141" s="73"/>
      <c r="F141" s="322"/>
      <c r="G141" s="322"/>
      <c r="H141" s="302"/>
      <c r="J141" s="101" t="s">
        <v>265</v>
      </c>
      <c r="K141" s="357">
        <v>40601</v>
      </c>
      <c r="L141" s="357">
        <f>SUM(K141-K140)</f>
        <v>2734</v>
      </c>
      <c r="M141" s="260">
        <f>SUM(L141/K140)</f>
        <v>7.2200068661367411E-2</v>
      </c>
    </row>
    <row r="143" spans="2:13" x14ac:dyDescent="0.3">
      <c r="B143" s="4"/>
      <c r="C143" s="4"/>
      <c r="D143" s="4"/>
    </row>
    <row r="144" spans="2:13" x14ac:dyDescent="0.3">
      <c r="B144" s="4"/>
    </row>
    <row r="145" spans="9:14" ht="23.4" x14ac:dyDescent="0.45">
      <c r="I145" s="369">
        <v>44287</v>
      </c>
    </row>
    <row r="146" spans="9:14" ht="15" thickBot="1" x14ac:dyDescent="0.35"/>
    <row r="147" spans="9:14" x14ac:dyDescent="0.3">
      <c r="I147" s="193"/>
      <c r="J147" s="254" t="s">
        <v>204</v>
      </c>
      <c r="K147" s="254" t="s">
        <v>197</v>
      </c>
      <c r="L147" s="254" t="s">
        <v>248</v>
      </c>
      <c r="M147" s="254" t="s">
        <v>220</v>
      </c>
      <c r="N147" s="367" t="s">
        <v>276</v>
      </c>
    </row>
    <row r="148" spans="9:14" ht="15" thickBot="1" x14ac:dyDescent="0.35">
      <c r="I148" s="194"/>
      <c r="J148" s="47" t="s">
        <v>83</v>
      </c>
      <c r="K148" s="47" t="s">
        <v>83</v>
      </c>
      <c r="L148" s="47" t="s">
        <v>83</v>
      </c>
      <c r="M148" s="47" t="s">
        <v>83</v>
      </c>
      <c r="N148" s="47" t="s">
        <v>83</v>
      </c>
    </row>
    <row r="149" spans="9:14" ht="16.2" thickBot="1" x14ac:dyDescent="0.35">
      <c r="I149" s="118" t="s">
        <v>52</v>
      </c>
      <c r="J149" s="62" t="s">
        <v>15</v>
      </c>
      <c r="K149" s="62" t="s">
        <v>15</v>
      </c>
      <c r="L149" s="62" t="s">
        <v>15</v>
      </c>
      <c r="M149" s="62" t="s">
        <v>15</v>
      </c>
      <c r="N149" s="368" t="s">
        <v>15</v>
      </c>
    </row>
    <row r="150" spans="9:14" ht="15" thickBot="1" x14ac:dyDescent="0.35">
      <c r="I150" s="249" t="s">
        <v>0</v>
      </c>
      <c r="J150" s="221">
        <v>628</v>
      </c>
      <c r="K150" s="221">
        <v>628</v>
      </c>
      <c r="L150" s="221">
        <v>710</v>
      </c>
      <c r="M150" s="221">
        <v>710</v>
      </c>
      <c r="N150" s="293">
        <f>AVERAGE(J150:M150)</f>
        <v>669</v>
      </c>
    </row>
    <row r="151" spans="9:14" ht="15" thickBot="1" x14ac:dyDescent="0.35">
      <c r="I151" s="248" t="s">
        <v>2</v>
      </c>
      <c r="J151" s="42">
        <v>1249</v>
      </c>
      <c r="K151" s="42">
        <v>1343</v>
      </c>
      <c r="L151" s="42">
        <v>1146</v>
      </c>
      <c r="M151" s="42">
        <v>1255</v>
      </c>
      <c r="N151" s="293">
        <f t="shared" ref="N151:N160" si="17">AVERAGE(J151:M151)</f>
        <v>1248.25</v>
      </c>
    </row>
    <row r="152" spans="9:14" ht="15" thickBot="1" x14ac:dyDescent="0.35">
      <c r="I152" s="38" t="s">
        <v>1</v>
      </c>
      <c r="J152" s="42">
        <v>509</v>
      </c>
      <c r="K152" s="42">
        <v>498</v>
      </c>
      <c r="L152" s="42">
        <v>502</v>
      </c>
      <c r="M152" s="42">
        <v>504</v>
      </c>
      <c r="N152" s="293">
        <f t="shared" si="17"/>
        <v>503.25</v>
      </c>
    </row>
    <row r="153" spans="9:14" ht="15" thickBot="1" x14ac:dyDescent="0.35">
      <c r="I153" s="2" t="s">
        <v>6</v>
      </c>
      <c r="J153" s="222">
        <v>29680</v>
      </c>
      <c r="K153" s="222">
        <v>30200</v>
      </c>
      <c r="L153" s="222">
        <v>32474</v>
      </c>
      <c r="M153" s="222">
        <v>31549</v>
      </c>
      <c r="N153" s="293">
        <f t="shared" si="17"/>
        <v>30975.75</v>
      </c>
    </row>
    <row r="154" spans="9:14" ht="15" thickBot="1" x14ac:dyDescent="0.35">
      <c r="I154" s="3" t="s">
        <v>3</v>
      </c>
      <c r="J154" s="42">
        <v>298</v>
      </c>
      <c r="K154" s="42">
        <v>283</v>
      </c>
      <c r="L154" s="42">
        <v>322</v>
      </c>
      <c r="M154" s="42">
        <v>313</v>
      </c>
      <c r="N154" s="293">
        <f t="shared" si="17"/>
        <v>304</v>
      </c>
    </row>
    <row r="155" spans="9:14" x14ac:dyDescent="0.3">
      <c r="I155" s="227" t="s">
        <v>7</v>
      </c>
      <c r="J155" s="42">
        <v>336</v>
      </c>
      <c r="K155" s="42">
        <v>381</v>
      </c>
      <c r="L155" s="42">
        <v>324</v>
      </c>
      <c r="M155" s="42">
        <v>328</v>
      </c>
      <c r="N155" s="293">
        <f t="shared" si="17"/>
        <v>342.25</v>
      </c>
    </row>
    <row r="156" spans="9:14" x14ac:dyDescent="0.3">
      <c r="I156" s="228" t="s">
        <v>59</v>
      </c>
      <c r="J156" s="42">
        <v>1740</v>
      </c>
      <c r="K156" s="42">
        <v>1748</v>
      </c>
      <c r="L156" s="42">
        <v>1793</v>
      </c>
      <c r="M156" s="42">
        <v>1714</v>
      </c>
      <c r="N156" s="293">
        <f t="shared" si="17"/>
        <v>1748.75</v>
      </c>
    </row>
    <row r="157" spans="9:14" ht="15" thickBot="1" x14ac:dyDescent="0.35">
      <c r="I157" s="38" t="s">
        <v>13</v>
      </c>
      <c r="J157" s="42">
        <v>357</v>
      </c>
      <c r="K157" s="42">
        <v>369</v>
      </c>
      <c r="L157" s="42">
        <v>369</v>
      </c>
      <c r="M157" s="42">
        <v>365</v>
      </c>
      <c r="N157" s="293">
        <f t="shared" si="17"/>
        <v>365</v>
      </c>
    </row>
    <row r="158" spans="9:14" x14ac:dyDescent="0.3">
      <c r="I158" s="2" t="s">
        <v>65</v>
      </c>
      <c r="J158" s="42">
        <v>399</v>
      </c>
      <c r="K158" s="42">
        <v>518</v>
      </c>
      <c r="L158" s="42">
        <v>456</v>
      </c>
      <c r="M158" s="42">
        <v>478</v>
      </c>
      <c r="N158" s="293">
        <f t="shared" si="17"/>
        <v>462.75</v>
      </c>
    </row>
    <row r="159" spans="9:14" ht="15" thickBot="1" x14ac:dyDescent="0.35">
      <c r="I159" s="227" t="s">
        <v>19</v>
      </c>
      <c r="J159" s="56">
        <v>1272</v>
      </c>
      <c r="K159" s="56">
        <v>1234</v>
      </c>
      <c r="L159" s="56">
        <v>1210</v>
      </c>
      <c r="M159" s="56">
        <v>1275</v>
      </c>
      <c r="N159" s="305">
        <f t="shared" si="17"/>
        <v>1247.75</v>
      </c>
    </row>
    <row r="160" spans="9:14" ht="15" thickBot="1" x14ac:dyDescent="0.35">
      <c r="I160" s="90" t="s">
        <v>50</v>
      </c>
      <c r="J160" s="77">
        <f>SUM(J150:J159)</f>
        <v>36468</v>
      </c>
      <c r="K160" s="59">
        <f>SUM(K150:K159)</f>
        <v>37202</v>
      </c>
      <c r="L160" s="77">
        <f>SUM(L150:L159)</f>
        <v>39306</v>
      </c>
      <c r="M160" s="59">
        <f>SUM(M150:M159)</f>
        <v>38491</v>
      </c>
      <c r="N160" s="77">
        <f t="shared" si="17"/>
        <v>37866.75</v>
      </c>
    </row>
    <row r="162" spans="9:17" ht="23.4" x14ac:dyDescent="0.45">
      <c r="I162" s="369">
        <v>44317</v>
      </c>
      <c r="N162" s="35"/>
    </row>
    <row r="163" spans="9:17" ht="15" thickBot="1" x14ac:dyDescent="0.35"/>
    <row r="164" spans="9:17" x14ac:dyDescent="0.3">
      <c r="I164" s="230"/>
      <c r="J164" s="254" t="s">
        <v>254</v>
      </c>
      <c r="K164" s="254" t="s">
        <v>250</v>
      </c>
      <c r="L164" s="254" t="s">
        <v>258</v>
      </c>
      <c r="M164" s="367" t="s">
        <v>275</v>
      </c>
      <c r="O164" s="162"/>
      <c r="P164" s="367" t="s">
        <v>268</v>
      </c>
      <c r="Q164" s="380" t="s">
        <v>280</v>
      </c>
    </row>
    <row r="165" spans="9:17" ht="15" thickBot="1" x14ac:dyDescent="0.35">
      <c r="I165" s="231"/>
      <c r="J165" s="47" t="s">
        <v>83</v>
      </c>
      <c r="K165" s="47" t="s">
        <v>83</v>
      </c>
      <c r="L165" s="47" t="s">
        <v>83</v>
      </c>
      <c r="M165" s="47" t="s">
        <v>83</v>
      </c>
      <c r="O165" s="164"/>
      <c r="P165" s="47" t="s">
        <v>245</v>
      </c>
      <c r="Q165" s="251" t="s">
        <v>281</v>
      </c>
    </row>
    <row r="166" spans="9:17" ht="16.2" thickBot="1" x14ac:dyDescent="0.35">
      <c r="I166" s="118" t="s">
        <v>52</v>
      </c>
      <c r="J166" s="62" t="s">
        <v>15</v>
      </c>
      <c r="K166" s="62" t="s">
        <v>15</v>
      </c>
      <c r="L166" s="62" t="s">
        <v>15</v>
      </c>
      <c r="M166" s="368" t="s">
        <v>15</v>
      </c>
      <c r="O166" s="114" t="s">
        <v>278</v>
      </c>
      <c r="P166" s="381">
        <v>37866.75</v>
      </c>
      <c r="Q166" s="383">
        <f>SUM(P166/125500)</f>
        <v>0.30172709163346612</v>
      </c>
    </row>
    <row r="167" spans="9:17" ht="15" thickBot="1" x14ac:dyDescent="0.35">
      <c r="I167" s="11" t="s">
        <v>0</v>
      </c>
      <c r="J167" s="221">
        <v>689</v>
      </c>
      <c r="K167" s="221">
        <v>689</v>
      </c>
      <c r="L167" s="221">
        <v>689</v>
      </c>
      <c r="M167" s="293">
        <f>AVERAGE(J167:L167)</f>
        <v>689</v>
      </c>
      <c r="O167" s="379" t="s">
        <v>279</v>
      </c>
      <c r="P167" s="382">
        <v>39948</v>
      </c>
      <c r="Q167" s="260">
        <f>SUM(P167/125500)</f>
        <v>0.31831075697211153</v>
      </c>
    </row>
    <row r="168" spans="9:17" ht="15" thickBot="1" x14ac:dyDescent="0.35">
      <c r="I168" s="34" t="s">
        <v>2</v>
      </c>
      <c r="J168" s="42">
        <v>1228</v>
      </c>
      <c r="K168" s="42">
        <v>1161</v>
      </c>
      <c r="L168" s="42">
        <v>1277</v>
      </c>
      <c r="M168" s="293">
        <f t="shared" ref="M168:M177" si="18">AVERAGE(J168:L168)</f>
        <v>1222</v>
      </c>
    </row>
    <row r="169" spans="9:17" ht="15" thickBot="1" x14ac:dyDescent="0.35">
      <c r="I169" s="33" t="s">
        <v>1</v>
      </c>
      <c r="J169" s="42">
        <v>528</v>
      </c>
      <c r="K169" s="42">
        <v>518</v>
      </c>
      <c r="L169" s="42">
        <v>541</v>
      </c>
      <c r="M169" s="293">
        <f t="shared" si="18"/>
        <v>529</v>
      </c>
    </row>
    <row r="170" spans="9:17" ht="15" thickBot="1" x14ac:dyDescent="0.35">
      <c r="I170" s="12" t="s">
        <v>6</v>
      </c>
      <c r="J170" s="222">
        <v>32304</v>
      </c>
      <c r="K170" s="222">
        <v>31768</v>
      </c>
      <c r="L170" s="222">
        <v>33781</v>
      </c>
      <c r="M170" s="293">
        <f t="shared" si="18"/>
        <v>32617.666666666668</v>
      </c>
    </row>
    <row r="171" spans="9:17" ht="15" thickBot="1" x14ac:dyDescent="0.35">
      <c r="I171" s="14" t="s">
        <v>3</v>
      </c>
      <c r="J171" s="42">
        <v>350</v>
      </c>
      <c r="K171" s="42">
        <v>331</v>
      </c>
      <c r="L171" s="42">
        <v>374</v>
      </c>
      <c r="M171" s="293">
        <f t="shared" si="18"/>
        <v>351.66666666666669</v>
      </c>
    </row>
    <row r="172" spans="9:17" ht="15" thickBot="1" x14ac:dyDescent="0.35">
      <c r="I172" s="13" t="s">
        <v>7</v>
      </c>
      <c r="J172" s="42">
        <v>383</v>
      </c>
      <c r="K172" s="42">
        <v>353</v>
      </c>
      <c r="L172" s="42">
        <v>405</v>
      </c>
      <c r="M172" s="293">
        <f t="shared" si="18"/>
        <v>380.33333333333331</v>
      </c>
    </row>
    <row r="173" spans="9:17" ht="15" thickBot="1" x14ac:dyDescent="0.35">
      <c r="I173" s="14" t="s">
        <v>59</v>
      </c>
      <c r="J173" s="42">
        <v>1906</v>
      </c>
      <c r="K173" s="42">
        <v>1846</v>
      </c>
      <c r="L173" s="42">
        <v>1929</v>
      </c>
      <c r="M173" s="293">
        <f t="shared" si="18"/>
        <v>1893.6666666666667</v>
      </c>
    </row>
    <row r="174" spans="9:17" ht="15" thickBot="1" x14ac:dyDescent="0.35">
      <c r="I174" s="15" t="s">
        <v>13</v>
      </c>
      <c r="J174" s="42">
        <v>386</v>
      </c>
      <c r="K174" s="42">
        <v>373</v>
      </c>
      <c r="L174" s="42">
        <v>399</v>
      </c>
      <c r="M174" s="293">
        <f t="shared" si="18"/>
        <v>386</v>
      </c>
    </row>
    <row r="175" spans="9:17" x14ac:dyDescent="0.3">
      <c r="I175" s="33" t="s">
        <v>65</v>
      </c>
      <c r="J175" s="42">
        <v>632</v>
      </c>
      <c r="K175" s="42">
        <v>504</v>
      </c>
      <c r="L175" s="42">
        <v>740</v>
      </c>
      <c r="M175" s="293">
        <f t="shared" si="18"/>
        <v>625.33333333333337</v>
      </c>
    </row>
    <row r="176" spans="9:17" ht="15" thickBot="1" x14ac:dyDescent="0.35">
      <c r="I176" s="227" t="s">
        <v>19</v>
      </c>
      <c r="J176" s="56">
        <v>1369</v>
      </c>
      <c r="K176" s="56">
        <v>1069</v>
      </c>
      <c r="L176" s="56">
        <v>1322</v>
      </c>
      <c r="M176" s="305">
        <f t="shared" si="18"/>
        <v>1253.3333333333333</v>
      </c>
    </row>
    <row r="177" spans="9:13" ht="15" thickBot="1" x14ac:dyDescent="0.35">
      <c r="I177" s="61" t="s">
        <v>50</v>
      </c>
      <c r="J177" s="77">
        <f>SUM(J167:J176)</f>
        <v>39775</v>
      </c>
      <c r="K177" s="59">
        <f>SUM(K167:K176)</f>
        <v>38612</v>
      </c>
      <c r="L177" s="77">
        <f>SUM(L167:L176)</f>
        <v>41457</v>
      </c>
      <c r="M177" s="61">
        <f t="shared" si="18"/>
        <v>39948</v>
      </c>
    </row>
    <row r="180" spans="9:13" ht="15" thickBot="1" x14ac:dyDescent="0.35"/>
    <row r="181" spans="9:13" x14ac:dyDescent="0.3">
      <c r="I181" s="230"/>
      <c r="J181" s="370">
        <v>44317</v>
      </c>
      <c r="K181" s="370">
        <v>44287</v>
      </c>
      <c r="L181" s="254" t="s">
        <v>242</v>
      </c>
      <c r="M181" s="367" t="s">
        <v>277</v>
      </c>
    </row>
    <row r="182" spans="9:13" ht="15" thickBot="1" x14ac:dyDescent="0.35">
      <c r="I182" s="231"/>
      <c r="J182" s="47" t="s">
        <v>83</v>
      </c>
      <c r="K182" s="47" t="s">
        <v>83</v>
      </c>
      <c r="L182" s="47" t="s">
        <v>83</v>
      </c>
      <c r="M182" s="47" t="s">
        <v>83</v>
      </c>
    </row>
    <row r="183" spans="9:13" ht="16.2" thickBot="1" x14ac:dyDescent="0.35">
      <c r="I183" s="118" t="s">
        <v>52</v>
      </c>
      <c r="J183" s="62" t="s">
        <v>15</v>
      </c>
      <c r="K183" s="62" t="s">
        <v>15</v>
      </c>
      <c r="L183" s="62" t="s">
        <v>15</v>
      </c>
      <c r="M183" s="136" t="s">
        <v>15</v>
      </c>
    </row>
    <row r="184" spans="9:13" ht="15" thickBot="1" x14ac:dyDescent="0.35">
      <c r="I184" s="11" t="s">
        <v>0</v>
      </c>
      <c r="J184" s="221">
        <v>689</v>
      </c>
      <c r="K184" s="221">
        <v>669</v>
      </c>
      <c r="L184" s="221">
        <f>SUM(J184-K184)</f>
        <v>20</v>
      </c>
      <c r="M184" s="373">
        <f>SUM(L184/K184)</f>
        <v>2.9895366218236172E-2</v>
      </c>
    </row>
    <row r="185" spans="9:13" ht="15" thickBot="1" x14ac:dyDescent="0.35">
      <c r="I185" s="34" t="s">
        <v>2</v>
      </c>
      <c r="J185" s="42">
        <v>1222</v>
      </c>
      <c r="K185" s="41">
        <v>1248.25</v>
      </c>
      <c r="L185" s="221">
        <f t="shared" ref="L185:L193" si="19">SUM(J185-K185)</f>
        <v>-26.25</v>
      </c>
      <c r="M185" s="372">
        <f t="shared" ref="M185:M194" si="20">SUM(L185/K185)</f>
        <v>-2.1029441217704788E-2</v>
      </c>
    </row>
    <row r="186" spans="9:13" ht="15" thickBot="1" x14ac:dyDescent="0.35">
      <c r="I186" s="33" t="s">
        <v>1</v>
      </c>
      <c r="J186" s="42">
        <v>529</v>
      </c>
      <c r="K186" s="41">
        <v>503.25</v>
      </c>
      <c r="L186" s="221">
        <f t="shared" si="19"/>
        <v>25.75</v>
      </c>
      <c r="M186" s="372">
        <f t="shared" si="20"/>
        <v>5.1167411823149531E-2</v>
      </c>
    </row>
    <row r="187" spans="9:13" ht="15" thickBot="1" x14ac:dyDescent="0.35">
      <c r="I187" s="12" t="s">
        <v>6</v>
      </c>
      <c r="J187" s="371">
        <v>32617.666666666668</v>
      </c>
      <c r="K187" s="371">
        <v>30975.75</v>
      </c>
      <c r="L187" s="221">
        <f t="shared" si="19"/>
        <v>1641.9166666666679</v>
      </c>
      <c r="M187" s="372">
        <f t="shared" si="20"/>
        <v>5.3006518540040772E-2</v>
      </c>
    </row>
    <row r="188" spans="9:13" ht="15" thickBot="1" x14ac:dyDescent="0.35">
      <c r="I188" s="14" t="s">
        <v>3</v>
      </c>
      <c r="J188" s="41">
        <v>351.66666666666669</v>
      </c>
      <c r="K188" s="41">
        <v>304</v>
      </c>
      <c r="L188" s="221">
        <f t="shared" si="19"/>
        <v>47.666666666666686</v>
      </c>
      <c r="M188" s="372">
        <f t="shared" si="20"/>
        <v>0.15679824561403516</v>
      </c>
    </row>
    <row r="189" spans="9:13" ht="15" thickBot="1" x14ac:dyDescent="0.35">
      <c r="I189" s="13" t="s">
        <v>7</v>
      </c>
      <c r="J189" s="41">
        <v>380.33333333333331</v>
      </c>
      <c r="K189" s="41">
        <v>342.25</v>
      </c>
      <c r="L189" s="221">
        <f t="shared" si="19"/>
        <v>38.083333333333314</v>
      </c>
      <c r="M189" s="372">
        <f t="shared" si="20"/>
        <v>0.11127343559775987</v>
      </c>
    </row>
    <row r="190" spans="9:13" ht="15" thickBot="1" x14ac:dyDescent="0.35">
      <c r="I190" s="14" t="s">
        <v>59</v>
      </c>
      <c r="J190" s="41">
        <v>1893.6666666666667</v>
      </c>
      <c r="K190" s="41">
        <v>1748.75</v>
      </c>
      <c r="L190" s="221">
        <f t="shared" si="19"/>
        <v>144.91666666666674</v>
      </c>
      <c r="M190" s="372">
        <f t="shared" si="20"/>
        <v>8.2868715749344818E-2</v>
      </c>
    </row>
    <row r="191" spans="9:13" ht="15" thickBot="1" x14ac:dyDescent="0.35">
      <c r="I191" s="15" t="s">
        <v>13</v>
      </c>
      <c r="J191" s="41">
        <v>386</v>
      </c>
      <c r="K191" s="41">
        <v>365</v>
      </c>
      <c r="L191" s="221">
        <f t="shared" si="19"/>
        <v>21</v>
      </c>
      <c r="M191" s="372">
        <f t="shared" si="20"/>
        <v>5.7534246575342465E-2</v>
      </c>
    </row>
    <row r="192" spans="9:13" x14ac:dyDescent="0.3">
      <c r="I192" s="33" t="s">
        <v>65</v>
      </c>
      <c r="J192" s="41">
        <v>625.33333333333337</v>
      </c>
      <c r="K192" s="41">
        <v>462.75</v>
      </c>
      <c r="L192" s="221">
        <f t="shared" si="19"/>
        <v>162.58333333333337</v>
      </c>
      <c r="M192" s="372">
        <f t="shared" si="20"/>
        <v>0.35134161714388629</v>
      </c>
    </row>
    <row r="193" spans="9:13" ht="15" thickBot="1" x14ac:dyDescent="0.35">
      <c r="I193" s="227" t="s">
        <v>19</v>
      </c>
      <c r="J193" s="57">
        <v>1253.3333333333333</v>
      </c>
      <c r="K193" s="57">
        <v>1247.75</v>
      </c>
      <c r="L193" s="374">
        <f t="shared" si="19"/>
        <v>5.5833333333332575</v>
      </c>
      <c r="M193" s="375">
        <f t="shared" si="20"/>
        <v>4.4747211647631797E-3</v>
      </c>
    </row>
    <row r="194" spans="9:13" ht="15" thickBot="1" x14ac:dyDescent="0.35">
      <c r="I194" s="61" t="s">
        <v>50</v>
      </c>
      <c r="J194" s="77">
        <f>SUM(J184:J193)</f>
        <v>39948.000000000007</v>
      </c>
      <c r="K194" s="59">
        <f>SUM(K184:K193)</f>
        <v>37866.75</v>
      </c>
      <c r="L194" s="77">
        <f>SUM(L184:L193)</f>
        <v>2081.2500000000009</v>
      </c>
      <c r="M194" s="60">
        <f t="shared" si="20"/>
        <v>5.4962467072035517E-2</v>
      </c>
    </row>
    <row r="196" spans="9:13" ht="15" thickBot="1" x14ac:dyDescent="0.35"/>
    <row r="197" spans="9:13" ht="15" thickBot="1" x14ac:dyDescent="0.35">
      <c r="J197" s="90" t="s">
        <v>250</v>
      </c>
      <c r="K197" s="61" t="s">
        <v>254</v>
      </c>
      <c r="L197" s="327" t="s">
        <v>258</v>
      </c>
    </row>
    <row r="198" spans="9:13" ht="15" thickBot="1" x14ac:dyDescent="0.35">
      <c r="J198" s="376">
        <v>38612</v>
      </c>
      <c r="K198" s="378">
        <v>39775</v>
      </c>
      <c r="L198" s="377">
        <v>41457</v>
      </c>
    </row>
  </sheetData>
  <mergeCells count="11">
    <mergeCell ref="J2:L2"/>
    <mergeCell ref="J3:L3"/>
    <mergeCell ref="J20:L20"/>
    <mergeCell ref="M20:M21"/>
    <mergeCell ref="N20:N21"/>
    <mergeCell ref="J21:L21"/>
    <mergeCell ref="J22:L22"/>
    <mergeCell ref="J61:L61"/>
    <mergeCell ref="J62:K62"/>
    <mergeCell ref="J96:L96"/>
    <mergeCell ref="J97:K97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5E3C7-9BF8-4789-A953-6C6E006A29EA}">
  <sheetPr codeName="Sheet27"/>
  <dimension ref="B1:AJ198"/>
  <sheetViews>
    <sheetView topLeftCell="A46" workbookViewId="0">
      <selection activeCell="E80" sqref="E8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10" max="10" width="21.88671875" customWidth="1"/>
    <col min="11" max="15" width="15.6640625" customWidth="1"/>
    <col min="16" max="16" width="14.44140625" customWidth="1"/>
    <col min="17" max="17" width="10.5546875" bestFit="1" customWidth="1"/>
    <col min="18" max="18" width="9.109375" customWidth="1"/>
    <col min="20" max="20" width="30.109375" customWidth="1"/>
    <col min="21" max="21" width="13.44140625" customWidth="1"/>
    <col min="22" max="22" width="12" customWidth="1"/>
    <col min="25" max="25" width="17.109375" customWidth="1"/>
    <col min="26" max="26" width="23.44140625" customWidth="1"/>
    <col min="29" max="29" width="17.6640625" customWidth="1"/>
    <col min="32" max="32" width="0.44140625" customWidth="1"/>
  </cols>
  <sheetData>
    <row r="1" spans="2:36" ht="21" x14ac:dyDescent="0.4">
      <c r="E1" s="89"/>
      <c r="F1" s="89"/>
      <c r="G1" s="89"/>
      <c r="H1" s="89"/>
    </row>
    <row r="2" spans="2:36" ht="23.4" x14ac:dyDescent="0.45">
      <c r="B2" s="287" t="s">
        <v>290</v>
      </c>
      <c r="C2" s="288"/>
      <c r="D2" s="288"/>
      <c r="E2" s="28"/>
      <c r="F2" s="29"/>
      <c r="G2" s="29"/>
      <c r="H2" s="29"/>
      <c r="I2" s="29"/>
      <c r="K2" s="518"/>
      <c r="L2" s="518"/>
      <c r="M2" s="518"/>
      <c r="T2" s="40" t="s">
        <v>68</v>
      </c>
      <c r="AC2" s="28"/>
      <c r="AD2" s="28"/>
      <c r="AE2" s="28"/>
    </row>
    <row r="3" spans="2:36" x14ac:dyDescent="0.3">
      <c r="B3" s="40"/>
      <c r="C3" s="40"/>
      <c r="K3" s="519"/>
      <c r="L3" s="519"/>
      <c r="M3" s="519"/>
      <c r="AC3" s="40"/>
      <c r="AD3" s="40"/>
      <c r="AE3" s="40"/>
    </row>
    <row r="4" spans="2:36" ht="18.600000000000001" thickBot="1" x14ac:dyDescent="0.4">
      <c r="B4" s="191" t="s">
        <v>51</v>
      </c>
      <c r="C4" s="192"/>
      <c r="D4" s="192"/>
      <c r="K4" s="186"/>
      <c r="T4" s="40" t="s">
        <v>18</v>
      </c>
      <c r="U4" s="84"/>
      <c r="AD4" s="40"/>
      <c r="AE4" s="40"/>
      <c r="AG4" s="40"/>
    </row>
    <row r="5" spans="2:36" x14ac:dyDescent="0.3">
      <c r="B5" s="193"/>
      <c r="C5" s="254" t="s">
        <v>289</v>
      </c>
      <c r="D5" s="254" t="s">
        <v>284</v>
      </c>
      <c r="E5" s="45" t="s">
        <v>20</v>
      </c>
      <c r="F5" s="45" t="s">
        <v>20</v>
      </c>
      <c r="J5" s="193"/>
      <c r="K5" s="254" t="s">
        <v>254</v>
      </c>
      <c r="L5" s="254" t="s">
        <v>250</v>
      </c>
      <c r="M5" s="254" t="s">
        <v>274</v>
      </c>
      <c r="N5" s="254" t="s">
        <v>258</v>
      </c>
      <c r="O5" s="140" t="s">
        <v>275</v>
      </c>
      <c r="U5" s="84"/>
      <c r="AD5" s="40"/>
      <c r="AE5" s="40"/>
      <c r="AF5" s="40"/>
      <c r="AG5" s="178"/>
      <c r="AH5" s="40"/>
      <c r="AJ5" s="40"/>
    </row>
    <row r="6" spans="2:36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194"/>
      <c r="K6" s="121" t="s">
        <v>14</v>
      </c>
      <c r="L6" s="121" t="s">
        <v>14</v>
      </c>
      <c r="M6" s="121" t="s">
        <v>14</v>
      </c>
      <c r="N6" s="121" t="s">
        <v>14</v>
      </c>
      <c r="O6" s="140"/>
      <c r="T6" s="19" t="s">
        <v>8</v>
      </c>
      <c r="U6" s="20"/>
      <c r="V6" s="21"/>
      <c r="AD6" s="10"/>
      <c r="AE6" s="40"/>
      <c r="AG6" s="10"/>
      <c r="AH6" s="40"/>
    </row>
    <row r="7" spans="2:36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118" t="s">
        <v>52</v>
      </c>
      <c r="K7" s="136" t="s">
        <v>15</v>
      </c>
      <c r="L7" s="136" t="s">
        <v>15</v>
      </c>
      <c r="M7" s="136" t="s">
        <v>15</v>
      </c>
      <c r="N7" s="136" t="s">
        <v>15</v>
      </c>
      <c r="O7" s="140"/>
      <c r="T7" s="21" t="s">
        <v>57</v>
      </c>
      <c r="U7" s="22">
        <v>3900</v>
      </c>
      <c r="V7" s="21"/>
      <c r="AD7" s="166"/>
      <c r="AE7" s="166"/>
      <c r="AF7" s="8"/>
      <c r="AG7" s="166"/>
      <c r="AH7" s="166"/>
    </row>
    <row r="8" spans="2:36" ht="15" thickBot="1" x14ac:dyDescent="0.35">
      <c r="B8" s="249" t="s">
        <v>0</v>
      </c>
      <c r="C8" s="91">
        <v>36</v>
      </c>
      <c r="D8" s="91">
        <v>36</v>
      </c>
      <c r="E8" s="93">
        <f t="shared" ref="E8:E17" si="0">SUM(C8-D8)</f>
        <v>0</v>
      </c>
      <c r="F8" s="96">
        <f t="shared" ref="F8:F17" si="1">SUM(E8/D8)</f>
        <v>0</v>
      </c>
      <c r="G8">
        <f>AVERAGE(C8:D8)</f>
        <v>36</v>
      </c>
      <c r="I8" s="186"/>
      <c r="J8" s="249" t="s">
        <v>0</v>
      </c>
      <c r="K8" s="91">
        <v>36</v>
      </c>
      <c r="L8" s="91">
        <v>36</v>
      </c>
      <c r="M8" s="91">
        <v>36</v>
      </c>
      <c r="N8" s="91">
        <v>36</v>
      </c>
      <c r="O8" s="139">
        <f>AVERAGE(K8:N8)</f>
        <v>36</v>
      </c>
      <c r="P8">
        <f>SUM(C8-O8)</f>
        <v>0</v>
      </c>
      <c r="Q8" s="75">
        <f>SUM(P8/O8)</f>
        <v>0</v>
      </c>
      <c r="T8" s="21" t="s">
        <v>9</v>
      </c>
      <c r="U8" s="23">
        <v>125500</v>
      </c>
      <c r="V8" s="21"/>
    </row>
    <row r="9" spans="2:36" ht="15" thickBot="1" x14ac:dyDescent="0.35">
      <c r="B9" s="248" t="s">
        <v>2</v>
      </c>
      <c r="C9" s="42">
        <v>51</v>
      </c>
      <c r="D9" s="42">
        <v>54</v>
      </c>
      <c r="E9" s="93">
        <f t="shared" si="0"/>
        <v>-3</v>
      </c>
      <c r="F9" s="44">
        <f t="shared" si="1"/>
        <v>-5.5555555555555552E-2</v>
      </c>
      <c r="G9" s="35">
        <f t="shared" ref="G9:G18" si="2">AVERAGE(C9:D9)</f>
        <v>52.5</v>
      </c>
      <c r="H9" s="35"/>
      <c r="I9" s="186"/>
      <c r="J9" s="248" t="s">
        <v>2</v>
      </c>
      <c r="K9" s="42">
        <v>41</v>
      </c>
      <c r="L9" s="42">
        <v>40</v>
      </c>
      <c r="M9" s="42">
        <v>51</v>
      </c>
      <c r="N9" s="42">
        <v>43</v>
      </c>
      <c r="O9" s="384">
        <f t="shared" ref="O9:O17" si="3">AVERAGE(K9:N9)</f>
        <v>43.75</v>
      </c>
      <c r="P9" s="35">
        <f t="shared" ref="P9:P19" si="4">SUM(C9-O9)</f>
        <v>7.25</v>
      </c>
      <c r="Q9" s="75">
        <f t="shared" ref="Q9:Q19" si="5">SUM(P9/O9)</f>
        <v>0.1657142857142857</v>
      </c>
      <c r="AC9" s="40"/>
      <c r="AD9" s="169"/>
      <c r="AG9" s="169"/>
    </row>
    <row r="10" spans="2:36" ht="15" thickBot="1" x14ac:dyDescent="0.35">
      <c r="B10" s="38" t="s">
        <v>1</v>
      </c>
      <c r="C10" s="42">
        <v>15</v>
      </c>
      <c r="D10" s="42">
        <v>15</v>
      </c>
      <c r="E10" s="93">
        <f t="shared" si="0"/>
        <v>0</v>
      </c>
      <c r="F10" s="44">
        <f t="shared" si="1"/>
        <v>0</v>
      </c>
      <c r="G10" s="35">
        <f t="shared" si="2"/>
        <v>15</v>
      </c>
      <c r="H10" s="35"/>
      <c r="J10" s="38" t="s">
        <v>1</v>
      </c>
      <c r="K10" s="42">
        <v>14</v>
      </c>
      <c r="L10" s="42">
        <v>14</v>
      </c>
      <c r="M10" s="42">
        <v>15</v>
      </c>
      <c r="N10" s="42">
        <v>14</v>
      </c>
      <c r="O10" s="384">
        <f t="shared" si="3"/>
        <v>14.25</v>
      </c>
      <c r="P10" s="35">
        <f t="shared" si="4"/>
        <v>0.75</v>
      </c>
      <c r="Q10" s="75">
        <f t="shared" si="5"/>
        <v>5.2631578947368418E-2</v>
      </c>
      <c r="AC10" s="40"/>
      <c r="AD10" s="205"/>
      <c r="AE10" s="40"/>
      <c r="AF10" s="40"/>
      <c r="AG10" s="205"/>
      <c r="AH10" s="40"/>
    </row>
    <row r="11" spans="2:36" ht="15" thickBot="1" x14ac:dyDescent="0.35">
      <c r="B11" s="2" t="s">
        <v>6</v>
      </c>
      <c r="C11" s="42">
        <v>2261</v>
      </c>
      <c r="D11" s="42">
        <v>2238</v>
      </c>
      <c r="E11" s="93">
        <f t="shared" si="0"/>
        <v>23</v>
      </c>
      <c r="F11" s="44">
        <f t="shared" si="1"/>
        <v>1.0277033065236819E-2</v>
      </c>
      <c r="G11" s="35">
        <f t="shared" si="2"/>
        <v>2249.5</v>
      </c>
      <c r="H11" s="35"/>
      <c r="J11" s="2" t="s">
        <v>6</v>
      </c>
      <c r="K11" s="42">
        <v>2227</v>
      </c>
      <c r="L11" s="42">
        <v>2234</v>
      </c>
      <c r="M11" s="42">
        <v>2245</v>
      </c>
      <c r="N11" s="42">
        <v>2118</v>
      </c>
      <c r="O11" s="384">
        <f t="shared" si="3"/>
        <v>2206</v>
      </c>
      <c r="P11" s="35">
        <f t="shared" si="4"/>
        <v>55</v>
      </c>
      <c r="Q11" s="75">
        <f t="shared" si="5"/>
        <v>2.4932003626473256E-2</v>
      </c>
      <c r="T11" s="16" t="s">
        <v>10</v>
      </c>
      <c r="U11" s="17"/>
      <c r="V11" s="17"/>
    </row>
    <row r="12" spans="2:36" ht="15" thickBot="1" x14ac:dyDescent="0.35">
      <c r="B12" s="3" t="s">
        <v>3</v>
      </c>
      <c r="C12" s="229">
        <v>19</v>
      </c>
      <c r="D12" s="229">
        <v>14</v>
      </c>
      <c r="E12" s="93">
        <f t="shared" si="0"/>
        <v>5</v>
      </c>
      <c r="F12" s="44">
        <f t="shared" si="1"/>
        <v>0.35714285714285715</v>
      </c>
      <c r="G12" s="35">
        <f t="shared" si="2"/>
        <v>16.5</v>
      </c>
      <c r="H12" s="35"/>
      <c r="J12" s="3" t="s">
        <v>3</v>
      </c>
      <c r="K12" s="229">
        <v>14</v>
      </c>
      <c r="L12" s="229">
        <v>14</v>
      </c>
      <c r="M12" s="229">
        <v>14</v>
      </c>
      <c r="N12" s="229">
        <v>14</v>
      </c>
      <c r="O12" s="384">
        <f t="shared" si="3"/>
        <v>14</v>
      </c>
      <c r="P12" s="35">
        <f t="shared" si="4"/>
        <v>5</v>
      </c>
      <c r="Q12" s="75">
        <f t="shared" si="5"/>
        <v>0.35714285714285715</v>
      </c>
      <c r="T12" s="16" t="s">
        <v>58</v>
      </c>
      <c r="U12" s="18">
        <f>SUM(C18/U7)</f>
        <v>0.671025641025641</v>
      </c>
      <c r="V12" s="16"/>
      <c r="AC12" s="4"/>
      <c r="AD12" s="4"/>
      <c r="AE12" s="4"/>
      <c r="AF12" s="4"/>
      <c r="AG12" s="4"/>
      <c r="AH12" s="4"/>
    </row>
    <row r="13" spans="2:36" x14ac:dyDescent="0.3">
      <c r="B13" s="227" t="s">
        <v>7</v>
      </c>
      <c r="C13" s="42">
        <v>15</v>
      </c>
      <c r="D13" s="42">
        <v>16</v>
      </c>
      <c r="E13" s="93">
        <f t="shared" si="0"/>
        <v>-1</v>
      </c>
      <c r="F13" s="58">
        <f t="shared" si="1"/>
        <v>-6.25E-2</v>
      </c>
      <c r="G13" s="35">
        <f t="shared" si="2"/>
        <v>15.5</v>
      </c>
      <c r="H13" s="35"/>
      <c r="J13" s="227" t="s">
        <v>7</v>
      </c>
      <c r="K13" s="42">
        <v>14</v>
      </c>
      <c r="L13" s="42">
        <v>13</v>
      </c>
      <c r="M13" s="42">
        <v>15</v>
      </c>
      <c r="N13" s="42">
        <v>13</v>
      </c>
      <c r="O13" s="384">
        <f t="shared" si="3"/>
        <v>13.75</v>
      </c>
      <c r="P13" s="35">
        <f t="shared" si="4"/>
        <v>1.25</v>
      </c>
      <c r="Q13" s="75">
        <f t="shared" si="5"/>
        <v>9.0909090909090912E-2</v>
      </c>
      <c r="T13" s="16" t="s">
        <v>11</v>
      </c>
      <c r="U13" s="18">
        <f>SUM(C55/U8)</f>
        <v>0.34898804780876497</v>
      </c>
      <c r="V13" s="16"/>
    </row>
    <row r="14" spans="2:36" x14ac:dyDescent="0.3">
      <c r="B14" s="228" t="s">
        <v>59</v>
      </c>
      <c r="C14" s="42">
        <v>90</v>
      </c>
      <c r="D14" s="42">
        <v>87</v>
      </c>
      <c r="E14" s="93">
        <f t="shared" si="0"/>
        <v>3</v>
      </c>
      <c r="F14" s="44">
        <f t="shared" si="1"/>
        <v>3.4482758620689655E-2</v>
      </c>
      <c r="G14" s="35">
        <f t="shared" si="2"/>
        <v>88.5</v>
      </c>
      <c r="H14" s="35"/>
      <c r="J14" s="228" t="s">
        <v>59</v>
      </c>
      <c r="K14" s="42">
        <v>84</v>
      </c>
      <c r="L14" s="42">
        <v>85</v>
      </c>
      <c r="M14" s="42">
        <v>86</v>
      </c>
      <c r="N14" s="42">
        <v>84</v>
      </c>
      <c r="O14" s="384">
        <f t="shared" si="3"/>
        <v>84.75</v>
      </c>
      <c r="P14" s="35">
        <f t="shared" si="4"/>
        <v>5.25</v>
      </c>
      <c r="Q14" s="75">
        <f t="shared" si="5"/>
        <v>6.1946902654867256E-2</v>
      </c>
    </row>
    <row r="15" spans="2:36" ht="15" thickBot="1" x14ac:dyDescent="0.35">
      <c r="B15" s="38" t="s">
        <v>13</v>
      </c>
      <c r="C15" s="42">
        <v>13</v>
      </c>
      <c r="D15" s="42">
        <v>12</v>
      </c>
      <c r="E15" s="93">
        <f t="shared" si="0"/>
        <v>1</v>
      </c>
      <c r="F15" s="96">
        <f t="shared" si="1"/>
        <v>8.3333333333333329E-2</v>
      </c>
      <c r="G15" s="35">
        <f t="shared" si="2"/>
        <v>12.5</v>
      </c>
      <c r="H15" s="35"/>
      <c r="J15" s="38" t="s">
        <v>13</v>
      </c>
      <c r="K15" s="42">
        <v>12</v>
      </c>
      <c r="L15" s="42">
        <v>12</v>
      </c>
      <c r="M15" s="42">
        <v>12</v>
      </c>
      <c r="N15" s="42">
        <v>12</v>
      </c>
      <c r="O15" s="384">
        <f t="shared" si="3"/>
        <v>12</v>
      </c>
      <c r="P15" s="35">
        <f t="shared" si="4"/>
        <v>1</v>
      </c>
      <c r="Q15" s="75">
        <f t="shared" si="5"/>
        <v>8.3333333333333329E-2</v>
      </c>
    </row>
    <row r="16" spans="2:36" x14ac:dyDescent="0.3">
      <c r="B16" s="2" t="s">
        <v>65</v>
      </c>
      <c r="C16" s="41">
        <v>21</v>
      </c>
      <c r="D16" s="41">
        <v>27.4</v>
      </c>
      <c r="E16" s="26">
        <f t="shared" si="0"/>
        <v>-6.3999999999999986</v>
      </c>
      <c r="F16" s="58">
        <f t="shared" si="1"/>
        <v>-0.23357664233576639</v>
      </c>
      <c r="G16" s="35">
        <f t="shared" si="2"/>
        <v>24.2</v>
      </c>
      <c r="H16" s="35"/>
      <c r="J16" s="2" t="s">
        <v>65</v>
      </c>
      <c r="K16" s="42">
        <v>20</v>
      </c>
      <c r="L16" s="42">
        <v>19</v>
      </c>
      <c r="M16" s="42">
        <v>21</v>
      </c>
      <c r="N16" s="42">
        <v>24</v>
      </c>
      <c r="O16" s="384">
        <f t="shared" si="3"/>
        <v>21</v>
      </c>
      <c r="P16" s="35">
        <f t="shared" si="4"/>
        <v>0</v>
      </c>
      <c r="Q16" s="75">
        <f t="shared" si="5"/>
        <v>0</v>
      </c>
    </row>
    <row r="17" spans="2:26" ht="15" thickBot="1" x14ac:dyDescent="0.35">
      <c r="B17" s="227" t="s">
        <v>19</v>
      </c>
      <c r="C17" s="56">
        <v>96</v>
      </c>
      <c r="D17" s="56">
        <v>94</v>
      </c>
      <c r="E17" s="57">
        <f t="shared" si="0"/>
        <v>2</v>
      </c>
      <c r="F17" s="58">
        <f t="shared" si="1"/>
        <v>2.1276595744680851E-2</v>
      </c>
      <c r="G17" s="35">
        <f t="shared" si="2"/>
        <v>95</v>
      </c>
      <c r="H17" s="35"/>
      <c r="J17" s="227" t="s">
        <v>19</v>
      </c>
      <c r="K17" s="56">
        <v>85</v>
      </c>
      <c r="L17" s="56">
        <v>91</v>
      </c>
      <c r="M17" s="56">
        <v>88</v>
      </c>
      <c r="N17" s="56">
        <v>88</v>
      </c>
      <c r="O17" s="384">
        <f t="shared" si="3"/>
        <v>88</v>
      </c>
      <c r="P17" s="35">
        <f t="shared" si="4"/>
        <v>8</v>
      </c>
      <c r="Q17" s="75">
        <f t="shared" si="5"/>
        <v>9.0909090909090912E-2</v>
      </c>
    </row>
    <row r="18" spans="2:26" ht="15" thickBot="1" x14ac:dyDescent="0.35">
      <c r="B18" s="90" t="s">
        <v>50</v>
      </c>
      <c r="C18" s="77">
        <f>SUM(C8:C17)</f>
        <v>2617</v>
      </c>
      <c r="D18" s="7">
        <f>SUM(D8:D17)</f>
        <v>2593.4</v>
      </c>
      <c r="E18" s="77">
        <f>SUM(C18-D18)</f>
        <v>23.599999999999909</v>
      </c>
      <c r="F18" s="60">
        <f>SUM(E18/D18)</f>
        <v>9.100023135652004E-3</v>
      </c>
      <c r="G18" s="35">
        <f t="shared" si="2"/>
        <v>2605.1999999999998</v>
      </c>
      <c r="H18" s="35"/>
      <c r="J18" s="90" t="s">
        <v>50</v>
      </c>
      <c r="K18" s="77">
        <v>2547</v>
      </c>
      <c r="L18" s="7">
        <v>2558</v>
      </c>
      <c r="M18" s="77">
        <v>2583</v>
      </c>
      <c r="N18" s="7">
        <v>2446</v>
      </c>
      <c r="O18" s="384">
        <f>AVERAGE(K18:N18)</f>
        <v>2533.5</v>
      </c>
      <c r="P18" s="35">
        <f t="shared" si="4"/>
        <v>83.5</v>
      </c>
      <c r="Q18" s="75">
        <f t="shared" si="5"/>
        <v>3.2958358002762977E-2</v>
      </c>
    </row>
    <row r="19" spans="2:26" x14ac:dyDescent="0.3">
      <c r="B19" s="343" t="s">
        <v>292</v>
      </c>
      <c r="C19" s="388">
        <f>SUM(C18-C11)</f>
        <v>356</v>
      </c>
      <c r="E19" s="35"/>
      <c r="J19" s="385" t="s">
        <v>292</v>
      </c>
      <c r="K19" s="9">
        <f>SUM(K18-K11)</f>
        <v>320</v>
      </c>
      <c r="L19" s="9">
        <f>SUM(L18-L11)</f>
        <v>324</v>
      </c>
      <c r="M19" s="9">
        <f>SUM(M18-M11)</f>
        <v>338</v>
      </c>
      <c r="N19" s="9">
        <f>SUM(N18-N11)</f>
        <v>328</v>
      </c>
      <c r="O19" s="387">
        <f>SUM(O8:O10,O12:O17)</f>
        <v>327.5</v>
      </c>
      <c r="P19" s="282">
        <f t="shared" si="4"/>
        <v>28.5</v>
      </c>
      <c r="Q19" s="185">
        <f t="shared" si="5"/>
        <v>8.7022900763358779E-2</v>
      </c>
      <c r="W19" s="189"/>
      <c r="X19" s="189"/>
    </row>
    <row r="20" spans="2:26" ht="15.6" x14ac:dyDescent="0.3">
      <c r="G20" s="35"/>
      <c r="H20" s="35"/>
      <c r="I20" s="35"/>
      <c r="J20" s="5"/>
      <c r="K20" s="518"/>
      <c r="L20" s="518"/>
      <c r="M20" s="518"/>
      <c r="N20" s="517"/>
      <c r="O20" s="517"/>
      <c r="W20" s="189"/>
      <c r="X20" s="189"/>
    </row>
    <row r="21" spans="2:26" ht="18" x14ac:dyDescent="0.35">
      <c r="B21" s="191" t="s">
        <v>51</v>
      </c>
      <c r="C21" s="192"/>
      <c r="D21" s="192"/>
      <c r="J21" s="5"/>
      <c r="K21" s="518"/>
      <c r="L21" s="518"/>
      <c r="M21" s="518"/>
      <c r="N21" s="517"/>
      <c r="O21" s="517"/>
      <c r="W21" s="122"/>
    </row>
    <row r="22" spans="2:26" ht="15" thickBot="1" x14ac:dyDescent="0.35">
      <c r="B22" s="6" t="s">
        <v>291</v>
      </c>
      <c r="C22" s="40"/>
      <c r="D22" s="40"/>
      <c r="J22" s="5"/>
      <c r="K22" s="519"/>
      <c r="L22" s="519"/>
      <c r="M22" s="519"/>
      <c r="O22" s="384">
        <f>SUM(O8:O17)</f>
        <v>2533.5</v>
      </c>
      <c r="W22" s="122"/>
    </row>
    <row r="23" spans="2:26" x14ac:dyDescent="0.3">
      <c r="B23" s="195"/>
      <c r="C23" s="254" t="s">
        <v>289</v>
      </c>
      <c r="D23" s="80" t="s">
        <v>22</v>
      </c>
      <c r="E23" s="45" t="s">
        <v>23</v>
      </c>
      <c r="F23" s="64" t="s">
        <v>23</v>
      </c>
      <c r="J23" t="s">
        <v>24</v>
      </c>
      <c r="K23" t="s">
        <v>25</v>
      </c>
      <c r="W23" s="122"/>
    </row>
    <row r="24" spans="2:26" ht="15" thickBot="1" x14ac:dyDescent="0.35">
      <c r="B24" s="196"/>
      <c r="C24" s="121" t="s">
        <v>14</v>
      </c>
      <c r="D24" s="68" t="s">
        <v>14</v>
      </c>
      <c r="E24" s="52" t="s">
        <v>16</v>
      </c>
      <c r="F24" s="53" t="s">
        <v>21</v>
      </c>
      <c r="J24" t="s">
        <v>26</v>
      </c>
      <c r="K24" t="s">
        <v>27</v>
      </c>
      <c r="W24" s="122"/>
    </row>
    <row r="25" spans="2:26" ht="16.2" thickBot="1" x14ac:dyDescent="0.35">
      <c r="B25" s="1" t="s">
        <v>52</v>
      </c>
      <c r="C25" s="136" t="s">
        <v>15</v>
      </c>
      <c r="D25" s="55" t="s">
        <v>15</v>
      </c>
      <c r="E25" s="49" t="s">
        <v>15</v>
      </c>
      <c r="F25" s="55" t="s">
        <v>15</v>
      </c>
      <c r="J25" t="s">
        <v>28</v>
      </c>
      <c r="K25" t="s">
        <v>25</v>
      </c>
      <c r="W25" s="122"/>
    </row>
    <row r="26" spans="2:26" ht="15" thickBot="1" x14ac:dyDescent="0.35">
      <c r="B26" s="11" t="s">
        <v>0</v>
      </c>
      <c r="C26" s="78">
        <f t="shared" ref="C26:C35" si="6">SUM(C8)</f>
        <v>36</v>
      </c>
      <c r="D26" s="99">
        <v>113</v>
      </c>
      <c r="E26" s="41">
        <f>SUM(C26-D26)</f>
        <v>-77</v>
      </c>
      <c r="F26" s="67">
        <f>SUM(E26/D26)</f>
        <v>-0.68141592920353977</v>
      </c>
      <c r="G26" s="75">
        <f>SUM(C26/D26)</f>
        <v>0.31858407079646017</v>
      </c>
      <c r="H26" s="75"/>
      <c r="J26" t="s">
        <v>29</v>
      </c>
      <c r="K26" t="s">
        <v>25</v>
      </c>
      <c r="W26" s="122"/>
    </row>
    <row r="27" spans="2:26" ht="15" thickBot="1" x14ac:dyDescent="0.35">
      <c r="B27" s="34" t="s">
        <v>2</v>
      </c>
      <c r="C27" s="78">
        <f t="shared" si="6"/>
        <v>51</v>
      </c>
      <c r="D27" s="99">
        <v>118</v>
      </c>
      <c r="E27" s="41">
        <f t="shared" ref="E27:E36" si="7">SUM(C27-D27)</f>
        <v>-67</v>
      </c>
      <c r="F27" s="67">
        <f t="shared" ref="F27:F34" si="8">SUM(E27/D27)</f>
        <v>-0.56779661016949157</v>
      </c>
      <c r="G27" s="75">
        <f t="shared" ref="G27:G34" si="9">SUM(C27/D27)</f>
        <v>0.43220338983050849</v>
      </c>
      <c r="H27" s="75"/>
      <c r="W27" s="188"/>
    </row>
    <row r="28" spans="2:26" ht="15" thickBot="1" x14ac:dyDescent="0.35">
      <c r="B28" s="33" t="s">
        <v>1</v>
      </c>
      <c r="C28" s="78">
        <f t="shared" si="6"/>
        <v>15</v>
      </c>
      <c r="D28" s="99">
        <v>47</v>
      </c>
      <c r="E28" s="41">
        <f t="shared" si="7"/>
        <v>-32</v>
      </c>
      <c r="F28" s="67">
        <f t="shared" si="8"/>
        <v>-0.68085106382978722</v>
      </c>
      <c r="G28" s="75">
        <f t="shared" si="9"/>
        <v>0.31914893617021278</v>
      </c>
      <c r="H28" s="75"/>
      <c r="J28" s="40"/>
      <c r="K28" s="40" t="s">
        <v>30</v>
      </c>
      <c r="L28" s="40"/>
      <c r="M28" s="40"/>
      <c r="N28" s="40"/>
      <c r="O28" s="40"/>
      <c r="P28" s="40"/>
      <c r="Q28" s="40"/>
      <c r="R28" s="40"/>
      <c r="W28" s="122"/>
    </row>
    <row r="29" spans="2:26" ht="15" thickBot="1" x14ac:dyDescent="0.35">
      <c r="B29" s="12" t="s">
        <v>6</v>
      </c>
      <c r="C29" s="78">
        <f t="shared" si="6"/>
        <v>2261</v>
      </c>
      <c r="D29" s="99">
        <v>2500</v>
      </c>
      <c r="E29" s="41">
        <f t="shared" si="7"/>
        <v>-239</v>
      </c>
      <c r="F29" s="67">
        <f t="shared" si="8"/>
        <v>-9.5600000000000004E-2</v>
      </c>
      <c r="G29" s="75">
        <f t="shared" si="9"/>
        <v>0.90439999999999998</v>
      </c>
      <c r="H29" s="75"/>
      <c r="J29" s="40"/>
      <c r="K29" s="40" t="s">
        <v>31</v>
      </c>
      <c r="L29" s="40"/>
      <c r="M29" s="40" t="s">
        <v>32</v>
      </c>
      <c r="N29" s="40"/>
      <c r="O29" s="40" t="s">
        <v>33</v>
      </c>
      <c r="P29" s="40" t="s">
        <v>63</v>
      </c>
      <c r="Q29" s="40"/>
      <c r="R29" s="10" t="s">
        <v>64</v>
      </c>
    </row>
    <row r="30" spans="2:26" ht="15" thickBot="1" x14ac:dyDescent="0.35">
      <c r="B30" s="14" t="s">
        <v>3</v>
      </c>
      <c r="C30" s="78">
        <f t="shared" si="6"/>
        <v>19</v>
      </c>
      <c r="D30" s="99">
        <v>75</v>
      </c>
      <c r="E30" s="41">
        <f t="shared" si="7"/>
        <v>-56</v>
      </c>
      <c r="F30" s="67">
        <f t="shared" si="8"/>
        <v>-0.7466666666666667</v>
      </c>
      <c r="G30" s="75">
        <f t="shared" si="9"/>
        <v>0.25333333333333335</v>
      </c>
      <c r="H30" s="75"/>
      <c r="J30" s="40" t="s">
        <v>34</v>
      </c>
      <c r="K30" s="40" t="s">
        <v>35</v>
      </c>
      <c r="L30" s="40" t="s">
        <v>36</v>
      </c>
      <c r="M30" s="40" t="s">
        <v>35</v>
      </c>
      <c r="N30" s="40" t="s">
        <v>36</v>
      </c>
      <c r="O30" s="40"/>
      <c r="P30" s="40"/>
      <c r="Q30" s="40"/>
      <c r="R30" s="40"/>
      <c r="T30" s="40"/>
      <c r="U30" s="10"/>
      <c r="V30" s="10"/>
      <c r="Y30" s="40"/>
      <c r="Z30" s="40"/>
    </row>
    <row r="31" spans="2:26" ht="15" thickBot="1" x14ac:dyDescent="0.35">
      <c r="B31" s="13" t="s">
        <v>7</v>
      </c>
      <c r="C31" s="78">
        <f t="shared" si="6"/>
        <v>15</v>
      </c>
      <c r="D31" s="99">
        <v>35</v>
      </c>
      <c r="E31" s="41">
        <f t="shared" si="7"/>
        <v>-20</v>
      </c>
      <c r="F31" s="67">
        <f t="shared" si="8"/>
        <v>-0.5714285714285714</v>
      </c>
      <c r="G31" s="75">
        <f t="shared" si="9"/>
        <v>0.42857142857142855</v>
      </c>
      <c r="H31" s="75"/>
      <c r="J31" s="116" t="s">
        <v>4</v>
      </c>
      <c r="K31">
        <v>71</v>
      </c>
      <c r="L31">
        <v>113</v>
      </c>
      <c r="M31">
        <v>2554</v>
      </c>
      <c r="N31">
        <v>4152</v>
      </c>
      <c r="O31">
        <v>184</v>
      </c>
      <c r="P31">
        <v>6706</v>
      </c>
      <c r="R31" s="72">
        <f>SUM(N31/L31)</f>
        <v>36.743362831858406</v>
      </c>
      <c r="T31" s="40"/>
      <c r="U31" s="8"/>
      <c r="V31" s="8"/>
      <c r="Y31" s="40"/>
      <c r="Z31" s="40"/>
    </row>
    <row r="32" spans="2:26" ht="15" thickBot="1" x14ac:dyDescent="0.35">
      <c r="B32" s="33" t="s">
        <v>59</v>
      </c>
      <c r="C32" s="78">
        <f t="shared" si="6"/>
        <v>90</v>
      </c>
      <c r="D32" s="99">
        <v>460</v>
      </c>
      <c r="E32" s="41">
        <f t="shared" si="7"/>
        <v>-370</v>
      </c>
      <c r="F32" s="67">
        <f t="shared" si="8"/>
        <v>-0.80434782608695654</v>
      </c>
      <c r="G32" s="75">
        <f t="shared" si="9"/>
        <v>0.19565217391304349</v>
      </c>
      <c r="H32" s="75"/>
      <c r="J32" s="116" t="s">
        <v>37</v>
      </c>
      <c r="K32">
        <v>16</v>
      </c>
      <c r="L32">
        <v>13</v>
      </c>
      <c r="M32">
        <v>255</v>
      </c>
      <c r="N32">
        <v>194</v>
      </c>
      <c r="O32">
        <v>29</v>
      </c>
      <c r="P32">
        <v>449</v>
      </c>
      <c r="R32" s="72">
        <f t="shared" ref="R32:R50" si="10">SUM(N32/L32)</f>
        <v>14.923076923076923</v>
      </c>
      <c r="T32" s="40"/>
      <c r="U32" s="8"/>
      <c r="V32" s="8"/>
    </row>
    <row r="33" spans="2:26" ht="15" thickBot="1" x14ac:dyDescent="0.35">
      <c r="B33" s="14" t="s">
        <v>13</v>
      </c>
      <c r="C33" s="78">
        <f t="shared" si="6"/>
        <v>13</v>
      </c>
      <c r="D33" s="99">
        <v>61</v>
      </c>
      <c r="E33" s="41">
        <f t="shared" si="7"/>
        <v>-48</v>
      </c>
      <c r="F33" s="67">
        <f t="shared" si="8"/>
        <v>-0.78688524590163933</v>
      </c>
      <c r="G33" s="75">
        <f t="shared" si="9"/>
        <v>0.21311475409836064</v>
      </c>
      <c r="H33" s="75"/>
      <c r="J33" t="s">
        <v>114</v>
      </c>
      <c r="K33">
        <v>2</v>
      </c>
      <c r="L33">
        <v>3</v>
      </c>
      <c r="M33">
        <v>37</v>
      </c>
      <c r="N33">
        <v>55</v>
      </c>
      <c r="O33">
        <v>5</v>
      </c>
      <c r="P33">
        <v>92</v>
      </c>
      <c r="R33" s="72">
        <f t="shared" si="10"/>
        <v>18.333333333333332</v>
      </c>
      <c r="U33" s="8"/>
      <c r="V33" s="8"/>
      <c r="Y33" s="347"/>
      <c r="Z33" s="348"/>
    </row>
    <row r="34" spans="2:26" x14ac:dyDescent="0.3">
      <c r="B34" s="33" t="s">
        <v>65</v>
      </c>
      <c r="C34" s="78">
        <f t="shared" si="6"/>
        <v>21</v>
      </c>
      <c r="D34" s="182">
        <v>44</v>
      </c>
      <c r="E34" s="41">
        <f t="shared" si="7"/>
        <v>-23</v>
      </c>
      <c r="F34" s="150">
        <f t="shared" si="8"/>
        <v>-0.52272727272727271</v>
      </c>
      <c r="G34" s="75">
        <f t="shared" si="9"/>
        <v>0.47727272727272729</v>
      </c>
      <c r="H34" s="75"/>
      <c r="J34" t="s">
        <v>81</v>
      </c>
      <c r="K34">
        <v>2</v>
      </c>
      <c r="L34">
        <v>2</v>
      </c>
      <c r="M34">
        <v>47</v>
      </c>
      <c r="N34">
        <v>39</v>
      </c>
      <c r="O34">
        <v>4</v>
      </c>
      <c r="P34">
        <v>86</v>
      </c>
      <c r="R34" s="72">
        <f t="shared" si="10"/>
        <v>19.5</v>
      </c>
      <c r="U34" s="8"/>
      <c r="V34" s="8"/>
      <c r="Y34" s="347"/>
      <c r="Z34" s="348"/>
    </row>
    <row r="35" spans="2:26" ht="15" thickBot="1" x14ac:dyDescent="0.35">
      <c r="B35" s="227" t="s">
        <v>19</v>
      </c>
      <c r="C35" s="78">
        <f t="shared" si="6"/>
        <v>96</v>
      </c>
      <c r="D35" s="119">
        <v>295</v>
      </c>
      <c r="E35" s="41">
        <f t="shared" si="7"/>
        <v>-199</v>
      </c>
      <c r="F35" s="94">
        <f>SUM(E35/D35)</f>
        <v>-0.6745762711864407</v>
      </c>
      <c r="G35" s="75">
        <f>SUM(C35/D35)</f>
        <v>0.3254237288135593</v>
      </c>
      <c r="H35" s="75"/>
      <c r="J35" s="116" t="s">
        <v>70</v>
      </c>
      <c r="K35">
        <v>274</v>
      </c>
      <c r="L35">
        <v>295</v>
      </c>
      <c r="M35">
        <v>4367</v>
      </c>
      <c r="N35">
        <v>5504</v>
      </c>
      <c r="O35">
        <v>569</v>
      </c>
      <c r="P35">
        <v>9871</v>
      </c>
      <c r="R35" s="72">
        <f t="shared" si="10"/>
        <v>18.657627118644069</v>
      </c>
      <c r="T35" s="40"/>
      <c r="U35" s="8"/>
      <c r="V35" s="8"/>
      <c r="Y35" s="347"/>
      <c r="Z35" s="348"/>
    </row>
    <row r="36" spans="2:26" ht="15" thickBot="1" x14ac:dyDescent="0.35">
      <c r="B36" s="61" t="s">
        <v>50</v>
      </c>
      <c r="C36" s="77">
        <f>SUM(C26:C35)</f>
        <v>2617</v>
      </c>
      <c r="D36" s="7">
        <f>SUM(D26:D35)</f>
        <v>3748</v>
      </c>
      <c r="E36" s="77">
        <f t="shared" si="7"/>
        <v>-1131</v>
      </c>
      <c r="F36" s="149">
        <f>SUM(E36/D36)</f>
        <v>-0.30176093916755603</v>
      </c>
      <c r="G36" s="185">
        <f>SUM(C36/D36)</f>
        <v>0.69823906083244403</v>
      </c>
      <c r="H36" s="185"/>
      <c r="J36" t="s">
        <v>82</v>
      </c>
      <c r="K36">
        <v>110</v>
      </c>
      <c r="L36">
        <v>111</v>
      </c>
      <c r="M36">
        <v>3321</v>
      </c>
      <c r="N36">
        <v>3522</v>
      </c>
      <c r="O36">
        <v>221</v>
      </c>
      <c r="P36">
        <v>6843</v>
      </c>
      <c r="R36" s="72">
        <f t="shared" si="10"/>
        <v>31.72972972972973</v>
      </c>
      <c r="U36" s="8"/>
      <c r="V36" s="8"/>
      <c r="Y36" s="347"/>
      <c r="Z36" s="348"/>
    </row>
    <row r="37" spans="2:26" ht="15" thickBot="1" x14ac:dyDescent="0.35">
      <c r="B37" s="10"/>
      <c r="C37" s="73"/>
      <c r="D37" s="73"/>
      <c r="E37" s="73"/>
      <c r="F37" s="74"/>
      <c r="G37" s="75"/>
      <c r="H37" s="75"/>
      <c r="J37" s="116" t="s">
        <v>39</v>
      </c>
      <c r="K37">
        <v>21</v>
      </c>
      <c r="L37">
        <v>47</v>
      </c>
      <c r="M37">
        <v>690</v>
      </c>
      <c r="N37">
        <v>1771</v>
      </c>
      <c r="O37">
        <v>68</v>
      </c>
      <c r="P37">
        <v>2461</v>
      </c>
      <c r="R37" s="72">
        <f t="shared" si="10"/>
        <v>37.680851063829785</v>
      </c>
      <c r="T37" s="40"/>
      <c r="U37" s="8"/>
      <c r="V37" s="8"/>
      <c r="Y37" s="347"/>
      <c r="Z37" s="348"/>
    </row>
    <row r="38" spans="2:26" ht="15" thickBot="1" x14ac:dyDescent="0.35">
      <c r="C38" s="9">
        <f>SUM(C26:C28,C30:C35)</f>
        <v>356</v>
      </c>
      <c r="D38" s="9">
        <v>1366</v>
      </c>
      <c r="E38" s="77">
        <f>SUM(C38-D38)</f>
        <v>-1010</v>
      </c>
      <c r="F38" s="149">
        <f>SUM(E38/D38)</f>
        <v>-0.739385065885798</v>
      </c>
      <c r="G38" s="185">
        <f>SUM(C38/D38)</f>
        <v>0.26061493411420206</v>
      </c>
      <c r="H38" s="185"/>
      <c r="J38" t="s">
        <v>40</v>
      </c>
      <c r="K38">
        <v>2</v>
      </c>
      <c r="L38">
        <v>2</v>
      </c>
      <c r="M38">
        <v>11</v>
      </c>
      <c r="N38">
        <v>8</v>
      </c>
      <c r="O38">
        <v>4</v>
      </c>
      <c r="P38">
        <v>19</v>
      </c>
      <c r="R38" s="72">
        <f t="shared" si="10"/>
        <v>4</v>
      </c>
      <c r="U38" s="8"/>
      <c r="V38" s="8"/>
    </row>
    <row r="39" spans="2:26" x14ac:dyDescent="0.3">
      <c r="J39" s="116" t="s">
        <v>12</v>
      </c>
      <c r="K39">
        <v>114</v>
      </c>
      <c r="L39">
        <v>118</v>
      </c>
      <c r="M39">
        <v>3115</v>
      </c>
      <c r="N39">
        <v>3262</v>
      </c>
      <c r="O39">
        <v>232</v>
      </c>
      <c r="P39">
        <v>6377</v>
      </c>
      <c r="R39" s="72">
        <f t="shared" si="10"/>
        <v>27.64406779661017</v>
      </c>
      <c r="T39" s="40"/>
      <c r="U39" s="8"/>
      <c r="V39" s="8"/>
    </row>
    <row r="40" spans="2:26" ht="15.6" x14ac:dyDescent="0.3">
      <c r="B40" s="70" t="s">
        <v>290</v>
      </c>
      <c r="C40" s="28"/>
      <c r="D40" s="28"/>
      <c r="J40" s="116" t="s">
        <v>5</v>
      </c>
      <c r="K40">
        <v>60</v>
      </c>
      <c r="L40">
        <v>75</v>
      </c>
      <c r="M40">
        <v>1740</v>
      </c>
      <c r="N40">
        <v>2819</v>
      </c>
      <c r="O40">
        <v>135</v>
      </c>
      <c r="P40">
        <v>4559</v>
      </c>
      <c r="R40" s="72">
        <f t="shared" si="10"/>
        <v>37.586666666666666</v>
      </c>
      <c r="T40" s="40"/>
      <c r="U40" s="8"/>
      <c r="V40" s="8"/>
    </row>
    <row r="41" spans="2:26" ht="18.600000000000001" thickBot="1" x14ac:dyDescent="0.4">
      <c r="B41" s="191" t="s">
        <v>53</v>
      </c>
      <c r="C41" s="192"/>
      <c r="D41" s="192"/>
      <c r="J41" s="116" t="s">
        <v>41</v>
      </c>
      <c r="K41">
        <v>33</v>
      </c>
      <c r="L41">
        <v>31</v>
      </c>
      <c r="M41">
        <v>799</v>
      </c>
      <c r="N41">
        <v>854</v>
      </c>
      <c r="O41">
        <v>64</v>
      </c>
      <c r="P41">
        <v>1653</v>
      </c>
      <c r="R41" s="72">
        <f t="shared" si="10"/>
        <v>27.548387096774192</v>
      </c>
      <c r="T41" s="40"/>
      <c r="U41" s="8"/>
      <c r="V41" s="8"/>
    </row>
    <row r="42" spans="2:26" x14ac:dyDescent="0.3">
      <c r="B42" s="230"/>
      <c r="C42" s="254" t="s">
        <v>289</v>
      </c>
      <c r="D42" s="254" t="s">
        <v>284</v>
      </c>
      <c r="E42" s="45" t="s">
        <v>20</v>
      </c>
      <c r="F42" s="64" t="s">
        <v>20</v>
      </c>
      <c r="J42" s="116" t="s">
        <v>42</v>
      </c>
      <c r="K42">
        <v>125</v>
      </c>
      <c r="L42">
        <v>127</v>
      </c>
      <c r="M42">
        <v>3598</v>
      </c>
      <c r="N42">
        <v>3784</v>
      </c>
      <c r="O42">
        <v>252</v>
      </c>
      <c r="P42">
        <v>7382</v>
      </c>
      <c r="R42" s="72">
        <f t="shared" si="10"/>
        <v>29.795275590551181</v>
      </c>
      <c r="T42" s="40"/>
      <c r="U42" s="8"/>
      <c r="V42" s="8"/>
    </row>
    <row r="43" spans="2:26" ht="15" thickBot="1" x14ac:dyDescent="0.35">
      <c r="B43" s="231"/>
      <c r="C43" s="47" t="s">
        <v>83</v>
      </c>
      <c r="D43" s="47" t="s">
        <v>83</v>
      </c>
      <c r="E43" s="48" t="s">
        <v>16</v>
      </c>
      <c r="F43" s="66" t="s">
        <v>21</v>
      </c>
      <c r="J43" s="116" t="s">
        <v>43</v>
      </c>
      <c r="K43">
        <v>145</v>
      </c>
      <c r="L43">
        <v>175</v>
      </c>
      <c r="M43">
        <v>4858</v>
      </c>
      <c r="N43">
        <v>5832</v>
      </c>
      <c r="O43">
        <v>320</v>
      </c>
      <c r="P43">
        <v>10690</v>
      </c>
      <c r="R43" s="72">
        <f t="shared" si="10"/>
        <v>33.325714285714284</v>
      </c>
      <c r="T43" s="40"/>
      <c r="U43" s="8"/>
      <c r="V43" s="8"/>
    </row>
    <row r="44" spans="2:26" ht="16.2" thickBot="1" x14ac:dyDescent="0.35">
      <c r="B44" s="118" t="s">
        <v>52</v>
      </c>
      <c r="C44" s="62" t="s">
        <v>15</v>
      </c>
      <c r="D44" s="62" t="s">
        <v>15</v>
      </c>
      <c r="E44" s="62" t="s">
        <v>15</v>
      </c>
      <c r="F44" s="63" t="s">
        <v>15</v>
      </c>
      <c r="G44" s="62" t="s">
        <v>60</v>
      </c>
      <c r="H44" s="398"/>
      <c r="J44" t="s">
        <v>44</v>
      </c>
      <c r="R44" s="72"/>
      <c r="U44" s="8"/>
      <c r="V44" s="8"/>
    </row>
    <row r="45" spans="2:26" ht="15" thickBot="1" x14ac:dyDescent="0.35">
      <c r="B45" s="11" t="s">
        <v>0</v>
      </c>
      <c r="C45" s="221">
        <v>763</v>
      </c>
      <c r="D45" s="221">
        <v>763</v>
      </c>
      <c r="E45" s="93">
        <f t="shared" ref="E45:E54" si="11">SUM(C45-D45)</f>
        <v>0</v>
      </c>
      <c r="F45" s="95">
        <f t="shared" ref="F45:F54" si="12">SUM(E45/D45)</f>
        <v>0</v>
      </c>
      <c r="G45" s="133">
        <f t="shared" ref="G45:G54" si="13">SUM(C45/C26)</f>
        <v>21.194444444444443</v>
      </c>
      <c r="H45" s="9">
        <f>AVERAGE(C45:D45)</f>
        <v>763</v>
      </c>
      <c r="J45" s="116" t="s">
        <v>45</v>
      </c>
      <c r="K45">
        <v>121</v>
      </c>
      <c r="L45">
        <v>123</v>
      </c>
      <c r="M45">
        <v>3498</v>
      </c>
      <c r="N45">
        <v>3551</v>
      </c>
      <c r="O45">
        <v>244</v>
      </c>
      <c r="P45">
        <v>7049</v>
      </c>
      <c r="R45" s="72">
        <f t="shared" si="10"/>
        <v>28.869918699186993</v>
      </c>
      <c r="T45" s="40"/>
      <c r="U45" s="8"/>
      <c r="V45" s="8"/>
    </row>
    <row r="46" spans="2:26" ht="15" thickBot="1" x14ac:dyDescent="0.35">
      <c r="B46" s="34" t="s">
        <v>2</v>
      </c>
      <c r="C46" s="42">
        <v>1384</v>
      </c>
      <c r="D46" s="42">
        <v>1494</v>
      </c>
      <c r="E46" s="93">
        <f t="shared" si="11"/>
        <v>-110</v>
      </c>
      <c r="F46" s="95">
        <f t="shared" si="12"/>
        <v>-7.3627844712182061E-2</v>
      </c>
      <c r="G46" s="133">
        <f t="shared" si="13"/>
        <v>27.137254901960784</v>
      </c>
      <c r="H46" s="9">
        <f t="shared" ref="H46:H55" si="14">AVERAGE(C46:D46)</f>
        <v>1439</v>
      </c>
      <c r="J46" s="116" t="s">
        <v>7</v>
      </c>
      <c r="K46">
        <v>40</v>
      </c>
      <c r="L46">
        <v>35</v>
      </c>
      <c r="M46">
        <v>912</v>
      </c>
      <c r="N46">
        <v>752</v>
      </c>
      <c r="O46">
        <v>75</v>
      </c>
      <c r="P46">
        <v>1664</v>
      </c>
      <c r="R46" s="72">
        <f t="shared" si="10"/>
        <v>21.485714285714284</v>
      </c>
      <c r="T46" s="40"/>
      <c r="U46" s="8"/>
      <c r="V46" s="8"/>
    </row>
    <row r="47" spans="2:26" ht="15" thickBot="1" x14ac:dyDescent="0.35">
      <c r="B47" s="33" t="s">
        <v>1</v>
      </c>
      <c r="C47" s="42">
        <v>610</v>
      </c>
      <c r="D47" s="42">
        <v>573</v>
      </c>
      <c r="E47" s="93">
        <f t="shared" si="11"/>
        <v>37</v>
      </c>
      <c r="F47" s="95">
        <f t="shared" si="12"/>
        <v>6.4572425828970326E-2</v>
      </c>
      <c r="G47" s="133">
        <f t="shared" si="13"/>
        <v>40.666666666666664</v>
      </c>
      <c r="H47" s="9">
        <f t="shared" si="14"/>
        <v>591.5</v>
      </c>
      <c r="J47" s="116" t="s">
        <v>46</v>
      </c>
      <c r="K47">
        <v>64</v>
      </c>
      <c r="L47">
        <v>61</v>
      </c>
      <c r="M47">
        <v>1916</v>
      </c>
      <c r="N47">
        <v>1843</v>
      </c>
      <c r="O47">
        <v>125</v>
      </c>
      <c r="P47">
        <v>3759</v>
      </c>
      <c r="R47" s="72">
        <f t="shared" si="10"/>
        <v>30.21311475409836</v>
      </c>
      <c r="T47" s="40"/>
      <c r="U47" s="8"/>
      <c r="V47" s="8"/>
    </row>
    <row r="48" spans="2:26" ht="15" thickBot="1" x14ac:dyDescent="0.35">
      <c r="B48" s="12" t="s">
        <v>6</v>
      </c>
      <c r="C48" s="222">
        <v>35636</v>
      </c>
      <c r="D48" s="222">
        <v>35698</v>
      </c>
      <c r="E48" s="93">
        <f t="shared" si="11"/>
        <v>-62</v>
      </c>
      <c r="F48" s="95">
        <f t="shared" si="12"/>
        <v>-1.7367919771415765E-3</v>
      </c>
      <c r="G48" s="133">
        <f t="shared" si="13"/>
        <v>15.761167624944715</v>
      </c>
      <c r="H48" s="9">
        <f t="shared" si="14"/>
        <v>35667</v>
      </c>
      <c r="J48" s="116" t="s">
        <v>47</v>
      </c>
      <c r="K48">
        <v>35</v>
      </c>
      <c r="L48">
        <v>35</v>
      </c>
      <c r="M48">
        <v>874</v>
      </c>
      <c r="N48">
        <v>962</v>
      </c>
      <c r="O48">
        <v>70</v>
      </c>
      <c r="P48">
        <v>1836</v>
      </c>
      <c r="R48" s="72">
        <f t="shared" si="10"/>
        <v>27.485714285714284</v>
      </c>
      <c r="T48" s="40"/>
      <c r="U48" s="8"/>
      <c r="V48" s="8"/>
    </row>
    <row r="49" spans="2:22" ht="15" thickBot="1" x14ac:dyDescent="0.35">
      <c r="B49" s="14" t="s">
        <v>3</v>
      </c>
      <c r="C49" s="42">
        <v>445</v>
      </c>
      <c r="D49" s="42">
        <v>403</v>
      </c>
      <c r="E49" s="93">
        <f t="shared" si="11"/>
        <v>42</v>
      </c>
      <c r="F49" s="95">
        <f t="shared" si="12"/>
        <v>0.10421836228287841</v>
      </c>
      <c r="G49" s="133">
        <f t="shared" si="13"/>
        <v>23.421052631578949</v>
      </c>
      <c r="H49" s="9">
        <f t="shared" si="14"/>
        <v>424</v>
      </c>
      <c r="J49" s="116" t="s">
        <v>6</v>
      </c>
      <c r="K49">
        <v>2788</v>
      </c>
      <c r="L49" s="40">
        <v>2500</v>
      </c>
      <c r="M49">
        <v>92951</v>
      </c>
      <c r="N49" s="40">
        <v>86541</v>
      </c>
      <c r="O49">
        <v>5285</v>
      </c>
      <c r="P49">
        <v>179492</v>
      </c>
      <c r="R49" s="72">
        <f t="shared" si="10"/>
        <v>34.616399999999999</v>
      </c>
      <c r="T49" s="40"/>
      <c r="U49" s="8"/>
      <c r="V49" s="8"/>
    </row>
    <row r="50" spans="2:22" ht="15" thickBot="1" x14ac:dyDescent="0.35">
      <c r="B50" s="13" t="s">
        <v>7</v>
      </c>
      <c r="C50" s="42">
        <v>363</v>
      </c>
      <c r="D50" s="42">
        <v>398</v>
      </c>
      <c r="E50" s="93">
        <f t="shared" si="11"/>
        <v>-35</v>
      </c>
      <c r="F50" s="95">
        <f t="shared" si="12"/>
        <v>-8.7939698492462318E-2</v>
      </c>
      <c r="G50" s="133">
        <f t="shared" si="13"/>
        <v>24.2</v>
      </c>
      <c r="H50" s="9">
        <f t="shared" si="14"/>
        <v>380.5</v>
      </c>
      <c r="J50" t="s">
        <v>48</v>
      </c>
      <c r="K50">
        <v>4160</v>
      </c>
      <c r="L50" s="3">
        <f>SUM(L31:L49)</f>
        <v>3866</v>
      </c>
      <c r="M50" s="3"/>
      <c r="N50" s="14">
        <f>SUM(N31:N49)</f>
        <v>125445</v>
      </c>
      <c r="O50">
        <v>8070</v>
      </c>
      <c r="P50">
        <v>252197</v>
      </c>
      <c r="R50" s="88">
        <f t="shared" si="10"/>
        <v>32.448266942576304</v>
      </c>
      <c r="T50" s="40"/>
      <c r="U50" s="10"/>
      <c r="V50" s="10"/>
    </row>
    <row r="51" spans="2:22" ht="15" thickBot="1" x14ac:dyDescent="0.35">
      <c r="B51" s="14" t="s">
        <v>59</v>
      </c>
      <c r="C51" s="42">
        <v>2172</v>
      </c>
      <c r="D51" s="42">
        <v>2076</v>
      </c>
      <c r="E51" s="93">
        <f t="shared" si="11"/>
        <v>96</v>
      </c>
      <c r="F51" s="95">
        <f t="shared" si="12"/>
        <v>4.6242774566473986E-2</v>
      </c>
      <c r="G51" s="133">
        <f t="shared" si="13"/>
        <v>24.133333333333333</v>
      </c>
      <c r="H51" s="9">
        <f t="shared" si="14"/>
        <v>2124</v>
      </c>
      <c r="J51" s="98" t="s">
        <v>113</v>
      </c>
      <c r="K51" s="207"/>
      <c r="L51" s="98">
        <f>SUM(L31:L32,L35,L37,L39:L43,L45:L49)</f>
        <v>3748</v>
      </c>
      <c r="M51" s="98"/>
      <c r="N51" s="206">
        <f>SUM(N31:N32,N35,N37,N39:N43,N45:N49)</f>
        <v>121821</v>
      </c>
      <c r="R51" s="88">
        <f>SUM(N51/L51)</f>
        <v>32.502934898612594</v>
      </c>
      <c r="T51" s="40"/>
      <c r="U51" s="10"/>
      <c r="V51" s="10"/>
    </row>
    <row r="52" spans="2:22" ht="15" thickBot="1" x14ac:dyDescent="0.35">
      <c r="B52" s="15" t="s">
        <v>13</v>
      </c>
      <c r="C52" s="42">
        <v>409</v>
      </c>
      <c r="D52" s="42">
        <v>421</v>
      </c>
      <c r="E52" s="93">
        <f t="shared" si="11"/>
        <v>-12</v>
      </c>
      <c r="F52" s="95">
        <f t="shared" si="12"/>
        <v>-2.8503562945368172E-2</v>
      </c>
      <c r="G52" s="133">
        <f t="shared" si="13"/>
        <v>31.46153846153846</v>
      </c>
      <c r="H52" s="9">
        <f t="shared" si="14"/>
        <v>415</v>
      </c>
      <c r="J52" t="s">
        <v>59</v>
      </c>
      <c r="K52">
        <f>SUM(K42,K43,K45,K48)</f>
        <v>426</v>
      </c>
      <c r="L52">
        <f>SUM(L42,L43,L45,L48)</f>
        <v>460</v>
      </c>
      <c r="M52">
        <f>SUM(M42,M43,M45,M48)</f>
        <v>12828</v>
      </c>
      <c r="N52">
        <f>SUM(N42,N43,N45,N48)</f>
        <v>14129</v>
      </c>
    </row>
    <row r="53" spans="2:22" x14ac:dyDescent="0.3">
      <c r="B53" s="33" t="s">
        <v>65</v>
      </c>
      <c r="C53" s="42">
        <v>570</v>
      </c>
      <c r="D53" s="42">
        <v>785</v>
      </c>
      <c r="E53" s="93">
        <f t="shared" si="11"/>
        <v>-215</v>
      </c>
      <c r="F53" s="95">
        <f t="shared" si="12"/>
        <v>-0.27388535031847133</v>
      </c>
      <c r="G53" s="133">
        <f t="shared" si="13"/>
        <v>27.142857142857142</v>
      </c>
      <c r="H53" s="9">
        <f t="shared" si="14"/>
        <v>677.5</v>
      </c>
      <c r="J53" t="s">
        <v>62</v>
      </c>
      <c r="K53">
        <f>SUM(K41,K32)</f>
        <v>49</v>
      </c>
      <c r="L53" s="40">
        <f>SUM(L41,L32)</f>
        <v>44</v>
      </c>
      <c r="M53">
        <f>SUM(M41,M32)</f>
        <v>1054</v>
      </c>
      <c r="N53" s="40">
        <f>SUM(N41,N32)</f>
        <v>1048</v>
      </c>
      <c r="O53" s="88">
        <f>SUM(N53/L53)</f>
        <v>23.818181818181817</v>
      </c>
      <c r="T53" s="40"/>
    </row>
    <row r="54" spans="2:22" ht="15" thickBot="1" x14ac:dyDescent="0.35">
      <c r="B54" s="227" t="s">
        <v>19</v>
      </c>
      <c r="C54" s="56">
        <v>1446</v>
      </c>
      <c r="D54" s="56">
        <v>1429</v>
      </c>
      <c r="E54" s="57">
        <f t="shared" si="11"/>
        <v>17</v>
      </c>
      <c r="F54" s="94">
        <f t="shared" si="12"/>
        <v>1.1896431070678797E-2</v>
      </c>
      <c r="G54" s="224">
        <f t="shared" si="13"/>
        <v>15.0625</v>
      </c>
      <c r="H54" s="9">
        <f t="shared" si="14"/>
        <v>1437.5</v>
      </c>
      <c r="K54" s="10" t="s">
        <v>191</v>
      </c>
      <c r="L54" s="40">
        <f>SUM(L31:L32,L35,L37,L39:L43,L45:L48)</f>
        <v>1248</v>
      </c>
      <c r="M54" s="40"/>
      <c r="N54" s="40">
        <f>SUM(N31:N32,N35,N37,N39:N43,N45:N48)</f>
        <v>35280</v>
      </c>
      <c r="T54" s="40"/>
    </row>
    <row r="55" spans="2:22" ht="15" thickBot="1" x14ac:dyDescent="0.35">
      <c r="B55" s="61" t="s">
        <v>50</v>
      </c>
      <c r="C55" s="77">
        <f>SUM(C45:C54)</f>
        <v>43798</v>
      </c>
      <c r="D55" s="59">
        <f>SUM(D45:D54)</f>
        <v>44040</v>
      </c>
      <c r="E55" s="77">
        <f>SUM(C55-D55)</f>
        <v>-242</v>
      </c>
      <c r="F55" s="149">
        <f>SUM(E55/D55)</f>
        <v>-5.4950045413260668E-3</v>
      </c>
      <c r="G55" s="132">
        <f>SUM(C55/C36)</f>
        <v>16.735957202904089</v>
      </c>
      <c r="H55" s="9">
        <f t="shared" si="14"/>
        <v>43919</v>
      </c>
      <c r="K55" s="40" t="s">
        <v>192</v>
      </c>
      <c r="L55" s="40">
        <f>SUM(L31:L48)</f>
        <v>1366</v>
      </c>
      <c r="M55" s="40"/>
      <c r="N55" s="40">
        <f>SUM(N31:N48)</f>
        <v>38904</v>
      </c>
      <c r="T55" s="40"/>
    </row>
    <row r="56" spans="2:22" ht="15" thickBot="1" x14ac:dyDescent="0.35">
      <c r="C56" s="73">
        <f>SUM(C45:C47,C49:C54)</f>
        <v>8162</v>
      </c>
      <c r="D56" s="73">
        <f>SUM(D45:D47,D49:D54)</f>
        <v>8342</v>
      </c>
      <c r="E56" s="73">
        <f>SUM(E45:E47,E49:E54)</f>
        <v>-180</v>
      </c>
      <c r="F56" s="127">
        <f>SUM(E56/D56)</f>
        <v>-2.1577559338288182E-2</v>
      </c>
      <c r="G56" s="72"/>
      <c r="H56" s="72"/>
    </row>
    <row r="57" spans="2:22" ht="15" thickBot="1" x14ac:dyDescent="0.35">
      <c r="C57" t="s">
        <v>66</v>
      </c>
      <c r="N57">
        <f>SUM(N51-N49)</f>
        <v>35280</v>
      </c>
      <c r="T57" s="40"/>
    </row>
    <row r="58" spans="2:22" ht="15" thickBot="1" x14ac:dyDescent="0.35">
      <c r="C58" s="35"/>
      <c r="E58" s="83">
        <f>SUM(C45:C47,C49:C54)</f>
        <v>8162</v>
      </c>
      <c r="F58" s="30">
        <f>SUM(C26:C28,C30:C35)</f>
        <v>356</v>
      </c>
      <c r="G58" s="134">
        <f>SUM(E58/F58)</f>
        <v>22.926966292134832</v>
      </c>
      <c r="H58" s="88"/>
      <c r="L58" s="40">
        <f>SUM(L50-L49)</f>
        <v>1366</v>
      </c>
      <c r="N58">
        <f>SUM(N50-N49)</f>
        <v>38904</v>
      </c>
      <c r="T58" s="40"/>
    </row>
    <row r="59" spans="2:22" ht="15" thickBot="1" x14ac:dyDescent="0.35">
      <c r="F59" s="132">
        <v>17</v>
      </c>
      <c r="G59" s="88"/>
      <c r="H59" s="88"/>
      <c r="L59" s="40"/>
      <c r="T59" s="40"/>
    </row>
    <row r="60" spans="2:22" ht="18" x14ac:dyDescent="0.35">
      <c r="B60" s="191" t="s">
        <v>53</v>
      </c>
      <c r="C60" s="192"/>
      <c r="D60" s="192"/>
      <c r="E60" s="35"/>
    </row>
    <row r="61" spans="2:22" ht="15.6" x14ac:dyDescent="0.3">
      <c r="B61" s="6" t="s">
        <v>291</v>
      </c>
      <c r="C61" s="40"/>
      <c r="D61" s="40"/>
      <c r="K61" s="520"/>
      <c r="L61" s="520"/>
      <c r="M61" s="520"/>
      <c r="N61" s="266"/>
    </row>
    <row r="62" spans="2:22" ht="15" thickBot="1" x14ac:dyDescent="0.35">
      <c r="B62" s="40" t="s">
        <v>69</v>
      </c>
      <c r="K62" s="522"/>
      <c r="L62" s="522"/>
      <c r="M62" s="266"/>
      <c r="N62" s="266"/>
    </row>
    <row r="63" spans="2:22" x14ac:dyDescent="0.3">
      <c r="B63" s="193"/>
      <c r="C63" s="254" t="s">
        <v>289</v>
      </c>
      <c r="D63" s="80" t="s">
        <v>22</v>
      </c>
      <c r="E63" s="45" t="s">
        <v>23</v>
      </c>
      <c r="F63" s="64" t="s">
        <v>23</v>
      </c>
      <c r="J63" s="230"/>
      <c r="K63" s="254" t="s">
        <v>254</v>
      </c>
      <c r="L63" s="254" t="s">
        <v>250</v>
      </c>
      <c r="M63" s="254" t="s">
        <v>274</v>
      </c>
      <c r="N63" s="254" t="s">
        <v>258</v>
      </c>
    </row>
    <row r="64" spans="2:22" ht="15" thickBot="1" x14ac:dyDescent="0.35">
      <c r="B64" s="194"/>
      <c r="C64" s="47" t="s">
        <v>83</v>
      </c>
      <c r="D64" s="46" t="s">
        <v>49</v>
      </c>
      <c r="E64" s="52" t="s">
        <v>16</v>
      </c>
      <c r="F64" s="53" t="s">
        <v>21</v>
      </c>
      <c r="J64" s="231"/>
      <c r="K64" s="47" t="s">
        <v>83</v>
      </c>
      <c r="L64" s="47" t="s">
        <v>83</v>
      </c>
      <c r="M64" s="47" t="s">
        <v>83</v>
      </c>
      <c r="N64" s="47" t="s">
        <v>83</v>
      </c>
    </row>
    <row r="65" spans="2:17" ht="16.2" thickBot="1" x14ac:dyDescent="0.35">
      <c r="B65" s="118" t="s">
        <v>52</v>
      </c>
      <c r="C65" s="62" t="s">
        <v>15</v>
      </c>
      <c r="D65" s="234" t="s">
        <v>15</v>
      </c>
      <c r="E65" s="62" t="s">
        <v>15</v>
      </c>
      <c r="F65" s="63" t="s">
        <v>15</v>
      </c>
      <c r="J65" s="118" t="s">
        <v>52</v>
      </c>
      <c r="K65" s="62" t="s">
        <v>15</v>
      </c>
      <c r="L65" s="62" t="s">
        <v>15</v>
      </c>
      <c r="M65" s="62" t="s">
        <v>15</v>
      </c>
      <c r="N65" s="62" t="s">
        <v>15</v>
      </c>
    </row>
    <row r="66" spans="2:17" ht="15" thickBot="1" x14ac:dyDescent="0.35">
      <c r="B66" s="232" t="s">
        <v>0</v>
      </c>
      <c r="C66" s="78">
        <f t="shared" ref="C66:C75" si="15">SUM(C45)</f>
        <v>763</v>
      </c>
      <c r="D66" s="220">
        <v>4152</v>
      </c>
      <c r="E66" s="41">
        <f>SUM(C66-D66)</f>
        <v>-3389</v>
      </c>
      <c r="F66" s="67">
        <f>SUM(E66/D66)</f>
        <v>-0.81623314065510599</v>
      </c>
      <c r="G66" s="75">
        <f>SUM(C66/D66)</f>
        <v>0.18376685934489403</v>
      </c>
      <c r="H66" s="75"/>
      <c r="J66" s="11" t="s">
        <v>0</v>
      </c>
      <c r="K66" s="221">
        <v>689</v>
      </c>
      <c r="L66" s="221">
        <v>689</v>
      </c>
      <c r="M66" s="221">
        <v>699</v>
      </c>
      <c r="N66" s="221">
        <v>699</v>
      </c>
      <c r="O66" s="139">
        <f>AVERAGE(K66:N66)</f>
        <v>694</v>
      </c>
      <c r="P66">
        <f>SUM(C66-O66)</f>
        <v>69</v>
      </c>
      <c r="Q66" s="75">
        <f>SUM(P66/O66)</f>
        <v>9.9423631123919304E-2</v>
      </c>
    </row>
    <row r="67" spans="2:17" ht="15" thickBot="1" x14ac:dyDescent="0.35">
      <c r="B67" s="117" t="s">
        <v>2</v>
      </c>
      <c r="C67" s="78">
        <f t="shared" si="15"/>
        <v>1384</v>
      </c>
      <c r="D67" s="220">
        <v>3262</v>
      </c>
      <c r="E67" s="41">
        <f t="shared" ref="E67:E75" si="16">SUM(C67-D67)</f>
        <v>-1878</v>
      </c>
      <c r="F67" s="67">
        <f t="shared" ref="F67:F75" si="17">SUM(E67/D67)</f>
        <v>-0.57572041692213372</v>
      </c>
      <c r="G67" s="75">
        <f t="shared" ref="G67:G75" si="18">SUM(C67/D67)</f>
        <v>0.42427958307786634</v>
      </c>
      <c r="H67" s="75"/>
      <c r="J67" s="34" t="s">
        <v>2</v>
      </c>
      <c r="K67" s="42">
        <v>1228</v>
      </c>
      <c r="L67" s="42">
        <v>1161</v>
      </c>
      <c r="M67" s="42">
        <v>1492</v>
      </c>
      <c r="N67" s="42">
        <v>1277</v>
      </c>
      <c r="O67" s="384">
        <f t="shared" ref="O67:O75" si="19">AVERAGE(K67:N67)</f>
        <v>1289.5</v>
      </c>
      <c r="P67" s="35">
        <f t="shared" ref="P67:P76" si="20">SUM(C67-O67)</f>
        <v>94.5</v>
      </c>
      <c r="Q67" s="75">
        <f t="shared" ref="Q67:Q77" si="21">SUM(P67/O67)</f>
        <v>7.3284218689414496E-2</v>
      </c>
    </row>
    <row r="68" spans="2:17" ht="15" thickBot="1" x14ac:dyDescent="0.35">
      <c r="B68" s="38" t="s">
        <v>1</v>
      </c>
      <c r="C68" s="78">
        <f t="shared" si="15"/>
        <v>610</v>
      </c>
      <c r="D68" s="220">
        <v>1771</v>
      </c>
      <c r="E68" s="41">
        <f t="shared" si="16"/>
        <v>-1161</v>
      </c>
      <c r="F68" s="67">
        <f t="shared" si="17"/>
        <v>-0.65556182947487296</v>
      </c>
      <c r="G68" s="75">
        <f t="shared" si="18"/>
        <v>0.34443817052512704</v>
      </c>
      <c r="H68" s="75"/>
      <c r="J68" s="33" t="s">
        <v>1</v>
      </c>
      <c r="K68" s="42">
        <v>528</v>
      </c>
      <c r="L68" s="42">
        <v>518</v>
      </c>
      <c r="M68" s="42">
        <v>570</v>
      </c>
      <c r="N68" s="42">
        <v>541</v>
      </c>
      <c r="O68" s="384">
        <f t="shared" si="19"/>
        <v>539.25</v>
      </c>
      <c r="P68" s="35">
        <f t="shared" si="20"/>
        <v>70.75</v>
      </c>
      <c r="Q68" s="75">
        <f t="shared" si="21"/>
        <v>0.13120074177097821</v>
      </c>
    </row>
    <row r="69" spans="2:17" ht="15" thickBot="1" x14ac:dyDescent="0.35">
      <c r="B69" s="2" t="s">
        <v>6</v>
      </c>
      <c r="C69" s="78">
        <f t="shared" si="15"/>
        <v>35636</v>
      </c>
      <c r="D69" s="220">
        <v>86541</v>
      </c>
      <c r="E69" s="41">
        <f t="shared" si="16"/>
        <v>-50905</v>
      </c>
      <c r="F69" s="67">
        <f t="shared" si="17"/>
        <v>-0.58821830115205509</v>
      </c>
      <c r="G69" s="75">
        <f t="shared" si="18"/>
        <v>0.41178169884794491</v>
      </c>
      <c r="H69" s="75"/>
      <c r="J69" s="12" t="s">
        <v>6</v>
      </c>
      <c r="K69" s="222">
        <v>32304</v>
      </c>
      <c r="L69" s="222">
        <v>31768</v>
      </c>
      <c r="M69" s="222">
        <v>34615</v>
      </c>
      <c r="N69" s="222">
        <v>33781</v>
      </c>
      <c r="O69" s="384">
        <f t="shared" si="19"/>
        <v>33117</v>
      </c>
      <c r="P69" s="35">
        <f t="shared" si="20"/>
        <v>2519</v>
      </c>
      <c r="Q69" s="75">
        <f t="shared" si="21"/>
        <v>7.60636531086753E-2</v>
      </c>
    </row>
    <row r="70" spans="2:17" ht="15" thickBot="1" x14ac:dyDescent="0.35">
      <c r="B70" s="3" t="s">
        <v>3</v>
      </c>
      <c r="C70" s="78">
        <f t="shared" si="15"/>
        <v>445</v>
      </c>
      <c r="D70" s="220">
        <v>2819</v>
      </c>
      <c r="E70" s="41">
        <f t="shared" si="16"/>
        <v>-2374</v>
      </c>
      <c r="F70" s="67">
        <f t="shared" si="17"/>
        <v>-0.84214260376019867</v>
      </c>
      <c r="G70" s="75">
        <f t="shared" si="18"/>
        <v>0.15785739623980136</v>
      </c>
      <c r="H70" s="75"/>
      <c r="J70" s="14" t="s">
        <v>3</v>
      </c>
      <c r="K70" s="42">
        <v>350</v>
      </c>
      <c r="L70" s="42">
        <v>331</v>
      </c>
      <c r="M70" s="42">
        <v>395</v>
      </c>
      <c r="N70" s="42">
        <v>374</v>
      </c>
      <c r="O70" s="384">
        <f t="shared" si="19"/>
        <v>362.5</v>
      </c>
      <c r="P70" s="35">
        <f t="shared" si="20"/>
        <v>82.5</v>
      </c>
      <c r="Q70" s="75">
        <f t="shared" si="21"/>
        <v>0.22758620689655173</v>
      </c>
    </row>
    <row r="71" spans="2:17" ht="15" thickBot="1" x14ac:dyDescent="0.35">
      <c r="B71" s="227" t="s">
        <v>7</v>
      </c>
      <c r="C71" s="78">
        <f t="shared" si="15"/>
        <v>363</v>
      </c>
      <c r="D71" s="223">
        <v>752</v>
      </c>
      <c r="E71" s="57">
        <f t="shared" si="16"/>
        <v>-389</v>
      </c>
      <c r="F71" s="94">
        <f t="shared" si="17"/>
        <v>-0.51728723404255317</v>
      </c>
      <c r="G71" s="75">
        <f t="shared" si="18"/>
        <v>0.48271276595744683</v>
      </c>
      <c r="H71" s="75"/>
      <c r="J71" s="13" t="s">
        <v>7</v>
      </c>
      <c r="K71" s="42">
        <v>383</v>
      </c>
      <c r="L71" s="42">
        <v>353</v>
      </c>
      <c r="M71" s="42">
        <v>409</v>
      </c>
      <c r="N71" s="42">
        <v>405</v>
      </c>
      <c r="O71" s="384">
        <f t="shared" si="19"/>
        <v>387.5</v>
      </c>
      <c r="P71" s="35">
        <f t="shared" si="20"/>
        <v>-24.5</v>
      </c>
      <c r="Q71" s="75">
        <f t="shared" si="21"/>
        <v>-6.3225806451612909E-2</v>
      </c>
    </row>
    <row r="72" spans="2:17" ht="15" thickBot="1" x14ac:dyDescent="0.35">
      <c r="B72" s="228" t="s">
        <v>59</v>
      </c>
      <c r="C72" s="78">
        <f t="shared" si="15"/>
        <v>2172</v>
      </c>
      <c r="D72" s="220">
        <v>14129</v>
      </c>
      <c r="E72" s="41">
        <f t="shared" si="16"/>
        <v>-11957</v>
      </c>
      <c r="F72" s="67">
        <f t="shared" si="17"/>
        <v>-0.84627362162927311</v>
      </c>
      <c r="G72" s="75">
        <f t="shared" si="18"/>
        <v>0.15372637837072686</v>
      </c>
      <c r="H72" s="75"/>
      <c r="J72" s="14" t="s">
        <v>59</v>
      </c>
      <c r="K72" s="42">
        <v>1906</v>
      </c>
      <c r="L72" s="42">
        <v>1846</v>
      </c>
      <c r="M72" s="42">
        <v>2003</v>
      </c>
      <c r="N72" s="42">
        <v>1929</v>
      </c>
      <c r="O72" s="384">
        <f t="shared" si="19"/>
        <v>1921</v>
      </c>
      <c r="P72" s="35">
        <f t="shared" si="20"/>
        <v>251</v>
      </c>
      <c r="Q72" s="75">
        <f t="shared" si="21"/>
        <v>0.13066111400312339</v>
      </c>
    </row>
    <row r="73" spans="2:17" ht="15" thickBot="1" x14ac:dyDescent="0.35">
      <c r="B73" s="170" t="s">
        <v>13</v>
      </c>
      <c r="C73" s="78">
        <f t="shared" si="15"/>
        <v>409</v>
      </c>
      <c r="D73" s="235">
        <v>1843</v>
      </c>
      <c r="E73" s="93">
        <f t="shared" si="16"/>
        <v>-1434</v>
      </c>
      <c r="F73" s="95">
        <f t="shared" si="17"/>
        <v>-0.77807921866521979</v>
      </c>
      <c r="G73" s="75">
        <f t="shared" si="18"/>
        <v>0.22192078133478024</v>
      </c>
      <c r="H73" s="75"/>
      <c r="J73" s="15" t="s">
        <v>13</v>
      </c>
      <c r="K73" s="42">
        <v>386</v>
      </c>
      <c r="L73" s="42">
        <v>373</v>
      </c>
      <c r="M73" s="42">
        <v>426</v>
      </c>
      <c r="N73" s="42">
        <v>399</v>
      </c>
      <c r="O73" s="384">
        <f t="shared" si="19"/>
        <v>396</v>
      </c>
      <c r="P73" s="35">
        <f t="shared" si="20"/>
        <v>13</v>
      </c>
      <c r="Q73" s="75">
        <f t="shared" si="21"/>
        <v>3.2828282828282832E-2</v>
      </c>
    </row>
    <row r="74" spans="2:17" ht="15" thickBot="1" x14ac:dyDescent="0.35">
      <c r="B74" s="233" t="s">
        <v>65</v>
      </c>
      <c r="C74" s="78">
        <f t="shared" si="15"/>
        <v>570</v>
      </c>
      <c r="D74" s="236">
        <v>1048</v>
      </c>
      <c r="E74" s="41">
        <f t="shared" si="16"/>
        <v>-478</v>
      </c>
      <c r="F74" s="238">
        <f t="shared" si="17"/>
        <v>-0.45610687022900764</v>
      </c>
      <c r="G74" s="75">
        <f t="shared" si="18"/>
        <v>0.54389312977099236</v>
      </c>
      <c r="H74" s="75"/>
      <c r="J74" s="33" t="s">
        <v>65</v>
      </c>
      <c r="K74" s="42">
        <v>632</v>
      </c>
      <c r="L74" s="42">
        <v>504</v>
      </c>
      <c r="M74" s="42">
        <v>619</v>
      </c>
      <c r="N74" s="42">
        <v>740</v>
      </c>
      <c r="O74" s="384">
        <f t="shared" si="19"/>
        <v>623.75</v>
      </c>
      <c r="P74" s="35">
        <f t="shared" si="20"/>
        <v>-53.75</v>
      </c>
      <c r="Q74" s="75">
        <f t="shared" si="21"/>
        <v>-8.617234468937876E-2</v>
      </c>
    </row>
    <row r="75" spans="2:17" ht="15" thickBot="1" x14ac:dyDescent="0.35">
      <c r="B75" s="227" t="s">
        <v>19</v>
      </c>
      <c r="C75" s="78">
        <f t="shared" si="15"/>
        <v>1446</v>
      </c>
      <c r="D75" s="237">
        <v>5504</v>
      </c>
      <c r="E75" s="57">
        <f t="shared" si="16"/>
        <v>-4058</v>
      </c>
      <c r="F75" s="239">
        <f t="shared" si="17"/>
        <v>-0.73728197674418605</v>
      </c>
      <c r="G75" s="75">
        <f t="shared" si="18"/>
        <v>0.26271802325581395</v>
      </c>
      <c r="H75" s="75"/>
      <c r="J75" s="227" t="s">
        <v>19</v>
      </c>
      <c r="K75" s="56">
        <v>1369</v>
      </c>
      <c r="L75" s="56">
        <v>1069</v>
      </c>
      <c r="M75" s="56">
        <v>1322</v>
      </c>
      <c r="N75" s="56">
        <v>1322</v>
      </c>
      <c r="O75" s="384">
        <f t="shared" si="19"/>
        <v>1270.5</v>
      </c>
      <c r="P75" s="35">
        <f t="shared" si="20"/>
        <v>175.5</v>
      </c>
      <c r="Q75" s="75">
        <f t="shared" si="21"/>
        <v>0.13813459268004721</v>
      </c>
    </row>
    <row r="76" spans="2:17" ht="15" thickBot="1" x14ac:dyDescent="0.35">
      <c r="B76" s="90" t="s">
        <v>50</v>
      </c>
      <c r="C76" s="77">
        <f>SUM(C66:C75)</f>
        <v>43798</v>
      </c>
      <c r="D76" s="115">
        <f>SUM(D66:D75)</f>
        <v>121821</v>
      </c>
      <c r="E76" s="77">
        <f>SUM(C76-D76)</f>
        <v>-78023</v>
      </c>
      <c r="F76" s="149">
        <f>SUM(E76/D76)</f>
        <v>-0.64047249653179661</v>
      </c>
      <c r="G76" s="185">
        <f>SUM(C76/D76)</f>
        <v>0.35952750346820334</v>
      </c>
      <c r="H76" s="185"/>
      <c r="J76" s="61" t="s">
        <v>50</v>
      </c>
      <c r="K76" s="77">
        <f>SUM(K66:K75)</f>
        <v>39775</v>
      </c>
      <c r="L76" s="59">
        <f>SUM(L66:L75)</f>
        <v>38612</v>
      </c>
      <c r="M76" s="77">
        <f>SUM(M66:M75)</f>
        <v>42550</v>
      </c>
      <c r="N76" s="59">
        <f>SUM(N66:N75)</f>
        <v>41467</v>
      </c>
      <c r="O76" s="384">
        <f>SUM(O66:O75)</f>
        <v>40601</v>
      </c>
      <c r="P76" s="35">
        <f t="shared" si="20"/>
        <v>3197</v>
      </c>
      <c r="Q76" s="75">
        <f t="shared" si="21"/>
        <v>7.8741902908795347E-2</v>
      </c>
    </row>
    <row r="77" spans="2:17" ht="15" thickBot="1" x14ac:dyDescent="0.35">
      <c r="E77" s="102">
        <f>SUM(E66:E75)</f>
        <v>-78023</v>
      </c>
      <c r="K77" s="73">
        <f>SUM(K66:K68,K70:K75)</f>
        <v>7471</v>
      </c>
      <c r="L77" s="73">
        <f>SUM(L66:L68,L70:L75)</f>
        <v>6844</v>
      </c>
      <c r="M77" s="73">
        <f>SUM(M66:M68,M70:M75)</f>
        <v>7935</v>
      </c>
      <c r="N77" s="73">
        <f>SUM(N66:N68,N70:N75)</f>
        <v>7686</v>
      </c>
      <c r="O77" s="386">
        <f>SUM(O66:O68,O70:O75)</f>
        <v>7484</v>
      </c>
      <c r="P77" s="282">
        <f>SUM(C80-O77)</f>
        <v>678</v>
      </c>
      <c r="Q77" s="185">
        <f t="shared" si="21"/>
        <v>9.0593265633351155E-2</v>
      </c>
    </row>
    <row r="78" spans="2:17" x14ac:dyDescent="0.3">
      <c r="C78" s="72">
        <f>SUM(C76/C36)</f>
        <v>16.735957202904089</v>
      </c>
      <c r="D78" s="72">
        <f>SUM(D76/D36)</f>
        <v>32.502934898612594</v>
      </c>
      <c r="O78" s="72"/>
    </row>
    <row r="79" spans="2:17" x14ac:dyDescent="0.3">
      <c r="O79" s="72"/>
    </row>
    <row r="80" spans="2:17" ht="15" thickBot="1" x14ac:dyDescent="0.35">
      <c r="C80" s="73">
        <f>SUM(C66:C68,C70:C75)</f>
        <v>8162</v>
      </c>
      <c r="D80" s="73">
        <f>SUM(D66:D68,D70:D75)</f>
        <v>35280</v>
      </c>
      <c r="E80" s="250">
        <f>SUM(C80/D80)</f>
        <v>0.23134920634920636</v>
      </c>
      <c r="F80" s="127"/>
      <c r="O80" s="72"/>
    </row>
    <row r="81" spans="3:15" x14ac:dyDescent="0.3">
      <c r="C81" s="40"/>
      <c r="D81" s="40"/>
      <c r="E81" s="40"/>
      <c r="J81" s="6" t="s">
        <v>291</v>
      </c>
      <c r="K81" s="40"/>
      <c r="L81" s="40"/>
      <c r="O81" s="72"/>
    </row>
    <row r="82" spans="3:15" ht="18.600000000000001" thickBot="1" x14ac:dyDescent="0.4">
      <c r="J82" s="191" t="s">
        <v>56</v>
      </c>
      <c r="K82" s="192"/>
      <c r="L82" s="192"/>
      <c r="O82" s="72"/>
    </row>
    <row r="83" spans="3:15" x14ac:dyDescent="0.3">
      <c r="D83" s="40"/>
      <c r="E83" s="40"/>
      <c r="J83" s="195"/>
      <c r="K83" s="254" t="s">
        <v>289</v>
      </c>
      <c r="L83" s="69" t="s">
        <v>22</v>
      </c>
      <c r="M83" s="82" t="s">
        <v>23</v>
      </c>
      <c r="N83" s="45" t="s">
        <v>23</v>
      </c>
      <c r="O83" s="72"/>
    </row>
    <row r="84" spans="3:15" ht="15" thickBot="1" x14ac:dyDescent="0.35">
      <c r="C84" s="40"/>
      <c r="D84" s="73"/>
      <c r="E84" s="73"/>
      <c r="J84" s="196"/>
      <c r="K84" s="47" t="s">
        <v>83</v>
      </c>
      <c r="L84" s="47" t="s">
        <v>54</v>
      </c>
      <c r="M84" s="209" t="s">
        <v>16</v>
      </c>
      <c r="N84" s="52" t="s">
        <v>21</v>
      </c>
      <c r="O84" s="72"/>
    </row>
    <row r="85" spans="3:15" ht="16.2" thickBot="1" x14ac:dyDescent="0.35">
      <c r="C85" s="40"/>
      <c r="D85" s="10"/>
      <c r="E85" s="73"/>
      <c r="J85" s="39" t="s">
        <v>55</v>
      </c>
      <c r="K85" s="62" t="s">
        <v>15</v>
      </c>
      <c r="L85" s="49" t="s">
        <v>15</v>
      </c>
      <c r="M85" s="54" t="s">
        <v>15</v>
      </c>
      <c r="N85" s="49" t="s">
        <v>15</v>
      </c>
    </row>
    <row r="86" spans="3:15" x14ac:dyDescent="0.3">
      <c r="J86" s="129" t="s">
        <v>0</v>
      </c>
      <c r="K86" s="212">
        <f t="shared" ref="K86:K95" si="22">SUM(C66/C26)</f>
        <v>21.194444444444443</v>
      </c>
      <c r="L86" s="111">
        <v>36.743362831858406</v>
      </c>
      <c r="M86" s="210">
        <f>SUM(K86-L86)</f>
        <v>-15.548918387413963</v>
      </c>
      <c r="N86" s="44">
        <f>SUM(M86/L86)</f>
        <v>-0.42317624705630486</v>
      </c>
    </row>
    <row r="87" spans="3:15" x14ac:dyDescent="0.3">
      <c r="E87" s="73"/>
      <c r="J87" s="129" t="s">
        <v>2</v>
      </c>
      <c r="K87" s="212">
        <f t="shared" si="22"/>
        <v>27.137254901960784</v>
      </c>
      <c r="L87" s="111">
        <v>27.64406779661017</v>
      </c>
      <c r="M87" s="210">
        <f t="shared" ref="M87:M95" si="23">SUM(K87-L87)</f>
        <v>-0.50681289464938573</v>
      </c>
      <c r="N87" s="44">
        <f t="shared" ref="N87:N95" si="24">SUM(M87/L87)</f>
        <v>-1.8333513662975941E-2</v>
      </c>
    </row>
    <row r="88" spans="3:15" x14ac:dyDescent="0.3">
      <c r="E88" s="74"/>
      <c r="J88" s="130" t="s">
        <v>1</v>
      </c>
      <c r="K88" s="212">
        <f t="shared" si="22"/>
        <v>40.666666666666664</v>
      </c>
      <c r="L88" s="111">
        <v>37.680851063829785</v>
      </c>
      <c r="M88" s="210">
        <f t="shared" si="23"/>
        <v>2.9858156028368796</v>
      </c>
      <c r="N88" s="44">
        <f t="shared" si="24"/>
        <v>7.9239600978731423E-2</v>
      </c>
    </row>
    <row r="89" spans="3:15" x14ac:dyDescent="0.3">
      <c r="J89" s="130" t="s">
        <v>6</v>
      </c>
      <c r="K89" s="212">
        <f t="shared" si="22"/>
        <v>15.761167624944715</v>
      </c>
      <c r="L89" s="111">
        <v>34.6</v>
      </c>
      <c r="M89" s="210">
        <f t="shared" si="23"/>
        <v>-18.838832375055286</v>
      </c>
      <c r="N89" s="44">
        <f t="shared" si="24"/>
        <v>-0.54447492413454579</v>
      </c>
    </row>
    <row r="90" spans="3:15" x14ac:dyDescent="0.3">
      <c r="E90" s="25"/>
      <c r="F90" s="25"/>
      <c r="J90" s="130" t="s">
        <v>3</v>
      </c>
      <c r="K90" s="212">
        <f t="shared" si="22"/>
        <v>23.421052631578949</v>
      </c>
      <c r="L90" s="111">
        <v>37.586666666666666</v>
      </c>
      <c r="M90" s="210">
        <f t="shared" si="23"/>
        <v>-14.165614035087717</v>
      </c>
      <c r="N90" s="44">
        <f t="shared" si="24"/>
        <v>-0.3768786990534157</v>
      </c>
    </row>
    <row r="91" spans="3:15" x14ac:dyDescent="0.3">
      <c r="J91" s="130" t="s">
        <v>7</v>
      </c>
      <c r="K91" s="212">
        <f t="shared" si="22"/>
        <v>24.2</v>
      </c>
      <c r="L91" s="111">
        <v>21.485714285714284</v>
      </c>
      <c r="M91" s="210">
        <f t="shared" si="23"/>
        <v>2.7142857142857153</v>
      </c>
      <c r="N91" s="44">
        <f t="shared" si="24"/>
        <v>0.12632978723404262</v>
      </c>
    </row>
    <row r="92" spans="3:15" x14ac:dyDescent="0.3">
      <c r="J92" s="130" t="s">
        <v>59</v>
      </c>
      <c r="K92" s="212">
        <f t="shared" si="22"/>
        <v>24.133333333333333</v>
      </c>
      <c r="L92" s="111">
        <f>SUM(D72/D32)</f>
        <v>30.715217391304346</v>
      </c>
      <c r="M92" s="210">
        <f t="shared" si="23"/>
        <v>-6.5818840579710134</v>
      </c>
      <c r="N92" s="44">
        <f t="shared" si="24"/>
        <v>-0.21428739943850705</v>
      </c>
    </row>
    <row r="93" spans="3:15" x14ac:dyDescent="0.3">
      <c r="J93" s="130" t="s">
        <v>13</v>
      </c>
      <c r="K93" s="212">
        <f t="shared" si="22"/>
        <v>31.46153846153846</v>
      </c>
      <c r="L93" s="111">
        <v>30.21311475409836</v>
      </c>
      <c r="M93" s="210">
        <f t="shared" si="23"/>
        <v>1.2484237074401001</v>
      </c>
      <c r="N93" s="44">
        <f t="shared" si="24"/>
        <v>4.1320589340122685E-2</v>
      </c>
    </row>
    <row r="94" spans="3:15" x14ac:dyDescent="0.3">
      <c r="J94" s="130" t="s">
        <v>61</v>
      </c>
      <c r="K94" s="212">
        <f t="shared" si="22"/>
        <v>27.142857142857142</v>
      </c>
      <c r="L94" s="111">
        <f>SUM(N53/L53)</f>
        <v>23.818181818181817</v>
      </c>
      <c r="M94" s="210">
        <f t="shared" si="23"/>
        <v>3.3246753246753258</v>
      </c>
      <c r="N94" s="44">
        <f t="shared" si="24"/>
        <v>0.13958560523446026</v>
      </c>
    </row>
    <row r="95" spans="3:15" ht="15" thickBot="1" x14ac:dyDescent="0.35">
      <c r="J95" s="13" t="s">
        <v>137</v>
      </c>
      <c r="K95" s="213">
        <f t="shared" si="22"/>
        <v>15.0625</v>
      </c>
      <c r="L95" s="208">
        <v>18.657627118644069</v>
      </c>
      <c r="M95" s="211">
        <f t="shared" si="23"/>
        <v>-3.5951271186440685</v>
      </c>
      <c r="N95" s="65">
        <f t="shared" si="24"/>
        <v>-0.19268940770348841</v>
      </c>
    </row>
    <row r="96" spans="3:15" ht="15.6" x14ac:dyDescent="0.3">
      <c r="K96" s="520"/>
      <c r="L96" s="520"/>
      <c r="M96" s="520"/>
      <c r="N96" s="266"/>
    </row>
    <row r="97" spans="2:14" x14ac:dyDescent="0.3">
      <c r="K97" s="522"/>
      <c r="L97" s="522"/>
      <c r="M97" s="266"/>
      <c r="N97" s="266"/>
    </row>
    <row r="98" spans="2:14" x14ac:dyDescent="0.3">
      <c r="K98" s="283"/>
      <c r="L98" s="284"/>
      <c r="M98" s="285"/>
      <c r="N98" s="285"/>
    </row>
    <row r="99" spans="2:14" x14ac:dyDescent="0.3">
      <c r="J99" s="285"/>
    </row>
    <row r="100" spans="2:14" x14ac:dyDescent="0.3">
      <c r="J100" s="286"/>
    </row>
    <row r="101" spans="2:14" ht="19.8" x14ac:dyDescent="0.4">
      <c r="B101" s="312"/>
      <c r="C101" s="312"/>
      <c r="D101" s="312"/>
      <c r="E101" s="313"/>
      <c r="J101" s="286"/>
    </row>
    <row r="103" spans="2:14" x14ac:dyDescent="0.3">
      <c r="B103" s="315"/>
      <c r="C103" s="316"/>
      <c r="D103" s="317"/>
      <c r="E103" s="300"/>
      <c r="F103" s="300"/>
    </row>
    <row r="104" spans="2:14" x14ac:dyDescent="0.3">
      <c r="B104" s="315"/>
      <c r="C104" s="318"/>
      <c r="D104" s="318"/>
      <c r="E104" s="300"/>
      <c r="F104" s="300"/>
    </row>
    <row r="105" spans="2:14" ht="15.6" x14ac:dyDescent="0.3">
      <c r="B105" s="319"/>
      <c r="C105" s="318"/>
      <c r="D105" s="318"/>
      <c r="E105" s="318"/>
      <c r="F105" s="318"/>
    </row>
    <row r="106" spans="2:14" x14ac:dyDescent="0.3">
      <c r="B106" s="320"/>
      <c r="C106" s="73"/>
      <c r="D106" s="10"/>
      <c r="E106" s="9"/>
      <c r="F106" s="321"/>
    </row>
    <row r="107" spans="2:14" x14ac:dyDescent="0.3">
      <c r="B107" s="320"/>
      <c r="C107" s="73"/>
      <c r="D107" s="10"/>
      <c r="E107" s="9"/>
      <c r="F107" s="321"/>
      <c r="J107" s="266"/>
    </row>
    <row r="108" spans="2:14" x14ac:dyDescent="0.3">
      <c r="B108" s="40"/>
      <c r="C108" s="73"/>
      <c r="D108" s="10"/>
      <c r="E108" s="9"/>
      <c r="F108" s="321"/>
      <c r="J108" s="266"/>
    </row>
    <row r="109" spans="2:14" x14ac:dyDescent="0.3">
      <c r="B109" s="40"/>
      <c r="C109" s="73"/>
      <c r="D109" s="10"/>
      <c r="E109" s="9"/>
      <c r="F109" s="321"/>
      <c r="K109" s="40"/>
      <c r="L109" s="10"/>
      <c r="M109" s="10"/>
    </row>
    <row r="110" spans="2:14" x14ac:dyDescent="0.3">
      <c r="B110" s="40"/>
      <c r="C110" s="73"/>
      <c r="D110" s="10"/>
      <c r="E110" s="9"/>
      <c r="F110" s="321"/>
      <c r="M110" s="9"/>
    </row>
    <row r="111" spans="2:14" x14ac:dyDescent="0.3">
      <c r="B111" s="40"/>
      <c r="C111" s="73"/>
      <c r="D111" s="10"/>
      <c r="E111" s="9"/>
      <c r="F111" s="321"/>
      <c r="K111" s="10"/>
      <c r="L111" s="9"/>
      <c r="M111" s="9"/>
    </row>
    <row r="112" spans="2:14" ht="15.6" x14ac:dyDescent="0.3">
      <c r="B112" s="40"/>
      <c r="C112" s="73"/>
      <c r="D112" s="10"/>
      <c r="E112" s="9"/>
      <c r="F112" s="321"/>
      <c r="K112" s="28" t="s">
        <v>246</v>
      </c>
      <c r="L112" s="28"/>
      <c r="M112" s="9"/>
    </row>
    <row r="113" spans="2:15" x14ac:dyDescent="0.3">
      <c r="B113" s="40"/>
      <c r="C113" s="73"/>
      <c r="D113" s="10"/>
      <c r="E113" s="9"/>
      <c r="F113" s="321"/>
      <c r="K113" s="40" t="s">
        <v>283</v>
      </c>
      <c r="L113" s="40"/>
      <c r="M113" s="40"/>
    </row>
    <row r="114" spans="2:15" ht="15" thickBot="1" x14ac:dyDescent="0.35">
      <c r="B114" s="40"/>
      <c r="C114" s="73"/>
      <c r="D114" s="10"/>
      <c r="E114" s="9"/>
      <c r="F114" s="321"/>
    </row>
    <row r="115" spans="2:15" ht="15" thickBot="1" x14ac:dyDescent="0.35">
      <c r="B115" s="40"/>
      <c r="C115" s="73"/>
      <c r="D115" s="10"/>
      <c r="E115" s="9"/>
      <c r="F115" s="321"/>
      <c r="G115" s="300"/>
      <c r="H115" s="300"/>
      <c r="I115" s="301"/>
      <c r="K115" s="351" t="s">
        <v>244</v>
      </c>
      <c r="L115" s="346" t="s">
        <v>238</v>
      </c>
      <c r="M115" s="346" t="s">
        <v>242</v>
      </c>
      <c r="N115" s="327" t="s">
        <v>21</v>
      </c>
      <c r="O115" s="10" t="s">
        <v>259</v>
      </c>
    </row>
    <row r="116" spans="2:15" x14ac:dyDescent="0.3">
      <c r="B116" s="10"/>
      <c r="C116" s="73"/>
      <c r="D116" s="10"/>
      <c r="E116" s="73"/>
      <c r="F116" s="322"/>
      <c r="G116" s="322"/>
      <c r="H116" s="322"/>
      <c r="I116" s="302"/>
      <c r="K116" s="352" t="s">
        <v>282</v>
      </c>
      <c r="L116" s="360">
        <v>2534</v>
      </c>
      <c r="M116" s="73">
        <f>SUM(L116-L117)</f>
        <v>169.25</v>
      </c>
      <c r="N116" s="350">
        <f>SUM(M116/L117)</f>
        <v>7.1572047785178131E-2</v>
      </c>
      <c r="O116" s="250">
        <f>SUM(L116/3900)</f>
        <v>0.6497435897435897</v>
      </c>
    </row>
    <row r="117" spans="2:15" ht="15" thickBot="1" x14ac:dyDescent="0.35">
      <c r="K117" s="359">
        <v>44197</v>
      </c>
      <c r="L117" s="361">
        <v>2364.75</v>
      </c>
      <c r="M117" s="363"/>
      <c r="N117" s="364"/>
    </row>
    <row r="118" spans="2:15" ht="15" thickBot="1" x14ac:dyDescent="0.35">
      <c r="F118" s="301"/>
      <c r="G118" s="300"/>
      <c r="H118" s="300"/>
      <c r="I118" s="301"/>
      <c r="L118" s="8"/>
      <c r="M118" s="8"/>
      <c r="N118" s="8"/>
    </row>
    <row r="119" spans="2:15" ht="15" thickBot="1" x14ac:dyDescent="0.35">
      <c r="B119" s="10"/>
      <c r="C119" s="73"/>
      <c r="D119" s="73"/>
      <c r="E119" s="73"/>
      <c r="F119" s="322"/>
      <c r="G119" s="322"/>
      <c r="H119" s="322"/>
      <c r="I119" s="302"/>
      <c r="K119" s="61" t="s">
        <v>71</v>
      </c>
      <c r="L119" s="346" t="s">
        <v>239</v>
      </c>
      <c r="M119" s="346" t="s">
        <v>242</v>
      </c>
      <c r="N119" s="327" t="s">
        <v>21</v>
      </c>
    </row>
    <row r="120" spans="2:15" x14ac:dyDescent="0.3">
      <c r="B120" s="10"/>
      <c r="C120" s="73"/>
      <c r="D120" s="10"/>
      <c r="E120" s="73"/>
      <c r="F120" s="322"/>
      <c r="G120" s="322"/>
      <c r="H120" s="322"/>
      <c r="I120" s="302"/>
      <c r="K120" s="353" t="s">
        <v>260</v>
      </c>
      <c r="L120" s="362">
        <v>40601</v>
      </c>
      <c r="M120" s="362">
        <f>SUM(L120-L121)</f>
        <v>9346.5</v>
      </c>
      <c r="N120" s="342">
        <f>SUM(M120/L121)</f>
        <v>0.2990449375289958</v>
      </c>
    </row>
    <row r="121" spans="2:15" ht="15" thickBot="1" x14ac:dyDescent="0.35">
      <c r="B121" s="10"/>
      <c r="C121" s="73"/>
      <c r="D121" s="10"/>
      <c r="E121" s="73"/>
      <c r="F121" s="322"/>
      <c r="G121" s="323"/>
      <c r="H121" s="323"/>
      <c r="K121" s="359">
        <v>44197</v>
      </c>
      <c r="L121" s="361">
        <v>31254.5</v>
      </c>
      <c r="M121" s="357"/>
      <c r="N121" s="364"/>
    </row>
    <row r="122" spans="2:15" ht="19.8" x14ac:dyDescent="0.4">
      <c r="B122" s="312"/>
      <c r="C122" s="192"/>
      <c r="D122" s="192"/>
      <c r="F122" s="322"/>
      <c r="G122" s="323"/>
      <c r="H122" s="323"/>
    </row>
    <row r="124" spans="2:15" x14ac:dyDescent="0.3">
      <c r="B124" s="315"/>
      <c r="C124" s="316"/>
      <c r="D124" s="317"/>
      <c r="E124" s="300"/>
      <c r="F124" s="300"/>
      <c r="K124" s="10"/>
    </row>
    <row r="125" spans="2:15" x14ac:dyDescent="0.3">
      <c r="B125" s="315"/>
      <c r="C125" s="318"/>
      <c r="D125" s="318"/>
      <c r="E125" s="300"/>
      <c r="F125" s="300"/>
      <c r="L125" s="10"/>
      <c r="M125" s="10"/>
      <c r="N125" s="10"/>
      <c r="O125" s="10"/>
    </row>
    <row r="126" spans="2:15" ht="16.2" thickBot="1" x14ac:dyDescent="0.35">
      <c r="B126" s="319"/>
      <c r="C126" s="318"/>
      <c r="D126" s="318"/>
      <c r="E126" s="318"/>
      <c r="F126" s="318"/>
      <c r="K126" s="349"/>
      <c r="L126" s="73"/>
      <c r="M126" s="73"/>
      <c r="N126" s="74"/>
      <c r="O126" s="74"/>
    </row>
    <row r="127" spans="2:15" ht="15" thickBot="1" x14ac:dyDescent="0.35">
      <c r="B127" s="320"/>
      <c r="C127" s="73"/>
      <c r="D127" s="10"/>
      <c r="E127" s="9"/>
      <c r="F127" s="321"/>
      <c r="K127" s="61" t="s">
        <v>266</v>
      </c>
      <c r="L127" s="59" t="s">
        <v>244</v>
      </c>
      <c r="M127" s="327" t="s">
        <v>71</v>
      </c>
    </row>
    <row r="128" spans="2:15" x14ac:dyDescent="0.3">
      <c r="B128" s="320"/>
      <c r="C128" s="73"/>
      <c r="D128" s="10"/>
      <c r="E128" s="9"/>
      <c r="F128" s="321"/>
      <c r="K128" s="261" t="s">
        <v>261</v>
      </c>
      <c r="L128" s="355">
        <v>2364.75</v>
      </c>
      <c r="M128" s="356">
        <v>31254.5</v>
      </c>
    </row>
    <row r="129" spans="2:14" x14ac:dyDescent="0.3">
      <c r="B129" s="40"/>
      <c r="C129" s="73"/>
      <c r="D129" s="10"/>
      <c r="E129" s="9"/>
      <c r="F129" s="321"/>
      <c r="K129" s="261" t="s">
        <v>262</v>
      </c>
      <c r="L129" s="355">
        <v>2399</v>
      </c>
      <c r="M129" s="356">
        <v>32162</v>
      </c>
      <c r="N129" s="10"/>
    </row>
    <row r="130" spans="2:14" x14ac:dyDescent="0.3">
      <c r="B130" s="40"/>
      <c r="C130" s="73"/>
      <c r="D130" s="10"/>
      <c r="E130" s="9"/>
      <c r="F130" s="321"/>
      <c r="K130" s="353" t="s">
        <v>263</v>
      </c>
      <c r="L130" s="355">
        <v>2380</v>
      </c>
      <c r="M130" s="356">
        <v>34542</v>
      </c>
      <c r="N130" s="74"/>
    </row>
    <row r="131" spans="2:14" x14ac:dyDescent="0.3">
      <c r="B131" s="40"/>
      <c r="C131" s="73"/>
      <c r="D131" s="10"/>
      <c r="E131" s="9"/>
      <c r="F131" s="321"/>
      <c r="K131" s="353" t="s">
        <v>264</v>
      </c>
      <c r="L131" s="355">
        <v>2536</v>
      </c>
      <c r="M131" s="356">
        <v>37867</v>
      </c>
    </row>
    <row r="132" spans="2:14" ht="15" thickBot="1" x14ac:dyDescent="0.35">
      <c r="B132" s="40"/>
      <c r="C132" s="73"/>
      <c r="D132" s="10"/>
      <c r="E132" s="9"/>
      <c r="F132" s="321"/>
      <c r="K132" s="101" t="s">
        <v>265</v>
      </c>
      <c r="L132" s="357">
        <v>2534</v>
      </c>
      <c r="M132" s="358">
        <v>40601</v>
      </c>
    </row>
    <row r="133" spans="2:14" x14ac:dyDescent="0.3">
      <c r="B133" s="40"/>
      <c r="C133" s="73"/>
      <c r="D133" s="10"/>
      <c r="E133" s="9"/>
      <c r="F133" s="321"/>
      <c r="I133" s="282"/>
    </row>
    <row r="134" spans="2:14" ht="15" thickBot="1" x14ac:dyDescent="0.35">
      <c r="B134" s="40"/>
      <c r="C134" s="73"/>
      <c r="D134" s="10"/>
      <c r="E134" s="9"/>
      <c r="F134" s="321"/>
    </row>
    <row r="135" spans="2:14" x14ac:dyDescent="0.3">
      <c r="B135" s="40"/>
      <c r="C135" s="73"/>
      <c r="D135" s="10"/>
      <c r="E135" s="9"/>
      <c r="F135" s="321"/>
      <c r="K135" s="365"/>
      <c r="L135" s="366"/>
      <c r="M135" s="257"/>
      <c r="N135" s="354" t="s">
        <v>268</v>
      </c>
    </row>
    <row r="136" spans="2:14" ht="15" thickBot="1" x14ac:dyDescent="0.35">
      <c r="B136" s="40"/>
      <c r="C136" s="73"/>
      <c r="D136" s="10"/>
      <c r="E136" s="9"/>
      <c r="F136" s="321"/>
      <c r="G136" s="300"/>
      <c r="H136" s="300"/>
      <c r="K136" s="101" t="s">
        <v>189</v>
      </c>
      <c r="L136" s="177" t="s">
        <v>71</v>
      </c>
      <c r="M136" s="177" t="s">
        <v>16</v>
      </c>
      <c r="N136" s="328" t="s">
        <v>269</v>
      </c>
    </row>
    <row r="137" spans="2:14" x14ac:dyDescent="0.3">
      <c r="B137" s="10"/>
      <c r="C137" s="73"/>
      <c r="D137" s="10"/>
      <c r="E137" s="73"/>
      <c r="F137" s="322"/>
      <c r="G137" s="322"/>
      <c r="H137" s="322"/>
      <c r="K137" s="261" t="s">
        <v>270</v>
      </c>
      <c r="L137" s="355">
        <v>31254.5</v>
      </c>
      <c r="M137" s="355"/>
      <c r="N137" s="81"/>
    </row>
    <row r="138" spans="2:14" x14ac:dyDescent="0.3">
      <c r="K138" s="261" t="s">
        <v>262</v>
      </c>
      <c r="L138" s="355">
        <v>32162</v>
      </c>
      <c r="M138" s="355">
        <f>SUM(L138-L137)</f>
        <v>907.5</v>
      </c>
      <c r="N138" s="152">
        <f>SUM(M138/L137)</f>
        <v>2.9035818842086739E-2</v>
      </c>
    </row>
    <row r="139" spans="2:14" x14ac:dyDescent="0.3">
      <c r="F139" s="301"/>
      <c r="G139" s="300"/>
      <c r="H139" s="300"/>
      <c r="I139" s="301"/>
      <c r="K139" s="353" t="s">
        <v>263</v>
      </c>
      <c r="L139" s="355">
        <v>34542</v>
      </c>
      <c r="M139" s="355">
        <f>SUM(L139-L138)</f>
        <v>2380</v>
      </c>
      <c r="N139" s="152">
        <f>SUM(M139/L138)</f>
        <v>7.4000373111124937E-2</v>
      </c>
    </row>
    <row r="140" spans="2:14" x14ac:dyDescent="0.3">
      <c r="B140" s="10"/>
      <c r="C140" s="73"/>
      <c r="D140" s="73"/>
      <c r="E140" s="73"/>
      <c r="F140" s="322"/>
      <c r="G140" s="322"/>
      <c r="H140" s="322"/>
      <c r="I140" s="302"/>
      <c r="K140" s="353" t="s">
        <v>264</v>
      </c>
      <c r="L140" s="355">
        <v>37867</v>
      </c>
      <c r="M140" s="355">
        <f>SUM(L140-L139)</f>
        <v>3325</v>
      </c>
      <c r="N140" s="152">
        <f>SUM(M140/L139)</f>
        <v>9.6259625962596254E-2</v>
      </c>
    </row>
    <row r="141" spans="2:14" ht="15" thickBot="1" x14ac:dyDescent="0.35">
      <c r="B141" s="10"/>
      <c r="C141" s="73"/>
      <c r="D141" s="10"/>
      <c r="E141" s="73"/>
      <c r="F141" s="322"/>
      <c r="G141" s="322"/>
      <c r="H141" s="322"/>
      <c r="I141" s="302"/>
      <c r="K141" s="101" t="s">
        <v>265</v>
      </c>
      <c r="L141" s="357">
        <v>40601</v>
      </c>
      <c r="M141" s="357">
        <f>SUM(L141-L140)</f>
        <v>2734</v>
      </c>
      <c r="N141" s="260">
        <f>SUM(M141/L140)</f>
        <v>7.2200068661367411E-2</v>
      </c>
    </row>
    <row r="143" spans="2:14" x14ac:dyDescent="0.3">
      <c r="B143" s="4"/>
      <c r="C143" s="4"/>
      <c r="D143" s="4"/>
    </row>
    <row r="144" spans="2:14" x14ac:dyDescent="0.3">
      <c r="B144" s="4"/>
    </row>
    <row r="145" spans="10:15" ht="23.4" x14ac:dyDescent="0.45">
      <c r="J145" s="369">
        <v>44287</v>
      </c>
    </row>
    <row r="146" spans="10:15" ht="15" thickBot="1" x14ac:dyDescent="0.35"/>
    <row r="147" spans="10:15" x14ac:dyDescent="0.3">
      <c r="J147" s="193"/>
      <c r="K147" s="254" t="s">
        <v>204</v>
      </c>
      <c r="L147" s="254" t="s">
        <v>197</v>
      </c>
      <c r="M147" s="254" t="s">
        <v>248</v>
      </c>
      <c r="N147" s="254" t="s">
        <v>220</v>
      </c>
      <c r="O147" s="367" t="s">
        <v>276</v>
      </c>
    </row>
    <row r="148" spans="10:15" ht="15" thickBot="1" x14ac:dyDescent="0.35">
      <c r="J148" s="194"/>
      <c r="K148" s="47" t="s">
        <v>83</v>
      </c>
      <c r="L148" s="47" t="s">
        <v>83</v>
      </c>
      <c r="M148" s="47" t="s">
        <v>83</v>
      </c>
      <c r="N148" s="47" t="s">
        <v>83</v>
      </c>
      <c r="O148" s="47" t="s">
        <v>83</v>
      </c>
    </row>
    <row r="149" spans="10:15" ht="16.2" thickBot="1" x14ac:dyDescent="0.35">
      <c r="J149" s="118" t="s">
        <v>52</v>
      </c>
      <c r="K149" s="62" t="s">
        <v>15</v>
      </c>
      <c r="L149" s="62" t="s">
        <v>15</v>
      </c>
      <c r="M149" s="62" t="s">
        <v>15</v>
      </c>
      <c r="N149" s="62" t="s">
        <v>15</v>
      </c>
      <c r="O149" s="368" t="s">
        <v>15</v>
      </c>
    </row>
    <row r="150" spans="10:15" ht="15" thickBot="1" x14ac:dyDescent="0.35">
      <c r="J150" s="249" t="s">
        <v>0</v>
      </c>
      <c r="K150" s="221">
        <v>628</v>
      </c>
      <c r="L150" s="221">
        <v>628</v>
      </c>
      <c r="M150" s="221">
        <v>710</v>
      </c>
      <c r="N150" s="221">
        <v>710</v>
      </c>
      <c r="O150" s="293">
        <f>AVERAGE(K150:N150)</f>
        <v>669</v>
      </c>
    </row>
    <row r="151" spans="10:15" ht="15" thickBot="1" x14ac:dyDescent="0.35">
      <c r="J151" s="248" t="s">
        <v>2</v>
      </c>
      <c r="K151" s="42">
        <v>1249</v>
      </c>
      <c r="L151" s="42">
        <v>1343</v>
      </c>
      <c r="M151" s="42">
        <v>1146</v>
      </c>
      <c r="N151" s="42">
        <v>1255</v>
      </c>
      <c r="O151" s="293">
        <f t="shared" ref="O151:O160" si="25">AVERAGE(K151:N151)</f>
        <v>1248.25</v>
      </c>
    </row>
    <row r="152" spans="10:15" ht="15" thickBot="1" x14ac:dyDescent="0.35">
      <c r="J152" s="38" t="s">
        <v>1</v>
      </c>
      <c r="K152" s="42">
        <v>509</v>
      </c>
      <c r="L152" s="42">
        <v>498</v>
      </c>
      <c r="M152" s="42">
        <v>502</v>
      </c>
      <c r="N152" s="42">
        <v>504</v>
      </c>
      <c r="O152" s="293">
        <f t="shared" si="25"/>
        <v>503.25</v>
      </c>
    </row>
    <row r="153" spans="10:15" ht="15" thickBot="1" x14ac:dyDescent="0.35">
      <c r="J153" s="2" t="s">
        <v>6</v>
      </c>
      <c r="K153" s="222">
        <v>29680</v>
      </c>
      <c r="L153" s="222">
        <v>30200</v>
      </c>
      <c r="M153" s="222">
        <v>32474</v>
      </c>
      <c r="N153" s="222">
        <v>31549</v>
      </c>
      <c r="O153" s="293">
        <f t="shared" si="25"/>
        <v>30975.75</v>
      </c>
    </row>
    <row r="154" spans="10:15" ht="15" thickBot="1" x14ac:dyDescent="0.35">
      <c r="J154" s="3" t="s">
        <v>3</v>
      </c>
      <c r="K154" s="42">
        <v>298</v>
      </c>
      <c r="L154" s="42">
        <v>283</v>
      </c>
      <c r="M154" s="42">
        <v>322</v>
      </c>
      <c r="N154" s="42">
        <v>313</v>
      </c>
      <c r="O154" s="293">
        <f t="shared" si="25"/>
        <v>304</v>
      </c>
    </row>
    <row r="155" spans="10:15" x14ac:dyDescent="0.3">
      <c r="J155" s="227" t="s">
        <v>7</v>
      </c>
      <c r="K155" s="42">
        <v>336</v>
      </c>
      <c r="L155" s="42">
        <v>381</v>
      </c>
      <c r="M155" s="42">
        <v>324</v>
      </c>
      <c r="N155" s="42">
        <v>328</v>
      </c>
      <c r="O155" s="293">
        <f t="shared" si="25"/>
        <v>342.25</v>
      </c>
    </row>
    <row r="156" spans="10:15" x14ac:dyDescent="0.3">
      <c r="J156" s="228" t="s">
        <v>59</v>
      </c>
      <c r="K156" s="42">
        <v>1740</v>
      </c>
      <c r="L156" s="42">
        <v>1748</v>
      </c>
      <c r="M156" s="42">
        <v>1793</v>
      </c>
      <c r="N156" s="42">
        <v>1714</v>
      </c>
      <c r="O156" s="293">
        <f t="shared" si="25"/>
        <v>1748.75</v>
      </c>
    </row>
    <row r="157" spans="10:15" ht="15" thickBot="1" x14ac:dyDescent="0.35">
      <c r="J157" s="38" t="s">
        <v>13</v>
      </c>
      <c r="K157" s="42">
        <v>357</v>
      </c>
      <c r="L157" s="42">
        <v>369</v>
      </c>
      <c r="M157" s="42">
        <v>369</v>
      </c>
      <c r="N157" s="42">
        <v>365</v>
      </c>
      <c r="O157" s="293">
        <f t="shared" si="25"/>
        <v>365</v>
      </c>
    </row>
    <row r="158" spans="10:15" x14ac:dyDescent="0.3">
      <c r="J158" s="2" t="s">
        <v>65</v>
      </c>
      <c r="K158" s="42">
        <v>399</v>
      </c>
      <c r="L158" s="42">
        <v>518</v>
      </c>
      <c r="M158" s="42">
        <v>456</v>
      </c>
      <c r="N158" s="42">
        <v>478</v>
      </c>
      <c r="O158" s="293">
        <f t="shared" si="25"/>
        <v>462.75</v>
      </c>
    </row>
    <row r="159" spans="10:15" ht="15" thickBot="1" x14ac:dyDescent="0.35">
      <c r="J159" s="227" t="s">
        <v>19</v>
      </c>
      <c r="K159" s="56">
        <v>1272</v>
      </c>
      <c r="L159" s="56">
        <v>1234</v>
      </c>
      <c r="M159" s="56">
        <v>1210</v>
      </c>
      <c r="N159" s="56">
        <v>1275</v>
      </c>
      <c r="O159" s="305">
        <f t="shared" si="25"/>
        <v>1247.75</v>
      </c>
    </row>
    <row r="160" spans="10:15" ht="15" thickBot="1" x14ac:dyDescent="0.35">
      <c r="J160" s="90" t="s">
        <v>50</v>
      </c>
      <c r="K160" s="77">
        <f>SUM(K150:K159)</f>
        <v>36468</v>
      </c>
      <c r="L160" s="59">
        <f>SUM(L150:L159)</f>
        <v>37202</v>
      </c>
      <c r="M160" s="77">
        <f>SUM(M150:M159)</f>
        <v>39306</v>
      </c>
      <c r="N160" s="59">
        <f>SUM(N150:N159)</f>
        <v>38491</v>
      </c>
      <c r="O160" s="77">
        <f t="shared" si="25"/>
        <v>37866.75</v>
      </c>
    </row>
    <row r="162" spans="10:18" ht="23.4" x14ac:dyDescent="0.45">
      <c r="J162" s="369">
        <v>44317</v>
      </c>
      <c r="O162" s="35"/>
    </row>
    <row r="163" spans="10:18" ht="15" thickBot="1" x14ac:dyDescent="0.35"/>
    <row r="164" spans="10:18" x14ac:dyDescent="0.3">
      <c r="J164" s="230"/>
      <c r="K164" s="254" t="s">
        <v>254</v>
      </c>
      <c r="L164" s="254" t="s">
        <v>250</v>
      </c>
      <c r="M164" s="254" t="s">
        <v>258</v>
      </c>
      <c r="N164" s="367" t="s">
        <v>275</v>
      </c>
      <c r="P164" s="162"/>
      <c r="Q164" s="367" t="s">
        <v>268</v>
      </c>
      <c r="R164" s="380" t="s">
        <v>280</v>
      </c>
    </row>
    <row r="165" spans="10:18" ht="15" thickBot="1" x14ac:dyDescent="0.35">
      <c r="J165" s="231"/>
      <c r="K165" s="47" t="s">
        <v>83</v>
      </c>
      <c r="L165" s="47" t="s">
        <v>83</v>
      </c>
      <c r="M165" s="47" t="s">
        <v>83</v>
      </c>
      <c r="N165" s="47" t="s">
        <v>83</v>
      </c>
      <c r="P165" s="164"/>
      <c r="Q165" s="47" t="s">
        <v>245</v>
      </c>
      <c r="R165" s="251" t="s">
        <v>281</v>
      </c>
    </row>
    <row r="166" spans="10:18" ht="16.2" thickBot="1" x14ac:dyDescent="0.35">
      <c r="J166" s="118" t="s">
        <v>52</v>
      </c>
      <c r="K166" s="62" t="s">
        <v>15</v>
      </c>
      <c r="L166" s="62" t="s">
        <v>15</v>
      </c>
      <c r="M166" s="62" t="s">
        <v>15</v>
      </c>
      <c r="N166" s="368" t="s">
        <v>15</v>
      </c>
      <c r="P166" s="114" t="s">
        <v>278</v>
      </c>
      <c r="Q166" s="381">
        <v>37866.75</v>
      </c>
      <c r="R166" s="383">
        <f>SUM(Q166/125500)</f>
        <v>0.30172709163346612</v>
      </c>
    </row>
    <row r="167" spans="10:18" ht="15" thickBot="1" x14ac:dyDescent="0.35">
      <c r="J167" s="11" t="s">
        <v>0</v>
      </c>
      <c r="K167" s="221">
        <v>689</v>
      </c>
      <c r="L167" s="221">
        <v>689</v>
      </c>
      <c r="M167" s="221">
        <v>689</v>
      </c>
      <c r="N167" s="293">
        <f>AVERAGE(K167:M167)</f>
        <v>689</v>
      </c>
      <c r="P167" s="379" t="s">
        <v>279</v>
      </c>
      <c r="Q167" s="382">
        <v>39948</v>
      </c>
      <c r="R167" s="260">
        <f>SUM(Q167/125500)</f>
        <v>0.31831075697211153</v>
      </c>
    </row>
    <row r="168" spans="10:18" ht="15" thickBot="1" x14ac:dyDescent="0.35">
      <c r="J168" s="34" t="s">
        <v>2</v>
      </c>
      <c r="K168" s="42">
        <v>1228</v>
      </c>
      <c r="L168" s="42">
        <v>1161</v>
      </c>
      <c r="M168" s="42">
        <v>1277</v>
      </c>
      <c r="N168" s="293">
        <f t="shared" ref="N168:N177" si="26">AVERAGE(K168:M168)</f>
        <v>1222</v>
      </c>
    </row>
    <row r="169" spans="10:18" ht="15" thickBot="1" x14ac:dyDescent="0.35">
      <c r="J169" s="33" t="s">
        <v>1</v>
      </c>
      <c r="K169" s="42">
        <v>528</v>
      </c>
      <c r="L169" s="42">
        <v>518</v>
      </c>
      <c r="M169" s="42">
        <v>541</v>
      </c>
      <c r="N169" s="293">
        <f t="shared" si="26"/>
        <v>529</v>
      </c>
    </row>
    <row r="170" spans="10:18" ht="15" thickBot="1" x14ac:dyDescent="0.35">
      <c r="J170" s="12" t="s">
        <v>6</v>
      </c>
      <c r="K170" s="222">
        <v>32304</v>
      </c>
      <c r="L170" s="222">
        <v>31768</v>
      </c>
      <c r="M170" s="222">
        <v>33781</v>
      </c>
      <c r="N170" s="293">
        <f t="shared" si="26"/>
        <v>32617.666666666668</v>
      </c>
    </row>
    <row r="171" spans="10:18" ht="15" thickBot="1" x14ac:dyDescent="0.35">
      <c r="J171" s="14" t="s">
        <v>3</v>
      </c>
      <c r="K171" s="42">
        <v>350</v>
      </c>
      <c r="L171" s="42">
        <v>331</v>
      </c>
      <c r="M171" s="42">
        <v>374</v>
      </c>
      <c r="N171" s="293">
        <f t="shared" si="26"/>
        <v>351.66666666666669</v>
      </c>
    </row>
    <row r="172" spans="10:18" ht="15" thickBot="1" x14ac:dyDescent="0.35">
      <c r="J172" s="13" t="s">
        <v>7</v>
      </c>
      <c r="K172" s="42">
        <v>383</v>
      </c>
      <c r="L172" s="42">
        <v>353</v>
      </c>
      <c r="M172" s="42">
        <v>405</v>
      </c>
      <c r="N172" s="293">
        <f t="shared" si="26"/>
        <v>380.33333333333331</v>
      </c>
    </row>
    <row r="173" spans="10:18" ht="15" thickBot="1" x14ac:dyDescent="0.35">
      <c r="J173" s="14" t="s">
        <v>59</v>
      </c>
      <c r="K173" s="42">
        <v>1906</v>
      </c>
      <c r="L173" s="42">
        <v>1846</v>
      </c>
      <c r="M173" s="42">
        <v>1929</v>
      </c>
      <c r="N173" s="293">
        <f t="shared" si="26"/>
        <v>1893.6666666666667</v>
      </c>
    </row>
    <row r="174" spans="10:18" ht="15" thickBot="1" x14ac:dyDescent="0.35">
      <c r="J174" s="15" t="s">
        <v>13</v>
      </c>
      <c r="K174" s="42">
        <v>386</v>
      </c>
      <c r="L174" s="42">
        <v>373</v>
      </c>
      <c r="M174" s="42">
        <v>399</v>
      </c>
      <c r="N174" s="293">
        <f t="shared" si="26"/>
        <v>386</v>
      </c>
    </row>
    <row r="175" spans="10:18" x14ac:dyDescent="0.3">
      <c r="J175" s="33" t="s">
        <v>65</v>
      </c>
      <c r="K175" s="42">
        <v>632</v>
      </c>
      <c r="L175" s="42">
        <v>504</v>
      </c>
      <c r="M175" s="42">
        <v>740</v>
      </c>
      <c r="N175" s="293">
        <f t="shared" si="26"/>
        <v>625.33333333333337</v>
      </c>
    </row>
    <row r="176" spans="10:18" ht="15" thickBot="1" x14ac:dyDescent="0.35">
      <c r="J176" s="227" t="s">
        <v>19</v>
      </c>
      <c r="K176" s="56">
        <v>1369</v>
      </c>
      <c r="L176" s="56">
        <v>1069</v>
      </c>
      <c r="M176" s="56">
        <v>1322</v>
      </c>
      <c r="N176" s="305">
        <f t="shared" si="26"/>
        <v>1253.3333333333333</v>
      </c>
    </row>
    <row r="177" spans="10:14" ht="15" thickBot="1" x14ac:dyDescent="0.35">
      <c r="J177" s="61" t="s">
        <v>50</v>
      </c>
      <c r="K177" s="77">
        <f>SUM(K167:K176)</f>
        <v>39775</v>
      </c>
      <c r="L177" s="59">
        <f>SUM(L167:L176)</f>
        <v>38612</v>
      </c>
      <c r="M177" s="77">
        <f>SUM(M167:M176)</f>
        <v>41457</v>
      </c>
      <c r="N177" s="61">
        <f t="shared" si="26"/>
        <v>39948</v>
      </c>
    </row>
    <row r="180" spans="10:14" ht="15" thickBot="1" x14ac:dyDescent="0.35"/>
    <row r="181" spans="10:14" x14ac:dyDescent="0.3">
      <c r="J181" s="230"/>
      <c r="K181" s="370">
        <v>44317</v>
      </c>
      <c r="L181" s="370">
        <v>44287</v>
      </c>
      <c r="M181" s="254" t="s">
        <v>242</v>
      </c>
      <c r="N181" s="367" t="s">
        <v>277</v>
      </c>
    </row>
    <row r="182" spans="10:14" ht="15" thickBot="1" x14ac:dyDescent="0.35">
      <c r="J182" s="231"/>
      <c r="K182" s="47" t="s">
        <v>83</v>
      </c>
      <c r="L182" s="47" t="s">
        <v>83</v>
      </c>
      <c r="M182" s="47" t="s">
        <v>83</v>
      </c>
      <c r="N182" s="47" t="s">
        <v>83</v>
      </c>
    </row>
    <row r="183" spans="10:14" ht="16.2" thickBot="1" x14ac:dyDescent="0.35">
      <c r="J183" s="118" t="s">
        <v>52</v>
      </c>
      <c r="K183" s="62" t="s">
        <v>15</v>
      </c>
      <c r="L183" s="62" t="s">
        <v>15</v>
      </c>
      <c r="M183" s="62" t="s">
        <v>15</v>
      </c>
      <c r="N183" s="136" t="s">
        <v>15</v>
      </c>
    </row>
    <row r="184" spans="10:14" ht="15" thickBot="1" x14ac:dyDescent="0.35">
      <c r="J184" s="11" t="s">
        <v>0</v>
      </c>
      <c r="K184" s="221">
        <v>689</v>
      </c>
      <c r="L184" s="221">
        <v>669</v>
      </c>
      <c r="M184" s="221">
        <f>SUM(K184-L184)</f>
        <v>20</v>
      </c>
      <c r="N184" s="373">
        <f>SUM(M184/L184)</f>
        <v>2.9895366218236172E-2</v>
      </c>
    </row>
    <row r="185" spans="10:14" ht="15" thickBot="1" x14ac:dyDescent="0.35">
      <c r="J185" s="34" t="s">
        <v>2</v>
      </c>
      <c r="K185" s="42">
        <v>1222</v>
      </c>
      <c r="L185" s="41">
        <v>1248.25</v>
      </c>
      <c r="M185" s="221">
        <f t="shared" ref="M185:M193" si="27">SUM(K185-L185)</f>
        <v>-26.25</v>
      </c>
      <c r="N185" s="372">
        <f t="shared" ref="N185:N194" si="28">SUM(M185/L185)</f>
        <v>-2.1029441217704788E-2</v>
      </c>
    </row>
    <row r="186" spans="10:14" ht="15" thickBot="1" x14ac:dyDescent="0.35">
      <c r="J186" s="33" t="s">
        <v>1</v>
      </c>
      <c r="K186" s="42">
        <v>529</v>
      </c>
      <c r="L186" s="41">
        <v>503.25</v>
      </c>
      <c r="M186" s="221">
        <f t="shared" si="27"/>
        <v>25.75</v>
      </c>
      <c r="N186" s="372">
        <f t="shared" si="28"/>
        <v>5.1167411823149531E-2</v>
      </c>
    </row>
    <row r="187" spans="10:14" ht="15" thickBot="1" x14ac:dyDescent="0.35">
      <c r="J187" s="12" t="s">
        <v>6</v>
      </c>
      <c r="K187" s="371">
        <v>32617.666666666668</v>
      </c>
      <c r="L187" s="371">
        <v>30975.75</v>
      </c>
      <c r="M187" s="221">
        <f t="shared" si="27"/>
        <v>1641.9166666666679</v>
      </c>
      <c r="N187" s="372">
        <f t="shared" si="28"/>
        <v>5.3006518540040772E-2</v>
      </c>
    </row>
    <row r="188" spans="10:14" ht="15" thickBot="1" x14ac:dyDescent="0.35">
      <c r="J188" s="14" t="s">
        <v>3</v>
      </c>
      <c r="K188" s="41">
        <v>351.66666666666669</v>
      </c>
      <c r="L188" s="41">
        <v>304</v>
      </c>
      <c r="M188" s="221">
        <f t="shared" si="27"/>
        <v>47.666666666666686</v>
      </c>
      <c r="N188" s="372">
        <f t="shared" si="28"/>
        <v>0.15679824561403516</v>
      </c>
    </row>
    <row r="189" spans="10:14" ht="15" thickBot="1" x14ac:dyDescent="0.35">
      <c r="J189" s="13" t="s">
        <v>7</v>
      </c>
      <c r="K189" s="41">
        <v>380.33333333333331</v>
      </c>
      <c r="L189" s="41">
        <v>342.25</v>
      </c>
      <c r="M189" s="221">
        <f t="shared" si="27"/>
        <v>38.083333333333314</v>
      </c>
      <c r="N189" s="372">
        <f t="shared" si="28"/>
        <v>0.11127343559775987</v>
      </c>
    </row>
    <row r="190" spans="10:14" ht="15" thickBot="1" x14ac:dyDescent="0.35">
      <c r="J190" s="14" t="s">
        <v>59</v>
      </c>
      <c r="K190" s="41">
        <v>1893.6666666666667</v>
      </c>
      <c r="L190" s="41">
        <v>1748.75</v>
      </c>
      <c r="M190" s="221">
        <f t="shared" si="27"/>
        <v>144.91666666666674</v>
      </c>
      <c r="N190" s="372">
        <f t="shared" si="28"/>
        <v>8.2868715749344818E-2</v>
      </c>
    </row>
    <row r="191" spans="10:14" ht="15" thickBot="1" x14ac:dyDescent="0.35">
      <c r="J191" s="15" t="s">
        <v>13</v>
      </c>
      <c r="K191" s="41">
        <v>386</v>
      </c>
      <c r="L191" s="41">
        <v>365</v>
      </c>
      <c r="M191" s="221">
        <f t="shared" si="27"/>
        <v>21</v>
      </c>
      <c r="N191" s="372">
        <f t="shared" si="28"/>
        <v>5.7534246575342465E-2</v>
      </c>
    </row>
    <row r="192" spans="10:14" x14ac:dyDescent="0.3">
      <c r="J192" s="33" t="s">
        <v>65</v>
      </c>
      <c r="K192" s="41">
        <v>625.33333333333337</v>
      </c>
      <c r="L192" s="41">
        <v>462.75</v>
      </c>
      <c r="M192" s="221">
        <f t="shared" si="27"/>
        <v>162.58333333333337</v>
      </c>
      <c r="N192" s="372">
        <f t="shared" si="28"/>
        <v>0.35134161714388629</v>
      </c>
    </row>
    <row r="193" spans="10:14" ht="15" thickBot="1" x14ac:dyDescent="0.35">
      <c r="J193" s="227" t="s">
        <v>19</v>
      </c>
      <c r="K193" s="57">
        <v>1253.3333333333333</v>
      </c>
      <c r="L193" s="57">
        <v>1247.75</v>
      </c>
      <c r="M193" s="374">
        <f t="shared" si="27"/>
        <v>5.5833333333332575</v>
      </c>
      <c r="N193" s="375">
        <f t="shared" si="28"/>
        <v>4.4747211647631797E-3</v>
      </c>
    </row>
    <row r="194" spans="10:14" ht="15" thickBot="1" x14ac:dyDescent="0.35">
      <c r="J194" s="61" t="s">
        <v>50</v>
      </c>
      <c r="K194" s="77">
        <f>SUM(K184:K193)</f>
        <v>39948.000000000007</v>
      </c>
      <c r="L194" s="59">
        <f>SUM(L184:L193)</f>
        <v>37866.75</v>
      </c>
      <c r="M194" s="77">
        <f>SUM(M184:M193)</f>
        <v>2081.2500000000009</v>
      </c>
      <c r="N194" s="60">
        <f t="shared" si="28"/>
        <v>5.4962467072035517E-2</v>
      </c>
    </row>
    <row r="196" spans="10:14" ht="15" thickBot="1" x14ac:dyDescent="0.35"/>
    <row r="197" spans="10:14" ht="15" thickBot="1" x14ac:dyDescent="0.35">
      <c r="K197" s="90" t="s">
        <v>250</v>
      </c>
      <c r="L197" s="61" t="s">
        <v>254</v>
      </c>
      <c r="M197" s="327" t="s">
        <v>258</v>
      </c>
    </row>
    <row r="198" spans="10:14" ht="15" thickBot="1" x14ac:dyDescent="0.35">
      <c r="K198" s="376">
        <v>38612</v>
      </c>
      <c r="L198" s="378">
        <v>39775</v>
      </c>
      <c r="M198" s="377">
        <v>41457</v>
      </c>
    </row>
  </sheetData>
  <mergeCells count="11">
    <mergeCell ref="K22:M22"/>
    <mergeCell ref="K61:M61"/>
    <mergeCell ref="K62:L62"/>
    <mergeCell ref="K96:M96"/>
    <mergeCell ref="K97:L97"/>
    <mergeCell ref="K2:M2"/>
    <mergeCell ref="K3:M3"/>
    <mergeCell ref="K20:M20"/>
    <mergeCell ref="N20:N21"/>
    <mergeCell ref="O20:O21"/>
    <mergeCell ref="K21:M2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6E129-FC9C-4197-A0A3-AD3EE32F6FF6}">
  <sheetPr codeName="Sheet28"/>
  <dimension ref="B1:AI203"/>
  <sheetViews>
    <sheetView topLeftCell="A52" workbookViewId="0">
      <selection activeCell="C84" sqref="C84:E84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293</v>
      </c>
      <c r="C1" s="288"/>
      <c r="D1" s="288"/>
      <c r="E1" s="89"/>
      <c r="F1" s="89"/>
      <c r="G1" s="89"/>
    </row>
    <row r="2" spans="2:35" ht="15.6" x14ac:dyDescent="0.3">
      <c r="B2" s="70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293</v>
      </c>
      <c r="C3" s="28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294</v>
      </c>
      <c r="D5" s="254" t="s">
        <v>289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52</v>
      </c>
      <c r="D9" s="42">
        <v>51</v>
      </c>
      <c r="E9" s="93">
        <f t="shared" si="0"/>
        <v>1</v>
      </c>
      <c r="F9" s="44">
        <f t="shared" si="1"/>
        <v>1.9607843137254902E-2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15</v>
      </c>
      <c r="D10" s="42">
        <v>15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2188</v>
      </c>
      <c r="D11" s="42">
        <v>2261</v>
      </c>
      <c r="E11" s="93">
        <f t="shared" si="0"/>
        <v>-73</v>
      </c>
      <c r="F11" s="44">
        <f t="shared" si="1"/>
        <v>-3.2286598850066343E-2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19</v>
      </c>
      <c r="D12" s="229">
        <v>19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0.65717948717948715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17</v>
      </c>
      <c r="D13" s="42">
        <v>15</v>
      </c>
      <c r="E13" s="93">
        <f t="shared" si="0"/>
        <v>2</v>
      </c>
      <c r="F13" s="58">
        <f t="shared" si="1"/>
        <v>0.13333333333333333</v>
      </c>
      <c r="J13" s="190"/>
      <c r="K13" s="144"/>
      <c r="L13" s="139"/>
      <c r="M13" s="139"/>
      <c r="N13" s="141"/>
      <c r="S13" s="16" t="s">
        <v>11</v>
      </c>
      <c r="T13" s="18">
        <f>SUM(C58/T8)</f>
        <v>0.38309163346613545</v>
      </c>
      <c r="U13" s="16"/>
    </row>
    <row r="14" spans="2:35" x14ac:dyDescent="0.3">
      <c r="B14" s="228" t="s">
        <v>59</v>
      </c>
      <c r="C14" s="42">
        <v>91</v>
      </c>
      <c r="D14" s="42">
        <v>90</v>
      </c>
      <c r="E14" s="93">
        <f t="shared" si="0"/>
        <v>1</v>
      </c>
      <c r="F14" s="44">
        <f t="shared" si="1"/>
        <v>1.1111111111111112E-2</v>
      </c>
      <c r="J14" s="190"/>
      <c r="K14" s="144"/>
      <c r="L14" s="139"/>
      <c r="M14" s="139"/>
      <c r="N14" s="141"/>
    </row>
    <row r="15" spans="2:35" x14ac:dyDescent="0.3">
      <c r="B15" s="38" t="s">
        <v>13</v>
      </c>
      <c r="C15" s="56">
        <v>13</v>
      </c>
      <c r="D15" s="56">
        <v>13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x14ac:dyDescent="0.3">
      <c r="B16" s="228" t="s">
        <v>65</v>
      </c>
      <c r="C16" s="41">
        <v>21</v>
      </c>
      <c r="D16" s="42">
        <v>21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x14ac:dyDescent="0.3">
      <c r="B17" s="38" t="s">
        <v>296</v>
      </c>
      <c r="C17" s="26">
        <v>16</v>
      </c>
      <c r="D17" s="76" t="s">
        <v>297</v>
      </c>
      <c r="E17" s="26">
        <v>16</v>
      </c>
      <c r="F17" s="263" t="s">
        <v>297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227" t="s">
        <v>19</v>
      </c>
      <c r="C18" s="56">
        <v>95</v>
      </c>
      <c r="D18" s="56">
        <v>96</v>
      </c>
      <c r="E18" s="57">
        <f t="shared" si="0"/>
        <v>-1</v>
      </c>
      <c r="F18" s="58">
        <f t="shared" si="1"/>
        <v>-1.0416666666666666E-2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77">
        <f>SUM(C8:C18)</f>
        <v>2563</v>
      </c>
      <c r="D19" s="7">
        <f>SUM(D8:D18)</f>
        <v>2617</v>
      </c>
      <c r="E19" s="77">
        <f t="shared" si="0"/>
        <v>-54</v>
      </c>
      <c r="F19" s="60">
        <f t="shared" si="1"/>
        <v>-2.0634314100114636E-2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19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295</v>
      </c>
      <c r="C23" s="40"/>
      <c r="D23" s="40"/>
      <c r="I23" s="5"/>
      <c r="J23" s="519"/>
      <c r="K23" s="519"/>
      <c r="L23" s="519"/>
      <c r="V23" s="122"/>
    </row>
    <row r="24" spans="2:25" x14ac:dyDescent="0.3">
      <c r="B24" s="195"/>
      <c r="C24" s="254" t="s">
        <v>294</v>
      </c>
      <c r="D24" s="80" t="s">
        <v>22</v>
      </c>
      <c r="E24" s="45" t="s">
        <v>23</v>
      </c>
      <c r="F24" s="64" t="s">
        <v>23</v>
      </c>
      <c r="I24" t="s">
        <v>24</v>
      </c>
      <c r="J24" t="s">
        <v>25</v>
      </c>
      <c r="V24" s="122"/>
    </row>
    <row r="25" spans="2:25" ht="15" thickBot="1" x14ac:dyDescent="0.35">
      <c r="B25" s="196"/>
      <c r="C25" s="121" t="s">
        <v>14</v>
      </c>
      <c r="D25" s="68" t="s">
        <v>312</v>
      </c>
      <c r="E25" s="52" t="s">
        <v>16</v>
      </c>
      <c r="F25" s="53" t="s">
        <v>21</v>
      </c>
      <c r="I25" t="s">
        <v>26</v>
      </c>
      <c r="J25" t="s">
        <v>27</v>
      </c>
      <c r="V25" s="122"/>
    </row>
    <row r="26" spans="2:25" ht="16.2" thickBot="1" x14ac:dyDescent="0.35">
      <c r="B26" s="1" t="s">
        <v>52</v>
      </c>
      <c r="C26" s="136" t="s">
        <v>15</v>
      </c>
      <c r="D26" s="55" t="s">
        <v>15</v>
      </c>
      <c r="E26" s="49" t="s">
        <v>15</v>
      </c>
      <c r="F26" s="55" t="s">
        <v>15</v>
      </c>
      <c r="I26" t="s">
        <v>28</v>
      </c>
      <c r="J26" t="s">
        <v>25</v>
      </c>
      <c r="V26" s="122"/>
    </row>
    <row r="27" spans="2:25" ht="15" thickBot="1" x14ac:dyDescent="0.35">
      <c r="B27" s="11" t="s">
        <v>0</v>
      </c>
      <c r="C27" s="78">
        <f t="shared" ref="C27:C36" si="2">SUM(C8)</f>
        <v>36</v>
      </c>
      <c r="D27" s="99">
        <v>113</v>
      </c>
      <c r="E27" s="41">
        <f>SUM(C27-D27)</f>
        <v>-77</v>
      </c>
      <c r="F27" s="67">
        <f>SUM(E27/D27)</f>
        <v>-0.68141592920353977</v>
      </c>
      <c r="G27" s="75">
        <f>SUM(C27/D27)</f>
        <v>0.31858407079646017</v>
      </c>
      <c r="I27" t="s">
        <v>29</v>
      </c>
      <c r="J27" t="s">
        <v>25</v>
      </c>
      <c r="V27" s="122"/>
    </row>
    <row r="28" spans="2:25" ht="15" thickBot="1" x14ac:dyDescent="0.35">
      <c r="B28" s="34" t="s">
        <v>2</v>
      </c>
      <c r="C28" s="78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78">
        <f t="shared" si="2"/>
        <v>15</v>
      </c>
      <c r="D29" s="99">
        <v>47</v>
      </c>
      <c r="E29" s="41">
        <f t="shared" si="3"/>
        <v>-32</v>
      </c>
      <c r="F29" s="67">
        <f t="shared" si="4"/>
        <v>-0.68085106382978722</v>
      </c>
      <c r="G29" s="75">
        <f t="shared" ref="G29:G36" si="5">SUM(C29/D29)</f>
        <v>0.31914893617021278</v>
      </c>
      <c r="I29" s="40"/>
      <c r="J29" s="40" t="s">
        <v>30</v>
      </c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78">
        <f t="shared" si="2"/>
        <v>2188</v>
      </c>
      <c r="D30" s="99">
        <v>2500</v>
      </c>
      <c r="E30" s="41">
        <f t="shared" si="3"/>
        <v>-312</v>
      </c>
      <c r="F30" s="67">
        <f t="shared" si="4"/>
        <v>-0.12479999999999999</v>
      </c>
      <c r="G30" s="75">
        <f t="shared" si="5"/>
        <v>0.87519999999999998</v>
      </c>
      <c r="I30" s="40"/>
      <c r="J30" s="40" t="s">
        <v>31</v>
      </c>
      <c r="K30" s="40"/>
      <c r="L30" s="40" t="s">
        <v>32</v>
      </c>
      <c r="M30" s="40"/>
      <c r="N30" s="40" t="s">
        <v>33</v>
      </c>
      <c r="O30" s="40" t="s">
        <v>63</v>
      </c>
      <c r="P30" s="40"/>
      <c r="Q30" s="10" t="s">
        <v>64</v>
      </c>
    </row>
    <row r="31" spans="2:25" ht="15" thickBot="1" x14ac:dyDescent="0.35">
      <c r="B31" s="14" t="s">
        <v>3</v>
      </c>
      <c r="C31" s="78">
        <f t="shared" si="2"/>
        <v>19</v>
      </c>
      <c r="D31" s="99">
        <v>75</v>
      </c>
      <c r="E31" s="41">
        <f t="shared" si="3"/>
        <v>-56</v>
      </c>
      <c r="F31" s="67">
        <f t="shared" si="4"/>
        <v>-0.7466666666666667</v>
      </c>
      <c r="G31" s="75">
        <f t="shared" si="5"/>
        <v>0.25333333333333335</v>
      </c>
      <c r="I31" s="40" t="s">
        <v>34</v>
      </c>
      <c r="J31" s="40" t="s">
        <v>35</v>
      </c>
      <c r="K31" s="40" t="s">
        <v>36</v>
      </c>
      <c r="L31" s="40" t="s">
        <v>35</v>
      </c>
      <c r="M31" s="40" t="s">
        <v>36</v>
      </c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78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I32" s="116" t="s">
        <v>4</v>
      </c>
      <c r="J32">
        <v>71</v>
      </c>
      <c r="K32">
        <v>113</v>
      </c>
      <c r="L32">
        <v>2554</v>
      </c>
      <c r="M32">
        <v>4152</v>
      </c>
      <c r="N32">
        <v>184</v>
      </c>
      <c r="O32">
        <v>6706</v>
      </c>
      <c r="Q32" s="72">
        <f>SUM(M32/K32)</f>
        <v>36.743362831858406</v>
      </c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78">
        <f t="shared" si="2"/>
        <v>91</v>
      </c>
      <c r="D33" s="99">
        <v>460</v>
      </c>
      <c r="E33" s="41">
        <f t="shared" si="3"/>
        <v>-369</v>
      </c>
      <c r="F33" s="67">
        <f t="shared" si="4"/>
        <v>-0.80217391304347829</v>
      </c>
      <c r="G33" s="75">
        <f t="shared" si="5"/>
        <v>0.19782608695652174</v>
      </c>
      <c r="I33" s="116" t="s">
        <v>37</v>
      </c>
      <c r="J33">
        <v>16</v>
      </c>
      <c r="K33">
        <v>13</v>
      </c>
      <c r="L33">
        <v>255</v>
      </c>
      <c r="M33">
        <v>194</v>
      </c>
      <c r="N33">
        <v>29</v>
      </c>
      <c r="O33">
        <v>449</v>
      </c>
      <c r="Q33" s="72">
        <f t="shared" ref="Q33:Q52" si="6">SUM(M33/K33)</f>
        <v>14.923076923076923</v>
      </c>
      <c r="S33" s="40"/>
      <c r="T33" s="8"/>
      <c r="U33" s="8"/>
    </row>
    <row r="34" spans="2:25" ht="15" thickBot="1" x14ac:dyDescent="0.35">
      <c r="B34" s="14" t="s">
        <v>13</v>
      </c>
      <c r="C34" s="78">
        <f t="shared" si="2"/>
        <v>13</v>
      </c>
      <c r="D34" s="99">
        <v>61</v>
      </c>
      <c r="E34" s="41">
        <f t="shared" si="3"/>
        <v>-48</v>
      </c>
      <c r="F34" s="67">
        <f t="shared" si="4"/>
        <v>-0.78688524590163933</v>
      </c>
      <c r="G34" s="75">
        <f t="shared" si="5"/>
        <v>0.21311475409836064</v>
      </c>
      <c r="I34" t="s">
        <v>114</v>
      </c>
      <c r="J34">
        <v>2</v>
      </c>
      <c r="K34">
        <v>3</v>
      </c>
      <c r="L34">
        <v>37</v>
      </c>
      <c r="M34">
        <v>55</v>
      </c>
      <c r="N34">
        <v>5</v>
      </c>
      <c r="O34">
        <v>92</v>
      </c>
      <c r="Q34" s="72">
        <f t="shared" si="6"/>
        <v>18.333333333333332</v>
      </c>
      <c r="T34" s="8"/>
      <c r="U34" s="8"/>
      <c r="X34" s="347"/>
      <c r="Y34" s="348"/>
    </row>
    <row r="35" spans="2:25" x14ac:dyDescent="0.3">
      <c r="B35" s="33" t="s">
        <v>65</v>
      </c>
      <c r="C35" s="183">
        <f t="shared" si="2"/>
        <v>21</v>
      </c>
      <c r="D35" s="182">
        <v>44</v>
      </c>
      <c r="E35" s="57">
        <f t="shared" si="3"/>
        <v>-23</v>
      </c>
      <c r="F35" s="389">
        <f t="shared" si="4"/>
        <v>-0.52272727272727271</v>
      </c>
      <c r="G35" s="75">
        <f t="shared" si="5"/>
        <v>0.47727272727272729</v>
      </c>
      <c r="I35" t="s">
        <v>81</v>
      </c>
      <c r="J35">
        <v>2</v>
      </c>
      <c r="K35">
        <v>2</v>
      </c>
      <c r="L35">
        <v>47</v>
      </c>
      <c r="M35">
        <v>39</v>
      </c>
      <c r="N35">
        <v>4</v>
      </c>
      <c r="O35">
        <v>86</v>
      </c>
      <c r="Q35" s="72">
        <f t="shared" si="6"/>
        <v>19.5</v>
      </c>
      <c r="T35" s="8"/>
      <c r="U35" s="8"/>
      <c r="X35" s="347"/>
      <c r="Y35" s="348"/>
    </row>
    <row r="36" spans="2:25" x14ac:dyDescent="0.3">
      <c r="B36" s="228" t="s">
        <v>296</v>
      </c>
      <c r="C36" s="183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227" t="s">
        <v>19</v>
      </c>
      <c r="C37" s="78">
        <f>SUM(C18)</f>
        <v>95</v>
      </c>
      <c r="D37" s="119">
        <v>295</v>
      </c>
      <c r="E37" s="41">
        <f t="shared" si="3"/>
        <v>-200</v>
      </c>
      <c r="F37" s="94">
        <f>SUM(E37/D37)</f>
        <v>-0.67796610169491522</v>
      </c>
      <c r="G37" s="75">
        <f>SUM(C37/D37)</f>
        <v>0.32203389830508472</v>
      </c>
      <c r="I37" s="116" t="s">
        <v>70</v>
      </c>
      <c r="J37">
        <v>274</v>
      </c>
      <c r="K37">
        <v>295</v>
      </c>
      <c r="L37">
        <v>4367</v>
      </c>
      <c r="M37">
        <v>5504</v>
      </c>
      <c r="N37">
        <v>569</v>
      </c>
      <c r="O37">
        <v>9871</v>
      </c>
      <c r="Q37" s="72">
        <f t="shared" si="6"/>
        <v>18.657627118644069</v>
      </c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77">
        <f>SUM(C27:C37)</f>
        <v>2563</v>
      </c>
      <c r="D38" s="7">
        <f>SUM(D27:D37)</f>
        <v>3859</v>
      </c>
      <c r="E38" s="77">
        <f t="shared" si="3"/>
        <v>-1296</v>
      </c>
      <c r="F38" s="149">
        <f>SUM(E38/D38)</f>
        <v>-0.33583830007774035</v>
      </c>
      <c r="G38" s="185">
        <f>SUM(C38/D38)</f>
        <v>0.66416169992225971</v>
      </c>
      <c r="I38" s="116" t="s">
        <v>82</v>
      </c>
      <c r="J38">
        <v>110</v>
      </c>
      <c r="K38">
        <v>111</v>
      </c>
      <c r="L38">
        <v>3321</v>
      </c>
      <c r="M38">
        <v>3522</v>
      </c>
      <c r="N38">
        <v>221</v>
      </c>
      <c r="O38">
        <v>6843</v>
      </c>
      <c r="Q38" s="72">
        <f t="shared" si="6"/>
        <v>31.72972972972973</v>
      </c>
      <c r="T38" s="8"/>
      <c r="U38" s="8"/>
      <c r="X38" s="347"/>
      <c r="Y38" s="348"/>
    </row>
    <row r="39" spans="2:25" ht="15" thickBot="1" x14ac:dyDescent="0.35">
      <c r="B39" s="10"/>
      <c r="C39" s="73"/>
      <c r="D39" s="73"/>
      <c r="E39" s="73"/>
      <c r="F39" s="74"/>
      <c r="G39" s="75"/>
      <c r="I39" s="116" t="s">
        <v>39</v>
      </c>
      <c r="J39">
        <v>21</v>
      </c>
      <c r="K39">
        <v>47</v>
      </c>
      <c r="L39">
        <v>690</v>
      </c>
      <c r="M39">
        <v>1771</v>
      </c>
      <c r="N39">
        <v>68</v>
      </c>
      <c r="O39">
        <v>2461</v>
      </c>
      <c r="Q39" s="72">
        <f t="shared" si="6"/>
        <v>37.680851063829785</v>
      </c>
      <c r="S39" s="40"/>
      <c r="T39" s="8"/>
      <c r="U39" s="8"/>
      <c r="X39" s="347"/>
      <c r="Y39" s="348"/>
    </row>
    <row r="40" spans="2:25" ht="15" thickBot="1" x14ac:dyDescent="0.35">
      <c r="C40" s="9">
        <f>SUM(C27:C29,C31:C37)</f>
        <v>375</v>
      </c>
      <c r="D40" s="9">
        <v>1366</v>
      </c>
      <c r="E40" s="77">
        <f>SUM(C40-D40)</f>
        <v>-991</v>
      </c>
      <c r="F40" s="149">
        <f>SUM(E40/D40)</f>
        <v>-0.72547584187408487</v>
      </c>
      <c r="G40" s="185">
        <f>SUM(C40/D40)</f>
        <v>0.27452415812591507</v>
      </c>
      <c r="I40" t="s">
        <v>40</v>
      </c>
      <c r="J40">
        <v>2</v>
      </c>
      <c r="K40">
        <v>2</v>
      </c>
      <c r="L40">
        <v>11</v>
      </c>
      <c r="M40">
        <v>8</v>
      </c>
      <c r="N40">
        <v>4</v>
      </c>
      <c r="O40">
        <v>19</v>
      </c>
      <c r="Q40" s="72">
        <f t="shared" si="6"/>
        <v>4</v>
      </c>
      <c r="T40" s="8"/>
      <c r="U40" s="8"/>
    </row>
    <row r="41" spans="2:25" x14ac:dyDescent="0.3">
      <c r="I41" s="116" t="s">
        <v>12</v>
      </c>
      <c r="J41">
        <v>114</v>
      </c>
      <c r="K41">
        <v>118</v>
      </c>
      <c r="L41">
        <v>3115</v>
      </c>
      <c r="M41">
        <v>3262</v>
      </c>
      <c r="N41">
        <v>232</v>
      </c>
      <c r="O41">
        <v>6377</v>
      </c>
      <c r="Q41" s="72">
        <f t="shared" si="6"/>
        <v>27.64406779661017</v>
      </c>
      <c r="S41" s="40"/>
      <c r="T41" s="8"/>
      <c r="U41" s="8"/>
    </row>
    <row r="42" spans="2:25" ht="15.6" x14ac:dyDescent="0.3">
      <c r="B42" s="70" t="s">
        <v>293</v>
      </c>
      <c r="C42" s="28"/>
      <c r="D42" s="28"/>
      <c r="I42" s="116" t="s">
        <v>5</v>
      </c>
      <c r="J42">
        <v>60</v>
      </c>
      <c r="K42">
        <v>75</v>
      </c>
      <c r="L42">
        <v>1740</v>
      </c>
      <c r="M42">
        <v>2819</v>
      </c>
      <c r="N42">
        <v>135</v>
      </c>
      <c r="O42">
        <v>4559</v>
      </c>
      <c r="Q42" s="72">
        <f t="shared" si="6"/>
        <v>37.586666666666666</v>
      </c>
      <c r="S42" s="40"/>
      <c r="T42" s="8"/>
      <c r="U42" s="8"/>
    </row>
    <row r="43" spans="2:25" ht="18.600000000000001" thickBot="1" x14ac:dyDescent="0.4">
      <c r="B43" s="191" t="s">
        <v>53</v>
      </c>
      <c r="C43" s="192"/>
      <c r="D43" s="192"/>
      <c r="I43" s="116" t="s">
        <v>41</v>
      </c>
      <c r="J43">
        <v>33</v>
      </c>
      <c r="K43">
        <v>31</v>
      </c>
      <c r="L43">
        <v>799</v>
      </c>
      <c r="M43">
        <v>854</v>
      </c>
      <c r="N43">
        <v>64</v>
      </c>
      <c r="O43">
        <v>1653</v>
      </c>
      <c r="Q43" s="72">
        <f t="shared" si="6"/>
        <v>27.548387096774192</v>
      </c>
      <c r="S43" s="40"/>
      <c r="T43" s="8"/>
      <c r="U43" s="8"/>
    </row>
    <row r="44" spans="2:25" x14ac:dyDescent="0.3">
      <c r="B44" s="230"/>
      <c r="C44" s="254" t="s">
        <v>294</v>
      </c>
      <c r="D44" s="254" t="s">
        <v>289</v>
      </c>
      <c r="E44" s="45" t="s">
        <v>20</v>
      </c>
      <c r="F44" s="64" t="s">
        <v>20</v>
      </c>
      <c r="I44" s="116" t="s">
        <v>42</v>
      </c>
      <c r="J44">
        <v>125</v>
      </c>
      <c r="K44">
        <v>127</v>
      </c>
      <c r="L44">
        <v>3598</v>
      </c>
      <c r="M44">
        <v>3784</v>
      </c>
      <c r="N44">
        <v>252</v>
      </c>
      <c r="O44">
        <v>7382</v>
      </c>
      <c r="Q44" s="72">
        <f t="shared" si="6"/>
        <v>29.795275590551181</v>
      </c>
      <c r="S44" s="40"/>
      <c r="T44" s="8"/>
      <c r="U44" s="8"/>
    </row>
    <row r="45" spans="2:25" ht="15" thickBot="1" x14ac:dyDescent="0.35">
      <c r="B45" s="231"/>
      <c r="C45" s="47" t="s">
        <v>83</v>
      </c>
      <c r="D45" s="47" t="s">
        <v>83</v>
      </c>
      <c r="E45" s="48" t="s">
        <v>16</v>
      </c>
      <c r="F45" s="66" t="s">
        <v>21</v>
      </c>
      <c r="I45" s="116" t="s">
        <v>43</v>
      </c>
      <c r="J45">
        <v>145</v>
      </c>
      <c r="K45">
        <v>175</v>
      </c>
      <c r="L45">
        <v>4858</v>
      </c>
      <c r="M45">
        <v>5832</v>
      </c>
      <c r="N45">
        <v>320</v>
      </c>
      <c r="O45">
        <v>10690</v>
      </c>
      <c r="Q45" s="72">
        <f t="shared" si="6"/>
        <v>33.325714285714284</v>
      </c>
      <c r="S45" s="40"/>
      <c r="T45" s="8"/>
      <c r="U45" s="8"/>
    </row>
    <row r="46" spans="2:25" ht="16.2" thickBot="1" x14ac:dyDescent="0.35">
      <c r="B46" s="118" t="s">
        <v>52</v>
      </c>
      <c r="C46" s="62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I46" t="s">
        <v>44</v>
      </c>
      <c r="Q46" s="72"/>
      <c r="T46" s="8"/>
      <c r="U46" s="8"/>
    </row>
    <row r="47" spans="2:25" ht="15" thickBot="1" x14ac:dyDescent="0.35">
      <c r="B47" s="11" t="s">
        <v>0</v>
      </c>
      <c r="C47" s="221">
        <v>792</v>
      </c>
      <c r="D47" s="221">
        <v>763</v>
      </c>
      <c r="E47" s="93">
        <f t="shared" ref="E47:E57" si="7">SUM(C47-D47)</f>
        <v>29</v>
      </c>
      <c r="F47" s="95">
        <f t="shared" ref="F47:F57" si="8">SUM(E47/D47)</f>
        <v>3.8007863695937089E-2</v>
      </c>
      <c r="G47" s="394">
        <f t="shared" ref="G47:G55" si="9">SUM(C47/C27)</f>
        <v>22</v>
      </c>
      <c r="I47" s="116" t="s">
        <v>45</v>
      </c>
      <c r="J47">
        <v>121</v>
      </c>
      <c r="K47">
        <v>123</v>
      </c>
      <c r="L47">
        <v>3498</v>
      </c>
      <c r="M47">
        <v>3551</v>
      </c>
      <c r="N47">
        <v>244</v>
      </c>
      <c r="O47">
        <v>7049</v>
      </c>
      <c r="Q47" s="72">
        <f t="shared" si="6"/>
        <v>28.869918699186993</v>
      </c>
      <c r="S47" s="40"/>
      <c r="T47" s="8"/>
      <c r="U47" s="8"/>
    </row>
    <row r="48" spans="2:25" ht="15" thickBot="1" x14ac:dyDescent="0.35">
      <c r="B48" s="34" t="s">
        <v>2</v>
      </c>
      <c r="C48" s="42">
        <v>1477</v>
      </c>
      <c r="D48" s="42">
        <v>1384</v>
      </c>
      <c r="E48" s="93">
        <f t="shared" si="7"/>
        <v>93</v>
      </c>
      <c r="F48" s="95">
        <f t="shared" si="8"/>
        <v>6.7196531791907516E-2</v>
      </c>
      <c r="G48" s="394">
        <f t="shared" si="9"/>
        <v>28.403846153846153</v>
      </c>
      <c r="I48" s="116" t="s">
        <v>7</v>
      </c>
      <c r="J48">
        <v>40</v>
      </c>
      <c r="K48">
        <v>35</v>
      </c>
      <c r="L48">
        <v>912</v>
      </c>
      <c r="M48">
        <v>752</v>
      </c>
      <c r="N48">
        <v>75</v>
      </c>
      <c r="O48">
        <v>1664</v>
      </c>
      <c r="Q48" s="72">
        <f t="shared" si="6"/>
        <v>21.485714285714284</v>
      </c>
      <c r="S48" s="40"/>
      <c r="T48" s="8"/>
      <c r="U48" s="8"/>
    </row>
    <row r="49" spans="2:21" ht="15" thickBot="1" x14ac:dyDescent="0.35">
      <c r="B49" s="33" t="s">
        <v>1</v>
      </c>
      <c r="C49" s="42">
        <v>613</v>
      </c>
      <c r="D49" s="42">
        <v>610</v>
      </c>
      <c r="E49" s="93">
        <f t="shared" si="7"/>
        <v>3</v>
      </c>
      <c r="F49" s="95">
        <f t="shared" si="8"/>
        <v>4.9180327868852463E-3</v>
      </c>
      <c r="G49" s="394">
        <f t="shared" si="9"/>
        <v>40.866666666666667</v>
      </c>
      <c r="I49" s="116" t="s">
        <v>46</v>
      </c>
      <c r="J49">
        <v>64</v>
      </c>
      <c r="K49">
        <v>61</v>
      </c>
      <c r="L49">
        <v>1916</v>
      </c>
      <c r="M49">
        <v>1843</v>
      </c>
      <c r="N49">
        <v>125</v>
      </c>
      <c r="O49">
        <v>3759</v>
      </c>
      <c r="Q49" s="72">
        <f t="shared" si="6"/>
        <v>30.21311475409836</v>
      </c>
      <c r="S49" s="40"/>
      <c r="T49" s="8"/>
      <c r="U49" s="8"/>
    </row>
    <row r="50" spans="2:21" ht="15" thickBot="1" x14ac:dyDescent="0.35">
      <c r="B50" s="12" t="s">
        <v>6</v>
      </c>
      <c r="C50" s="222">
        <v>39437</v>
      </c>
      <c r="D50" s="222">
        <v>35636</v>
      </c>
      <c r="E50" s="93">
        <f t="shared" si="7"/>
        <v>3801</v>
      </c>
      <c r="F50" s="95">
        <f t="shared" si="8"/>
        <v>0.10666180267145584</v>
      </c>
      <c r="G50" s="394">
        <f>SUM(C50/C30)</f>
        <v>18.024223034734916</v>
      </c>
      <c r="I50" s="116" t="s">
        <v>47</v>
      </c>
      <c r="J50">
        <v>35</v>
      </c>
      <c r="K50">
        <v>35</v>
      </c>
      <c r="L50">
        <v>874</v>
      </c>
      <c r="M50">
        <v>962</v>
      </c>
      <c r="N50">
        <v>70</v>
      </c>
      <c r="O50">
        <v>1836</v>
      </c>
      <c r="Q50" s="72">
        <f t="shared" si="6"/>
        <v>27.485714285714284</v>
      </c>
      <c r="S50" s="40"/>
      <c r="T50" s="8"/>
      <c r="U50" s="8"/>
    </row>
    <row r="51" spans="2:21" ht="15" thickBot="1" x14ac:dyDescent="0.35">
      <c r="B51" s="14" t="s">
        <v>3</v>
      </c>
      <c r="C51" s="42">
        <v>480</v>
      </c>
      <c r="D51" s="42">
        <v>445</v>
      </c>
      <c r="E51" s="93">
        <f t="shared" si="7"/>
        <v>35</v>
      </c>
      <c r="F51" s="95">
        <f t="shared" si="8"/>
        <v>7.8651685393258425E-2</v>
      </c>
      <c r="G51" s="394">
        <f t="shared" si="9"/>
        <v>25.263157894736842</v>
      </c>
      <c r="I51" s="116" t="s">
        <v>6</v>
      </c>
      <c r="J51">
        <v>2788</v>
      </c>
      <c r="K51" s="40">
        <v>2500</v>
      </c>
      <c r="L51">
        <v>92951</v>
      </c>
      <c r="M51" s="40">
        <v>86541</v>
      </c>
      <c r="N51">
        <v>5285</v>
      </c>
      <c r="O51">
        <v>179492</v>
      </c>
      <c r="Q51" s="72">
        <f t="shared" si="6"/>
        <v>34.616399999999999</v>
      </c>
      <c r="S51" s="40"/>
      <c r="T51" s="8"/>
      <c r="U51" s="8"/>
    </row>
    <row r="52" spans="2:21" ht="15" thickBot="1" x14ac:dyDescent="0.35">
      <c r="B52" s="13" t="s">
        <v>7</v>
      </c>
      <c r="C52" s="42">
        <v>426</v>
      </c>
      <c r="D52" s="42">
        <v>363</v>
      </c>
      <c r="E52" s="93">
        <f t="shared" si="7"/>
        <v>63</v>
      </c>
      <c r="F52" s="95">
        <f t="shared" si="8"/>
        <v>0.17355371900826447</v>
      </c>
      <c r="G52" s="394">
        <f t="shared" si="9"/>
        <v>25.058823529411764</v>
      </c>
      <c r="I52" t="s">
        <v>48</v>
      </c>
      <c r="J52">
        <v>4160</v>
      </c>
      <c r="K52" s="3">
        <f>SUM(K32:K51)</f>
        <v>3866</v>
      </c>
      <c r="L52" s="3"/>
      <c r="M52" s="14">
        <f>SUM(M32:M51)</f>
        <v>125445</v>
      </c>
      <c r="N52" s="40">
        <v>8070</v>
      </c>
      <c r="O52" s="40">
        <v>252197</v>
      </c>
      <c r="Q52" s="88">
        <f t="shared" si="6"/>
        <v>32.448266942576304</v>
      </c>
      <c r="S52" s="40"/>
      <c r="T52" s="10"/>
      <c r="U52" s="10"/>
    </row>
    <row r="53" spans="2:21" ht="15" thickBot="1" x14ac:dyDescent="0.35">
      <c r="B53" s="14" t="s">
        <v>59</v>
      </c>
      <c r="C53" s="42">
        <v>2306</v>
      </c>
      <c r="D53" s="42">
        <v>2172</v>
      </c>
      <c r="E53" s="93">
        <f t="shared" si="7"/>
        <v>134</v>
      </c>
      <c r="F53" s="95">
        <f t="shared" si="8"/>
        <v>6.1694290976058934E-2</v>
      </c>
      <c r="G53" s="394">
        <f t="shared" si="9"/>
        <v>25.340659340659339</v>
      </c>
      <c r="I53" s="98" t="s">
        <v>113</v>
      </c>
      <c r="J53" s="207"/>
      <c r="K53" s="98">
        <f>SUM(K32:K33,K37:K39,K41:K45,K47:K51)</f>
        <v>3859</v>
      </c>
      <c r="L53" s="98"/>
      <c r="M53" s="98">
        <f>SUM(M32:M33,M37:M39,M41:M45,M47:M51)</f>
        <v>125343</v>
      </c>
      <c r="Q53" s="88">
        <f>SUM(M53/K53)</f>
        <v>32.480694480435346</v>
      </c>
      <c r="S53" s="40"/>
      <c r="T53" s="10"/>
      <c r="U53" s="10"/>
    </row>
    <row r="54" spans="2:21" x14ac:dyDescent="0.3">
      <c r="B54" s="33" t="s">
        <v>13</v>
      </c>
      <c r="C54" s="56">
        <v>440</v>
      </c>
      <c r="D54" s="56">
        <v>409</v>
      </c>
      <c r="E54" s="26">
        <f t="shared" si="7"/>
        <v>31</v>
      </c>
      <c r="F54" s="152">
        <f t="shared" si="8"/>
        <v>7.5794621026894868E-2</v>
      </c>
      <c r="G54" s="394">
        <f t="shared" si="9"/>
        <v>33.846153846153847</v>
      </c>
      <c r="I54" t="s">
        <v>59</v>
      </c>
      <c r="J54">
        <f>SUM(J44,J45,J47,J50)</f>
        <v>426</v>
      </c>
      <c r="K54">
        <f>SUM(K44,K45,K47,K50)</f>
        <v>460</v>
      </c>
      <c r="L54">
        <f>SUM(L44,L45,L47,L50)</f>
        <v>12828</v>
      </c>
      <c r="M54">
        <f>SUM(M44,M45,M47,M50)</f>
        <v>14129</v>
      </c>
    </row>
    <row r="55" spans="2:21" x14ac:dyDescent="0.3">
      <c r="B55" s="397" t="s">
        <v>65</v>
      </c>
      <c r="C55" s="42">
        <v>674</v>
      </c>
      <c r="D55" s="42">
        <v>570</v>
      </c>
      <c r="E55" s="41">
        <f t="shared" si="7"/>
        <v>104</v>
      </c>
      <c r="F55" s="393">
        <f t="shared" si="8"/>
        <v>0.18245614035087721</v>
      </c>
      <c r="G55" s="394">
        <f t="shared" si="9"/>
        <v>32.095238095238095</v>
      </c>
      <c r="I55" t="s">
        <v>62</v>
      </c>
      <c r="J55">
        <f>SUM(J43,J33)</f>
        <v>49</v>
      </c>
      <c r="K55" s="40">
        <f>SUM(K43,K33)</f>
        <v>44</v>
      </c>
      <c r="L55">
        <f>SUM(L43,L33)</f>
        <v>1054</v>
      </c>
      <c r="M55" s="40">
        <f>SUM(M43,M33)</f>
        <v>1048</v>
      </c>
      <c r="N55" s="88">
        <f>SUM(M55/K55)</f>
        <v>23.818181818181817</v>
      </c>
      <c r="S55" s="40"/>
    </row>
    <row r="56" spans="2:21" x14ac:dyDescent="0.3">
      <c r="B56" s="396" t="s">
        <v>296</v>
      </c>
      <c r="C56" s="42">
        <v>87</v>
      </c>
      <c r="D56" s="91" t="s">
        <v>297</v>
      </c>
      <c r="E56" s="91" t="s">
        <v>297</v>
      </c>
      <c r="F56" s="91" t="s">
        <v>297</v>
      </c>
      <c r="G56" s="91" t="s">
        <v>297</v>
      </c>
      <c r="K56" s="40"/>
      <c r="M56" s="40"/>
      <c r="N56" s="88"/>
      <c r="S56" s="40"/>
    </row>
    <row r="57" spans="2:21" ht="15" thickBot="1" x14ac:dyDescent="0.35">
      <c r="B57" s="227" t="s">
        <v>19</v>
      </c>
      <c r="C57" s="56">
        <v>1346</v>
      </c>
      <c r="D57" s="56">
        <v>1446</v>
      </c>
      <c r="E57" s="57">
        <f t="shared" si="7"/>
        <v>-100</v>
      </c>
      <c r="F57" s="94">
        <f t="shared" si="8"/>
        <v>-6.9156293222683268E-2</v>
      </c>
      <c r="G57" s="394">
        <f>SUM(C57/C37)</f>
        <v>14.168421052631579</v>
      </c>
      <c r="J57" s="10" t="s">
        <v>191</v>
      </c>
      <c r="K57" s="40">
        <f>SUM(K32:K33,K37,K39,K41:K45,K47:K50)</f>
        <v>1248</v>
      </c>
      <c r="L57" s="40"/>
      <c r="M57" s="40">
        <f>SUM(M32:M33,M37,M39,M41:M45,M47:M50)</f>
        <v>35280</v>
      </c>
      <c r="S57" s="40"/>
    </row>
    <row r="58" spans="2:21" ht="15" thickBot="1" x14ac:dyDescent="0.35">
      <c r="B58" s="61" t="s">
        <v>50</v>
      </c>
      <c r="C58" s="77">
        <f>SUM(C47:C57)</f>
        <v>48078</v>
      </c>
      <c r="D58" s="59">
        <f>SUM(D47:D57)</f>
        <v>43798</v>
      </c>
      <c r="E58" s="77">
        <f>SUM(C58-D58)</f>
        <v>4280</v>
      </c>
      <c r="F58" s="149">
        <f>SUM(E58/D58)</f>
        <v>9.7721357139595413E-2</v>
      </c>
      <c r="G58" s="395">
        <f>SUM(C58/C38)</f>
        <v>18.758486149044089</v>
      </c>
      <c r="J58" s="40" t="s">
        <v>192</v>
      </c>
      <c r="K58" s="40">
        <f>SUM(K32:K50)</f>
        <v>1366</v>
      </c>
      <c r="L58" s="40"/>
      <c r="M58" s="40">
        <f>SUM(M32:M50)</f>
        <v>38904</v>
      </c>
      <c r="S58" s="40"/>
    </row>
    <row r="59" spans="2:21" ht="15" thickBot="1" x14ac:dyDescent="0.35">
      <c r="C59" s="73">
        <f>SUM(C47:C49,C51:C57)</f>
        <v>8641</v>
      </c>
      <c r="D59" s="73">
        <f>SUM(D47:D49,D51:D57)</f>
        <v>8162</v>
      </c>
      <c r="E59" s="73">
        <f>SUM(E47:E49,E51:E57)</f>
        <v>392</v>
      </c>
      <c r="F59" s="127">
        <f>SUM(E59/D59)</f>
        <v>4.8027444253859346E-2</v>
      </c>
      <c r="G59" s="72"/>
    </row>
    <row r="60" spans="2:21" ht="15" thickBot="1" x14ac:dyDescent="0.35">
      <c r="C60" t="s">
        <v>66</v>
      </c>
      <c r="M60">
        <f>SUM(M53-M51)</f>
        <v>38802</v>
      </c>
      <c r="S60" s="40"/>
    </row>
    <row r="61" spans="2:21" ht="15" thickBot="1" x14ac:dyDescent="0.35">
      <c r="C61" s="35"/>
      <c r="E61" s="83">
        <f>SUM(C47:C49,C51:C57)</f>
        <v>8641</v>
      </c>
      <c r="F61" s="30">
        <f>SUM(C27:C29,C31:C37)</f>
        <v>375</v>
      </c>
      <c r="G61" s="134">
        <f>SUM(E61/F61)</f>
        <v>23.042666666666666</v>
      </c>
      <c r="K61" s="40">
        <f>SUM(K52-K51)</f>
        <v>1366</v>
      </c>
      <c r="M61">
        <f>SUM(M52-M51)</f>
        <v>38904</v>
      </c>
      <c r="S61" s="40"/>
    </row>
    <row r="62" spans="2:21" ht="15" thickBot="1" x14ac:dyDescent="0.35">
      <c r="F62" s="132">
        <v>16.7</v>
      </c>
      <c r="G62" s="88"/>
      <c r="K62" s="40"/>
      <c r="S62" s="40"/>
    </row>
    <row r="63" spans="2:21" ht="18" x14ac:dyDescent="0.35">
      <c r="B63" s="191" t="s">
        <v>53</v>
      </c>
      <c r="C63" s="192"/>
      <c r="D63" s="192"/>
      <c r="E63" s="35"/>
    </row>
    <row r="64" spans="2:21" ht="15.6" x14ac:dyDescent="0.3">
      <c r="B64" s="6" t="s">
        <v>295</v>
      </c>
      <c r="C64" s="40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254" t="s">
        <v>294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7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62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78">
        <f t="shared" ref="C69:C77" si="10">SUM(C47)</f>
        <v>792</v>
      </c>
      <c r="D69" s="220">
        <v>4152</v>
      </c>
      <c r="E69" s="41">
        <f>SUM(C69-D69)</f>
        <v>-3360</v>
      </c>
      <c r="F69" s="67">
        <f>SUM(E69/D69)</f>
        <v>-0.80924855491329484</v>
      </c>
      <c r="G69" s="75">
        <f>SUM(C69/D69)</f>
        <v>0.19075144508670519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78">
        <f t="shared" si="10"/>
        <v>1477</v>
      </c>
      <c r="D70" s="220">
        <v>3262</v>
      </c>
      <c r="E70" s="41">
        <f t="shared" ref="E70:E79" si="11">SUM(C70-D70)</f>
        <v>-1785</v>
      </c>
      <c r="F70" s="67">
        <f t="shared" ref="F70:F79" si="12">SUM(E70/D70)</f>
        <v>-0.5472103004291845</v>
      </c>
      <c r="G70" s="75">
        <f t="shared" ref="G70:G79" si="13">SUM(C70/D70)</f>
        <v>0.45278969957081544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78">
        <f t="shared" si="10"/>
        <v>613</v>
      </c>
      <c r="D71" s="220">
        <v>1771</v>
      </c>
      <c r="E71" s="41">
        <f t="shared" si="11"/>
        <v>-1158</v>
      </c>
      <c r="F71" s="67">
        <f t="shared" si="12"/>
        <v>-0.65386787125917556</v>
      </c>
      <c r="G71" s="75">
        <f t="shared" si="13"/>
        <v>0.34613212874082439</v>
      </c>
      <c r="J71" s="338"/>
      <c r="K71" s="10"/>
      <c r="L71" s="10"/>
    </row>
    <row r="72" spans="2:14" ht="15" thickBot="1" x14ac:dyDescent="0.35">
      <c r="B72" s="2" t="s">
        <v>6</v>
      </c>
      <c r="C72" s="78">
        <f t="shared" si="10"/>
        <v>39437</v>
      </c>
      <c r="D72" s="220">
        <v>86541</v>
      </c>
      <c r="E72" s="41">
        <f t="shared" si="11"/>
        <v>-47104</v>
      </c>
      <c r="F72" s="67">
        <f t="shared" si="12"/>
        <v>-0.54429692284581876</v>
      </c>
      <c r="G72" s="75">
        <f t="shared" si="13"/>
        <v>0.45570307715418124</v>
      </c>
    </row>
    <row r="73" spans="2:14" ht="15" thickBot="1" x14ac:dyDescent="0.35">
      <c r="B73" s="3" t="s">
        <v>3</v>
      </c>
      <c r="C73" s="78">
        <f t="shared" si="10"/>
        <v>480</v>
      </c>
      <c r="D73" s="220">
        <v>2819</v>
      </c>
      <c r="E73" s="41">
        <f t="shared" si="11"/>
        <v>-2339</v>
      </c>
      <c r="F73" s="67">
        <f t="shared" si="12"/>
        <v>-0.82972685349414688</v>
      </c>
      <c r="G73" s="75">
        <f t="shared" si="13"/>
        <v>0.17027314650585315</v>
      </c>
    </row>
    <row r="74" spans="2:14" x14ac:dyDescent="0.3">
      <c r="B74" s="227" t="s">
        <v>7</v>
      </c>
      <c r="C74" s="78">
        <f t="shared" si="10"/>
        <v>426</v>
      </c>
      <c r="D74" s="223">
        <v>752</v>
      </c>
      <c r="E74" s="57">
        <f t="shared" si="11"/>
        <v>-326</v>
      </c>
      <c r="F74" s="94">
        <f t="shared" si="12"/>
        <v>-0.43351063829787234</v>
      </c>
      <c r="G74" s="75">
        <f t="shared" si="13"/>
        <v>0.56648936170212771</v>
      </c>
    </row>
    <row r="75" spans="2:14" x14ac:dyDescent="0.3">
      <c r="B75" s="228" t="s">
        <v>59</v>
      </c>
      <c r="C75" s="78">
        <f t="shared" si="10"/>
        <v>2306</v>
      </c>
      <c r="D75" s="220">
        <v>14129</v>
      </c>
      <c r="E75" s="41">
        <f t="shared" si="11"/>
        <v>-11823</v>
      </c>
      <c r="F75" s="67">
        <f t="shared" si="12"/>
        <v>-0.83678958171137374</v>
      </c>
      <c r="G75" s="75">
        <f t="shared" si="13"/>
        <v>0.16321041828862623</v>
      </c>
      <c r="K75" s="282"/>
    </row>
    <row r="76" spans="2:14" ht="15" thickBot="1" x14ac:dyDescent="0.35">
      <c r="B76" s="170" t="s">
        <v>13</v>
      </c>
      <c r="C76" s="78">
        <f t="shared" si="10"/>
        <v>440</v>
      </c>
      <c r="D76" s="235">
        <v>1843</v>
      </c>
      <c r="E76" s="93">
        <f t="shared" si="11"/>
        <v>-1403</v>
      </c>
      <c r="F76" s="95">
        <f t="shared" si="12"/>
        <v>-0.76125881714595767</v>
      </c>
      <c r="G76" s="75">
        <f t="shared" si="13"/>
        <v>0.23874118285404233</v>
      </c>
    </row>
    <row r="77" spans="2:14" x14ac:dyDescent="0.3">
      <c r="B77" s="233" t="s">
        <v>65</v>
      </c>
      <c r="C77" s="183">
        <f t="shared" si="10"/>
        <v>674</v>
      </c>
      <c r="D77" s="236">
        <v>1048</v>
      </c>
      <c r="E77" s="57">
        <f t="shared" si="11"/>
        <v>-374</v>
      </c>
      <c r="F77" s="238">
        <f t="shared" si="12"/>
        <v>-0.3568702290076336</v>
      </c>
      <c r="G77" s="75">
        <f t="shared" si="13"/>
        <v>0.64312977099236646</v>
      </c>
    </row>
    <row r="78" spans="2:14" x14ac:dyDescent="0.3">
      <c r="B78" s="392" t="s">
        <v>296</v>
      </c>
      <c r="C78" s="78">
        <v>87</v>
      </c>
      <c r="D78" s="391">
        <v>3522</v>
      </c>
      <c r="E78" s="417">
        <f t="shared" si="11"/>
        <v>-3435</v>
      </c>
      <c r="F78" s="150">
        <f t="shared" si="12"/>
        <v>-0.97529812606473598</v>
      </c>
      <c r="G78" s="75">
        <f t="shared" si="13"/>
        <v>2.4701873935264053E-2</v>
      </c>
    </row>
    <row r="79" spans="2:14" ht="15" thickBot="1" x14ac:dyDescent="0.35">
      <c r="B79" s="38" t="s">
        <v>19</v>
      </c>
      <c r="C79" s="221">
        <f>SUM(C57)</f>
        <v>1346</v>
      </c>
      <c r="D79" s="390">
        <v>5504</v>
      </c>
      <c r="E79" s="26">
        <f t="shared" si="11"/>
        <v>-4158</v>
      </c>
      <c r="F79" s="152">
        <f t="shared" si="12"/>
        <v>-0.75545058139534882</v>
      </c>
      <c r="G79" s="75">
        <f t="shared" si="13"/>
        <v>0.24454941860465115</v>
      </c>
      <c r="K79" s="282"/>
      <c r="N79" s="72"/>
    </row>
    <row r="80" spans="2:14" ht="15" thickBot="1" x14ac:dyDescent="0.35">
      <c r="B80" s="90" t="s">
        <v>50</v>
      </c>
      <c r="C80" s="77">
        <f>SUM(C69:C79)</f>
        <v>48078</v>
      </c>
      <c r="D80" s="115">
        <f>SUM(D69:D79)</f>
        <v>125343</v>
      </c>
      <c r="E80" s="77">
        <f>SUM(C80-D80)</f>
        <v>-77265</v>
      </c>
      <c r="F80" s="149">
        <f>SUM(E80/D80)</f>
        <v>-0.61642852014073379</v>
      </c>
      <c r="G80" s="185">
        <f>SUM(C80/D80)</f>
        <v>0.38357147985926615</v>
      </c>
      <c r="N80" s="72"/>
    </row>
    <row r="81" spans="3:14" ht="15" thickBot="1" x14ac:dyDescent="0.35">
      <c r="E81" s="102">
        <f>SUM(E69:E79)</f>
        <v>-77265</v>
      </c>
      <c r="I81" s="6" t="s">
        <v>295</v>
      </c>
      <c r="J81" s="40"/>
      <c r="K81" s="40"/>
      <c r="N81" s="72"/>
    </row>
    <row r="82" spans="3:14" ht="18.600000000000001" thickBot="1" x14ac:dyDescent="0.4">
      <c r="C82" s="72">
        <f>SUM(C80/C38)</f>
        <v>18.758486149044089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254" t="s">
        <v>294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73">
        <f>SUM(C69:C71,C73:C79)</f>
        <v>8641</v>
      </c>
      <c r="D84" s="73">
        <f>SUM(D69:D71,D73:D79)</f>
        <v>38802</v>
      </c>
      <c r="E84" s="250">
        <f>SUM(C84/D84)</f>
        <v>0.22269470645842998</v>
      </c>
      <c r="F84" s="127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0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J96" si="14">SUM(C69/C27)</f>
        <v>22</v>
      </c>
      <c r="K86" s="111">
        <v>36.743362831858406</v>
      </c>
      <c r="L86" s="210">
        <f>SUM(J86-K86)</f>
        <v>-14.743362831858406</v>
      </c>
      <c r="M86" s="44">
        <f>SUM(L86/K86)</f>
        <v>-0.40125240847784199</v>
      </c>
      <c r="N86" s="72"/>
    </row>
    <row r="87" spans="3:14" x14ac:dyDescent="0.3">
      <c r="D87" s="40"/>
      <c r="E87" s="40"/>
      <c r="I87" s="129" t="s">
        <v>2</v>
      </c>
      <c r="J87" s="212">
        <f t="shared" si="14"/>
        <v>28.403846153846153</v>
      </c>
      <c r="K87" s="111">
        <v>27.64406779661017</v>
      </c>
      <c r="L87" s="210">
        <f t="shared" ref="L87:L96" si="15">SUM(J87-K87)</f>
        <v>0.75977835723598375</v>
      </c>
      <c r="M87" s="44">
        <f t="shared" ref="M87:M96" si="16">SUM(L87/K87)</f>
        <v>2.7484318256850424E-2</v>
      </c>
      <c r="N87" s="72"/>
    </row>
    <row r="88" spans="3:14" x14ac:dyDescent="0.3">
      <c r="C88" s="40"/>
      <c r="D88" s="73"/>
      <c r="E88" s="73"/>
      <c r="I88" s="130" t="s">
        <v>1</v>
      </c>
      <c r="J88" s="212">
        <f t="shared" si="14"/>
        <v>40.866666666666667</v>
      </c>
      <c r="K88" s="111">
        <v>37.680851063829785</v>
      </c>
      <c r="L88" s="210">
        <f t="shared" si="15"/>
        <v>3.1858156028368825</v>
      </c>
      <c r="M88" s="44">
        <f t="shared" si="16"/>
        <v>8.4547336721249852E-2</v>
      </c>
      <c r="N88" s="72"/>
    </row>
    <row r="89" spans="3:14" x14ac:dyDescent="0.3">
      <c r="C89" s="40"/>
      <c r="D89" s="10"/>
      <c r="E89" s="73"/>
      <c r="I89" s="130" t="s">
        <v>6</v>
      </c>
      <c r="J89" s="212">
        <f t="shared" si="14"/>
        <v>18.024223034734916</v>
      </c>
      <c r="K89" s="111">
        <v>34.6</v>
      </c>
      <c r="L89" s="210">
        <f t="shared" si="15"/>
        <v>-16.575776965265085</v>
      </c>
      <c r="M89" s="44">
        <f t="shared" si="16"/>
        <v>-0.47906869841806604</v>
      </c>
    </row>
    <row r="90" spans="3:14" x14ac:dyDescent="0.3">
      <c r="I90" s="130" t="s">
        <v>3</v>
      </c>
      <c r="J90" s="212">
        <f t="shared" si="14"/>
        <v>25.263157894736842</v>
      </c>
      <c r="K90" s="111">
        <v>37.586666666666666</v>
      </c>
      <c r="L90" s="210">
        <f t="shared" si="15"/>
        <v>-12.323508771929824</v>
      </c>
      <c r="M90" s="44">
        <f t="shared" si="16"/>
        <v>-0.32786915852952708</v>
      </c>
    </row>
    <row r="91" spans="3:14" x14ac:dyDescent="0.3">
      <c r="E91" s="73"/>
      <c r="I91" s="130" t="s">
        <v>7</v>
      </c>
      <c r="J91" s="212">
        <f t="shared" si="14"/>
        <v>25.058823529411764</v>
      </c>
      <c r="K91" s="111">
        <v>21.485714285714284</v>
      </c>
      <c r="L91" s="210">
        <f t="shared" si="15"/>
        <v>3.5731092436974805</v>
      </c>
      <c r="M91" s="44">
        <f t="shared" si="16"/>
        <v>0.16630162703379234</v>
      </c>
    </row>
    <row r="92" spans="3:14" x14ac:dyDescent="0.3">
      <c r="E92" s="74"/>
      <c r="I92" s="130" t="s">
        <v>59</v>
      </c>
      <c r="J92" s="212">
        <f t="shared" si="14"/>
        <v>25.340659340659339</v>
      </c>
      <c r="K92" s="111">
        <f>SUM(D75/D33)</f>
        <v>30.715217391304346</v>
      </c>
      <c r="L92" s="210">
        <f t="shared" si="15"/>
        <v>-5.3745580506450068</v>
      </c>
      <c r="M92" s="44">
        <f t="shared" si="16"/>
        <v>-0.17498030315639487</v>
      </c>
    </row>
    <row r="93" spans="3:14" x14ac:dyDescent="0.3">
      <c r="I93" s="130" t="s">
        <v>13</v>
      </c>
      <c r="J93" s="212">
        <f t="shared" si="14"/>
        <v>33.846153846153847</v>
      </c>
      <c r="K93" s="111">
        <v>30.21311475409836</v>
      </c>
      <c r="L93" s="210">
        <f t="shared" si="15"/>
        <v>3.6330390920554869</v>
      </c>
      <c r="M93" s="44">
        <f t="shared" si="16"/>
        <v>0.12024708877666018</v>
      </c>
    </row>
    <row r="94" spans="3:14" x14ac:dyDescent="0.3">
      <c r="E94" s="25"/>
      <c r="F94" s="25"/>
      <c r="I94" s="130" t="s">
        <v>61</v>
      </c>
      <c r="J94" s="212">
        <f t="shared" si="14"/>
        <v>32.095238095238095</v>
      </c>
      <c r="K94" s="111">
        <f>SUM(M55/K55)</f>
        <v>23.818181818181817</v>
      </c>
      <c r="L94" s="210">
        <f t="shared" si="15"/>
        <v>8.2770562770562783</v>
      </c>
      <c r="M94" s="44">
        <f t="shared" si="16"/>
        <v>0.34750999636495827</v>
      </c>
    </row>
    <row r="95" spans="3:14" x14ac:dyDescent="0.3">
      <c r="E95" s="25"/>
      <c r="F95" s="25"/>
      <c r="I95" s="79" t="s">
        <v>296</v>
      </c>
      <c r="J95" s="212">
        <f t="shared" si="14"/>
        <v>5.4375</v>
      </c>
      <c r="K95" s="111">
        <v>31.7</v>
      </c>
      <c r="L95" s="210">
        <f>SUM(J95-K95)</f>
        <v>-26.262499999999999</v>
      </c>
      <c r="M95" s="44">
        <f t="shared" si="16"/>
        <v>-0.82847003154574128</v>
      </c>
    </row>
    <row r="96" spans="3:14" ht="15" thickBot="1" x14ac:dyDescent="0.35">
      <c r="I96" s="13" t="s">
        <v>137</v>
      </c>
      <c r="J96" s="213">
        <f t="shared" si="14"/>
        <v>14.168421052631579</v>
      </c>
      <c r="K96" s="208">
        <v>18.657627118644069</v>
      </c>
      <c r="L96" s="211">
        <f t="shared" si="15"/>
        <v>-4.4892060660124891</v>
      </c>
      <c r="M96" s="65">
        <f t="shared" si="16"/>
        <v>-0.24060970012239902</v>
      </c>
    </row>
    <row r="98" spans="2:13" x14ac:dyDescent="0.3">
      <c r="I98" s="40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312"/>
      <c r="D106" s="312"/>
      <c r="E106" s="313"/>
      <c r="I106" s="286"/>
    </row>
    <row r="108" spans="2:13" x14ac:dyDescent="0.3">
      <c r="B108" s="315"/>
      <c r="C108" s="316"/>
      <c r="D108" s="317"/>
      <c r="E108" s="300"/>
      <c r="F108" s="300"/>
    </row>
    <row r="109" spans="2:13" x14ac:dyDescent="0.3">
      <c r="B109" s="315"/>
      <c r="C109" s="318"/>
      <c r="D109" s="318"/>
      <c r="E109" s="300"/>
      <c r="F109" s="300"/>
    </row>
    <row r="110" spans="2:13" ht="15.6" x14ac:dyDescent="0.3">
      <c r="B110" s="319"/>
      <c r="C110" s="318"/>
      <c r="D110" s="318"/>
      <c r="E110" s="318"/>
      <c r="F110" s="318"/>
    </row>
    <row r="111" spans="2:13" x14ac:dyDescent="0.3">
      <c r="B111" s="320"/>
      <c r="C111" s="73"/>
      <c r="D111" s="10"/>
      <c r="E111" s="9"/>
      <c r="F111" s="321"/>
    </row>
    <row r="112" spans="2:13" x14ac:dyDescent="0.3">
      <c r="B112" s="320"/>
      <c r="C112" s="73"/>
      <c r="D112" s="10"/>
      <c r="E112" s="9"/>
      <c r="F112" s="321"/>
      <c r="I112" s="266"/>
    </row>
    <row r="113" spans="2:14" x14ac:dyDescent="0.3">
      <c r="B113" s="40"/>
      <c r="C113" s="73"/>
      <c r="D113" s="10"/>
      <c r="E113" s="9"/>
      <c r="F113" s="321"/>
      <c r="I113" s="266"/>
    </row>
    <row r="114" spans="2:14" x14ac:dyDescent="0.3">
      <c r="B114" s="40"/>
      <c r="C114" s="73"/>
      <c r="D114" s="10"/>
      <c r="E114" s="9"/>
      <c r="F114" s="321"/>
      <c r="J114" s="40"/>
      <c r="K114" s="10"/>
      <c r="L114" s="10"/>
    </row>
    <row r="115" spans="2:14" x14ac:dyDescent="0.3">
      <c r="B115" s="40"/>
      <c r="C115" s="73"/>
      <c r="D115" s="10"/>
      <c r="E115" s="9"/>
      <c r="F115" s="321"/>
      <c r="L115" s="9"/>
    </row>
    <row r="116" spans="2:14" x14ac:dyDescent="0.3">
      <c r="B116" s="40"/>
      <c r="C116" s="73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73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73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73"/>
      <c r="D119" s="10"/>
      <c r="E119" s="9"/>
      <c r="F119" s="321"/>
    </row>
    <row r="120" spans="2:14" ht="15" thickBot="1" x14ac:dyDescent="0.35">
      <c r="B120" s="40"/>
      <c r="C120" s="73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73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73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73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73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192"/>
      <c r="D127" s="192"/>
      <c r="F127" s="322"/>
      <c r="G127" s="323"/>
    </row>
    <row r="129" spans="2:14" x14ac:dyDescent="0.3">
      <c r="B129" s="315"/>
      <c r="C129" s="316"/>
      <c r="D129" s="317"/>
      <c r="E129" s="300"/>
      <c r="F129" s="300"/>
      <c r="J129" s="10"/>
    </row>
    <row r="130" spans="2:14" x14ac:dyDescent="0.3">
      <c r="B130" s="315"/>
      <c r="C130" s="31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31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73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73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73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73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73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73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73"/>
      <c r="D138" s="10"/>
      <c r="E138" s="9"/>
      <c r="F138" s="321"/>
      <c r="H138" s="282"/>
    </row>
    <row r="139" spans="2:14" ht="15" thickBot="1" x14ac:dyDescent="0.35">
      <c r="B139" s="40"/>
      <c r="C139" s="73"/>
      <c r="D139" s="10"/>
      <c r="E139" s="9"/>
      <c r="F139" s="321"/>
    </row>
    <row r="140" spans="2:14" x14ac:dyDescent="0.3">
      <c r="B140" s="40"/>
      <c r="C140" s="73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73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73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73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73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  <mergeCell ref="J101:L101"/>
    <mergeCell ref="J102:K102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7073-00B2-4CA3-BF69-772A4EB7571B}">
  <sheetPr codeName="Sheet29"/>
  <dimension ref="B1:AI203"/>
  <sheetViews>
    <sheetView workbookViewId="0">
      <selection activeCell="G30" sqref="G3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314</v>
      </c>
      <c r="C1" s="288"/>
      <c r="D1" s="288"/>
      <c r="E1" s="89"/>
      <c r="F1" s="89"/>
      <c r="G1" s="89"/>
    </row>
    <row r="2" spans="2:35" ht="15.6" x14ac:dyDescent="0.3">
      <c r="B2" s="70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314</v>
      </c>
      <c r="C3" s="28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313</v>
      </c>
      <c r="D5" s="254" t="s">
        <v>294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55</v>
      </c>
      <c r="D9" s="42">
        <v>52</v>
      </c>
      <c r="E9" s="93">
        <f t="shared" si="0"/>
        <v>3</v>
      </c>
      <c r="F9" s="44">
        <f t="shared" si="1"/>
        <v>5.7692307692307696E-2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16</v>
      </c>
      <c r="D10" s="42">
        <v>15</v>
      </c>
      <c r="E10" s="93">
        <f t="shared" si="0"/>
        <v>1</v>
      </c>
      <c r="F10" s="44">
        <f t="shared" si="1"/>
        <v>6.6666666666666666E-2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2215</v>
      </c>
      <c r="D11" s="42">
        <v>2188</v>
      </c>
      <c r="E11" s="93">
        <f t="shared" si="0"/>
        <v>27</v>
      </c>
      <c r="F11" s="44">
        <f t="shared" si="1"/>
        <v>1.2340036563071298E-2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19</v>
      </c>
      <c r="D12" s="229">
        <v>19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0.66743589743589748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17</v>
      </c>
      <c r="D13" s="42">
        <v>17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0.3910438247011952</v>
      </c>
      <c r="U13" s="16"/>
    </row>
    <row r="14" spans="2:35" x14ac:dyDescent="0.3">
      <c r="B14" s="228" t="s">
        <v>59</v>
      </c>
      <c r="C14" s="42">
        <v>91</v>
      </c>
      <c r="D14" s="42">
        <v>91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x14ac:dyDescent="0.3">
      <c r="B15" s="38" t="s">
        <v>13</v>
      </c>
      <c r="C15" s="56">
        <v>14</v>
      </c>
      <c r="D15" s="56">
        <v>13</v>
      </c>
      <c r="E15" s="26">
        <f t="shared" si="0"/>
        <v>1</v>
      </c>
      <c r="F15" s="263">
        <f t="shared" si="1"/>
        <v>7.6923076923076927E-2</v>
      </c>
      <c r="I15" s="6"/>
      <c r="J15" s="190"/>
      <c r="K15" s="145"/>
      <c r="L15" s="139"/>
      <c r="M15" s="139"/>
      <c r="N15" s="141"/>
    </row>
    <row r="16" spans="2:35" x14ac:dyDescent="0.3">
      <c r="B16" s="228" t="s">
        <v>65</v>
      </c>
      <c r="C16" s="41">
        <v>30</v>
      </c>
      <c r="D16" s="41">
        <v>21</v>
      </c>
      <c r="E16" s="41">
        <f t="shared" si="0"/>
        <v>9</v>
      </c>
      <c r="F16" s="44">
        <f t="shared" si="1"/>
        <v>0.42857142857142855</v>
      </c>
      <c r="I16" s="5"/>
      <c r="J16" s="190"/>
      <c r="K16" s="144"/>
      <c r="L16" s="139"/>
      <c r="M16" s="139"/>
      <c r="N16" s="141"/>
    </row>
    <row r="17" spans="2:25" x14ac:dyDescent="0.3">
      <c r="B17" s="38" t="s">
        <v>296</v>
      </c>
      <c r="C17" s="26">
        <v>16</v>
      </c>
      <c r="D17" s="26">
        <v>16</v>
      </c>
      <c r="E17" s="41">
        <f t="shared" si="0"/>
        <v>0</v>
      </c>
      <c r="F17" s="263" t="s">
        <v>297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227" t="s">
        <v>19</v>
      </c>
      <c r="C18" s="56">
        <v>94</v>
      </c>
      <c r="D18" s="56">
        <v>95</v>
      </c>
      <c r="E18" s="57">
        <f t="shared" si="0"/>
        <v>-1</v>
      </c>
      <c r="F18" s="58">
        <f t="shared" si="1"/>
        <v>-1.0526315789473684E-2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77">
        <f>SUM(C8:C18)</f>
        <v>2603</v>
      </c>
      <c r="D19" s="7">
        <f>SUM(D8:D18)</f>
        <v>2563</v>
      </c>
      <c r="E19" s="77">
        <f t="shared" si="0"/>
        <v>40</v>
      </c>
      <c r="F19" s="60">
        <f t="shared" si="1"/>
        <v>1.5606710885680842E-2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19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315</v>
      </c>
      <c r="C23" s="40"/>
      <c r="D23" s="40"/>
      <c r="I23" s="5"/>
      <c r="J23" s="519"/>
      <c r="K23" s="519"/>
      <c r="L23" s="519"/>
      <c r="V23" s="122"/>
    </row>
    <row r="24" spans="2:25" x14ac:dyDescent="0.3">
      <c r="B24" s="195"/>
      <c r="C24" s="254" t="s">
        <v>313</v>
      </c>
      <c r="D24" s="80" t="s">
        <v>22</v>
      </c>
      <c r="E24" s="45" t="s">
        <v>23</v>
      </c>
      <c r="F24" s="64" t="s">
        <v>23</v>
      </c>
      <c r="I24" t="s">
        <v>24</v>
      </c>
      <c r="J24" t="s">
        <v>25</v>
      </c>
      <c r="V24" s="122"/>
    </row>
    <row r="25" spans="2:25" ht="15" thickBot="1" x14ac:dyDescent="0.35">
      <c r="B25" s="196"/>
      <c r="C25" s="121" t="s">
        <v>14</v>
      </c>
      <c r="D25" s="68" t="s">
        <v>312</v>
      </c>
      <c r="E25" s="52" t="s">
        <v>16</v>
      </c>
      <c r="F25" s="53" t="s">
        <v>21</v>
      </c>
      <c r="I25" t="s">
        <v>26</v>
      </c>
      <c r="J25" t="s">
        <v>27</v>
      </c>
      <c r="V25" s="122"/>
    </row>
    <row r="26" spans="2:25" ht="16.2" thickBot="1" x14ac:dyDescent="0.35">
      <c r="B26" s="1" t="s">
        <v>52</v>
      </c>
      <c r="C26" s="136" t="s">
        <v>15</v>
      </c>
      <c r="D26" s="55" t="s">
        <v>15</v>
      </c>
      <c r="E26" s="49" t="s">
        <v>15</v>
      </c>
      <c r="F26" s="55" t="s">
        <v>15</v>
      </c>
      <c r="I26" t="s">
        <v>28</v>
      </c>
      <c r="J26" t="s">
        <v>25</v>
      </c>
      <c r="V26" s="122"/>
    </row>
    <row r="27" spans="2:25" ht="15" thickBot="1" x14ac:dyDescent="0.35">
      <c r="B27" s="11" t="s">
        <v>0</v>
      </c>
      <c r="C27" s="78">
        <f t="shared" ref="C27:C36" si="2">SUM(C8)</f>
        <v>36</v>
      </c>
      <c r="D27" s="99">
        <v>113</v>
      </c>
      <c r="E27" s="41">
        <f>SUM(C27-D27)</f>
        <v>-77</v>
      </c>
      <c r="F27" s="67">
        <f>SUM(E27/D27)</f>
        <v>-0.68141592920353977</v>
      </c>
      <c r="G27" s="75">
        <f>SUM(C27/D27)</f>
        <v>0.31858407079646017</v>
      </c>
      <c r="I27" t="s">
        <v>29</v>
      </c>
      <c r="J27" t="s">
        <v>25</v>
      </c>
      <c r="V27" s="122"/>
    </row>
    <row r="28" spans="2:25" ht="15" thickBot="1" x14ac:dyDescent="0.35">
      <c r="B28" s="34" t="s">
        <v>2</v>
      </c>
      <c r="C28" s="78">
        <f t="shared" si="2"/>
        <v>55</v>
      </c>
      <c r="D28" s="99">
        <v>118</v>
      </c>
      <c r="E28" s="41">
        <f t="shared" ref="E28:E38" si="3">SUM(C28-D28)</f>
        <v>-63</v>
      </c>
      <c r="F28" s="67">
        <f t="shared" ref="F28:F36" si="4">SUM(E28/D28)</f>
        <v>-0.53389830508474578</v>
      </c>
      <c r="G28" s="75">
        <f>SUM(C28/D28)</f>
        <v>0.46610169491525422</v>
      </c>
      <c r="V28" s="188"/>
    </row>
    <row r="29" spans="2:25" ht="15" thickBot="1" x14ac:dyDescent="0.35">
      <c r="B29" s="33" t="s">
        <v>1</v>
      </c>
      <c r="C29" s="78">
        <f t="shared" si="2"/>
        <v>16</v>
      </c>
      <c r="D29" s="99">
        <v>47</v>
      </c>
      <c r="E29" s="41">
        <f t="shared" si="3"/>
        <v>-31</v>
      </c>
      <c r="F29" s="67">
        <f t="shared" si="4"/>
        <v>-0.65957446808510634</v>
      </c>
      <c r="G29" s="75">
        <f t="shared" ref="G29:G36" si="5">SUM(C29/D29)</f>
        <v>0.34042553191489361</v>
      </c>
      <c r="I29" s="40"/>
      <c r="J29" s="40" t="s">
        <v>30</v>
      </c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78">
        <f t="shared" si="2"/>
        <v>2215</v>
      </c>
      <c r="D30" s="99">
        <v>2500</v>
      </c>
      <c r="E30" s="41">
        <f t="shared" si="3"/>
        <v>-285</v>
      </c>
      <c r="F30" s="67">
        <f t="shared" si="4"/>
        <v>-0.114</v>
      </c>
      <c r="G30" s="75">
        <f t="shared" si="5"/>
        <v>0.88600000000000001</v>
      </c>
      <c r="I30" s="40"/>
      <c r="J30" s="40" t="s">
        <v>31</v>
      </c>
      <c r="K30" s="40"/>
      <c r="L30" s="40" t="s">
        <v>32</v>
      </c>
      <c r="M30" s="40"/>
      <c r="N30" s="40" t="s">
        <v>33</v>
      </c>
      <c r="O30" s="40" t="s">
        <v>63</v>
      </c>
      <c r="P30" s="40"/>
      <c r="Q30" s="10" t="s">
        <v>64</v>
      </c>
    </row>
    <row r="31" spans="2:25" ht="15" thickBot="1" x14ac:dyDescent="0.35">
      <c r="B31" s="14" t="s">
        <v>3</v>
      </c>
      <c r="C31" s="78">
        <f t="shared" si="2"/>
        <v>19</v>
      </c>
      <c r="D31" s="99">
        <v>75</v>
      </c>
      <c r="E31" s="41">
        <f t="shared" si="3"/>
        <v>-56</v>
      </c>
      <c r="F31" s="67">
        <f t="shared" si="4"/>
        <v>-0.7466666666666667</v>
      </c>
      <c r="G31" s="75">
        <f t="shared" si="5"/>
        <v>0.25333333333333335</v>
      </c>
      <c r="I31" s="40" t="s">
        <v>34</v>
      </c>
      <c r="J31" s="40" t="s">
        <v>35</v>
      </c>
      <c r="K31" s="40" t="s">
        <v>36</v>
      </c>
      <c r="L31" s="40" t="s">
        <v>35</v>
      </c>
      <c r="M31" s="40" t="s">
        <v>36</v>
      </c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78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I32" s="116" t="s">
        <v>4</v>
      </c>
      <c r="J32">
        <v>71</v>
      </c>
      <c r="K32">
        <v>113</v>
      </c>
      <c r="L32">
        <v>2554</v>
      </c>
      <c r="M32">
        <v>4152</v>
      </c>
      <c r="N32">
        <v>184</v>
      </c>
      <c r="O32">
        <v>6706</v>
      </c>
      <c r="Q32" s="72">
        <f>SUM(M32/K32)</f>
        <v>36.743362831858406</v>
      </c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78">
        <f t="shared" si="2"/>
        <v>91</v>
      </c>
      <c r="D33" s="99">
        <v>460</v>
      </c>
      <c r="E33" s="41">
        <f t="shared" si="3"/>
        <v>-369</v>
      </c>
      <c r="F33" s="67">
        <f t="shared" si="4"/>
        <v>-0.80217391304347829</v>
      </c>
      <c r="G33" s="75">
        <f t="shared" si="5"/>
        <v>0.19782608695652174</v>
      </c>
      <c r="I33" s="116" t="s">
        <v>37</v>
      </c>
      <c r="J33">
        <v>16</v>
      </c>
      <c r="K33">
        <v>13</v>
      </c>
      <c r="L33">
        <v>255</v>
      </c>
      <c r="M33">
        <v>194</v>
      </c>
      <c r="N33">
        <v>29</v>
      </c>
      <c r="O33">
        <v>449</v>
      </c>
      <c r="Q33" s="72">
        <f t="shared" ref="Q33:Q52" si="6">SUM(M33/K33)</f>
        <v>14.923076923076923</v>
      </c>
      <c r="S33" s="40"/>
      <c r="T33" s="8"/>
      <c r="U33" s="8"/>
    </row>
    <row r="34" spans="2:25" ht="15" thickBot="1" x14ac:dyDescent="0.35">
      <c r="B34" s="14" t="s">
        <v>13</v>
      </c>
      <c r="C34" s="78">
        <f t="shared" si="2"/>
        <v>14</v>
      </c>
      <c r="D34" s="99">
        <v>61</v>
      </c>
      <c r="E34" s="41">
        <f t="shared" si="3"/>
        <v>-47</v>
      </c>
      <c r="F34" s="67">
        <f t="shared" si="4"/>
        <v>-0.77049180327868849</v>
      </c>
      <c r="G34" s="75">
        <f t="shared" si="5"/>
        <v>0.22950819672131148</v>
      </c>
      <c r="I34" t="s">
        <v>114</v>
      </c>
      <c r="J34">
        <v>2</v>
      </c>
      <c r="K34">
        <v>3</v>
      </c>
      <c r="L34">
        <v>37</v>
      </c>
      <c r="M34">
        <v>55</v>
      </c>
      <c r="N34">
        <v>5</v>
      </c>
      <c r="O34">
        <v>92</v>
      </c>
      <c r="Q34" s="72">
        <f t="shared" si="6"/>
        <v>18.333333333333332</v>
      </c>
      <c r="T34" s="8"/>
      <c r="U34" s="8"/>
      <c r="X34" s="347"/>
      <c r="Y34" s="348"/>
    </row>
    <row r="35" spans="2:25" x14ac:dyDescent="0.3">
      <c r="B35" s="33" t="s">
        <v>65</v>
      </c>
      <c r="C35" s="183">
        <f t="shared" si="2"/>
        <v>30</v>
      </c>
      <c r="D35" s="182">
        <v>44</v>
      </c>
      <c r="E35" s="57">
        <f t="shared" si="3"/>
        <v>-14</v>
      </c>
      <c r="F35" s="389">
        <f t="shared" si="4"/>
        <v>-0.31818181818181818</v>
      </c>
      <c r="G35" s="75">
        <f t="shared" si="5"/>
        <v>0.68181818181818177</v>
      </c>
      <c r="I35" t="s">
        <v>81</v>
      </c>
      <c r="J35">
        <v>2</v>
      </c>
      <c r="K35">
        <v>2</v>
      </c>
      <c r="L35">
        <v>47</v>
      </c>
      <c r="M35">
        <v>39</v>
      </c>
      <c r="N35">
        <v>4</v>
      </c>
      <c r="O35">
        <v>86</v>
      </c>
      <c r="Q35" s="72">
        <f t="shared" si="6"/>
        <v>19.5</v>
      </c>
      <c r="T35" s="8"/>
      <c r="U35" s="8"/>
      <c r="X35" s="347"/>
      <c r="Y35" s="348"/>
    </row>
    <row r="36" spans="2:25" x14ac:dyDescent="0.3">
      <c r="B36" s="228" t="s">
        <v>296</v>
      </c>
      <c r="C36" s="183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227" t="s">
        <v>19</v>
      </c>
      <c r="C37" s="78">
        <f>SUM(C18)</f>
        <v>94</v>
      </c>
      <c r="D37" s="119">
        <v>295</v>
      </c>
      <c r="E37" s="41">
        <f t="shared" si="3"/>
        <v>-201</v>
      </c>
      <c r="F37" s="94">
        <f>SUM(E37/D37)</f>
        <v>-0.68135593220338986</v>
      </c>
      <c r="G37" s="75">
        <f>SUM(C37/D37)</f>
        <v>0.31864406779661014</v>
      </c>
      <c r="I37" s="116" t="s">
        <v>70</v>
      </c>
      <c r="J37">
        <v>274</v>
      </c>
      <c r="K37">
        <v>295</v>
      </c>
      <c r="L37">
        <v>4367</v>
      </c>
      <c r="M37">
        <v>5504</v>
      </c>
      <c r="N37">
        <v>569</v>
      </c>
      <c r="O37">
        <v>9871</v>
      </c>
      <c r="Q37" s="72">
        <f t="shared" si="6"/>
        <v>18.657627118644069</v>
      </c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77">
        <f>SUM(C27:C37)</f>
        <v>2603</v>
      </c>
      <c r="D38" s="7">
        <f>SUM(D27:D37)</f>
        <v>3859</v>
      </c>
      <c r="E38" s="77">
        <f t="shared" si="3"/>
        <v>-1256</v>
      </c>
      <c r="F38" s="149">
        <f>SUM(E38/D38)</f>
        <v>-0.3254729204457113</v>
      </c>
      <c r="G38" s="185">
        <f>SUM(C38/D38)</f>
        <v>0.6745270795542887</v>
      </c>
      <c r="I38" s="116" t="s">
        <v>82</v>
      </c>
      <c r="J38">
        <v>110</v>
      </c>
      <c r="K38">
        <v>111</v>
      </c>
      <c r="L38">
        <v>3321</v>
      </c>
      <c r="M38">
        <v>3522</v>
      </c>
      <c r="N38">
        <v>221</v>
      </c>
      <c r="O38">
        <v>6843</v>
      </c>
      <c r="Q38" s="72">
        <f t="shared" si="6"/>
        <v>31.72972972972973</v>
      </c>
      <c r="T38" s="8"/>
      <c r="U38" s="8"/>
      <c r="X38" s="347"/>
      <c r="Y38" s="348"/>
    </row>
    <row r="39" spans="2:25" ht="15" thickBot="1" x14ac:dyDescent="0.35">
      <c r="B39" s="10"/>
      <c r="C39" s="73"/>
      <c r="D39" s="73"/>
      <c r="E39" s="73"/>
      <c r="F39" s="74"/>
      <c r="G39" s="75"/>
      <c r="I39" s="116" t="s">
        <v>39</v>
      </c>
      <c r="J39">
        <v>21</v>
      </c>
      <c r="K39">
        <v>47</v>
      </c>
      <c r="L39">
        <v>690</v>
      </c>
      <c r="M39">
        <v>1771</v>
      </c>
      <c r="N39">
        <v>68</v>
      </c>
      <c r="O39">
        <v>2461</v>
      </c>
      <c r="Q39" s="72">
        <f t="shared" si="6"/>
        <v>37.680851063829785</v>
      </c>
      <c r="S39" s="40"/>
      <c r="T39" s="8"/>
      <c r="U39" s="8"/>
      <c r="X39" s="347"/>
      <c r="Y39" s="348"/>
    </row>
    <row r="40" spans="2:25" ht="15" thickBot="1" x14ac:dyDescent="0.35">
      <c r="C40" s="9">
        <f>SUM(C27:C29,C31:C37)</f>
        <v>388</v>
      </c>
      <c r="D40" s="9">
        <v>1359</v>
      </c>
      <c r="E40" s="77">
        <f>SUM(C40-D40)</f>
        <v>-971</v>
      </c>
      <c r="F40" s="149">
        <f>SUM(E40/D40)</f>
        <v>-0.71449595290654888</v>
      </c>
      <c r="G40" s="185">
        <f>SUM(C40/D40)</f>
        <v>0.28550404709345106</v>
      </c>
      <c r="I40" t="s">
        <v>40</v>
      </c>
      <c r="J40">
        <v>2</v>
      </c>
      <c r="K40">
        <v>2</v>
      </c>
      <c r="L40">
        <v>11</v>
      </c>
      <c r="M40">
        <v>8</v>
      </c>
      <c r="N40">
        <v>4</v>
      </c>
      <c r="O40">
        <v>19</v>
      </c>
      <c r="Q40" s="72">
        <f t="shared" si="6"/>
        <v>4</v>
      </c>
      <c r="T40" s="8"/>
      <c r="U40" s="8"/>
    </row>
    <row r="41" spans="2:25" x14ac:dyDescent="0.3">
      <c r="I41" s="116" t="s">
        <v>12</v>
      </c>
      <c r="J41">
        <v>114</v>
      </c>
      <c r="K41">
        <v>118</v>
      </c>
      <c r="L41">
        <v>3115</v>
      </c>
      <c r="M41">
        <v>3262</v>
      </c>
      <c r="N41">
        <v>232</v>
      </c>
      <c r="O41">
        <v>6377</v>
      </c>
      <c r="Q41" s="72">
        <f t="shared" si="6"/>
        <v>27.64406779661017</v>
      </c>
      <c r="S41" s="40"/>
      <c r="T41" s="8"/>
      <c r="U41" s="8"/>
    </row>
    <row r="42" spans="2:25" ht="15.6" x14ac:dyDescent="0.3">
      <c r="B42" s="70" t="s">
        <v>314</v>
      </c>
      <c r="C42" s="28"/>
      <c r="D42" s="28"/>
      <c r="I42" s="116" t="s">
        <v>5</v>
      </c>
      <c r="J42">
        <v>60</v>
      </c>
      <c r="K42">
        <v>75</v>
      </c>
      <c r="L42">
        <v>1740</v>
      </c>
      <c r="M42">
        <v>2819</v>
      </c>
      <c r="N42">
        <v>135</v>
      </c>
      <c r="O42">
        <v>4559</v>
      </c>
      <c r="Q42" s="72">
        <f t="shared" si="6"/>
        <v>37.586666666666666</v>
      </c>
      <c r="S42" s="40"/>
      <c r="T42" s="8"/>
      <c r="U42" s="8"/>
    </row>
    <row r="43" spans="2:25" ht="18.600000000000001" thickBot="1" x14ac:dyDescent="0.4">
      <c r="B43" s="191" t="s">
        <v>53</v>
      </c>
      <c r="C43" s="192"/>
      <c r="D43" s="192"/>
      <c r="I43" s="116" t="s">
        <v>41</v>
      </c>
      <c r="J43">
        <v>33</v>
      </c>
      <c r="K43">
        <v>31</v>
      </c>
      <c r="L43">
        <v>799</v>
      </c>
      <c r="M43">
        <v>854</v>
      </c>
      <c r="N43">
        <v>64</v>
      </c>
      <c r="O43">
        <v>1653</v>
      </c>
      <c r="Q43" s="72">
        <f t="shared" si="6"/>
        <v>27.548387096774192</v>
      </c>
      <c r="S43" s="40"/>
      <c r="T43" s="8"/>
      <c r="U43" s="8"/>
    </row>
    <row r="44" spans="2:25" x14ac:dyDescent="0.3">
      <c r="B44" s="230"/>
      <c r="C44" s="254" t="s">
        <v>313</v>
      </c>
      <c r="D44" s="254" t="s">
        <v>294</v>
      </c>
      <c r="E44" s="45" t="s">
        <v>20</v>
      </c>
      <c r="F44" s="64" t="s">
        <v>20</v>
      </c>
      <c r="I44" s="116" t="s">
        <v>42</v>
      </c>
      <c r="J44">
        <v>125</v>
      </c>
      <c r="K44">
        <v>127</v>
      </c>
      <c r="L44">
        <v>3598</v>
      </c>
      <c r="M44">
        <v>3784</v>
      </c>
      <c r="N44">
        <v>252</v>
      </c>
      <c r="O44">
        <v>7382</v>
      </c>
      <c r="Q44" s="72">
        <f t="shared" si="6"/>
        <v>29.795275590551181</v>
      </c>
      <c r="S44" s="40"/>
      <c r="T44" s="8"/>
      <c r="U44" s="8"/>
    </row>
    <row r="45" spans="2:25" ht="15" thickBot="1" x14ac:dyDescent="0.35">
      <c r="B45" s="231"/>
      <c r="C45" s="47" t="s">
        <v>83</v>
      </c>
      <c r="D45" s="47" t="s">
        <v>83</v>
      </c>
      <c r="E45" s="48" t="s">
        <v>16</v>
      </c>
      <c r="F45" s="66" t="s">
        <v>21</v>
      </c>
      <c r="I45" s="116" t="s">
        <v>43</v>
      </c>
      <c r="J45">
        <v>145</v>
      </c>
      <c r="K45">
        <v>175</v>
      </c>
      <c r="L45">
        <v>4858</v>
      </c>
      <c r="M45">
        <v>5832</v>
      </c>
      <c r="N45">
        <v>320</v>
      </c>
      <c r="O45">
        <v>10690</v>
      </c>
      <c r="Q45" s="72">
        <f t="shared" si="6"/>
        <v>33.325714285714284</v>
      </c>
      <c r="S45" s="40"/>
      <c r="T45" s="8"/>
      <c r="U45" s="8"/>
    </row>
    <row r="46" spans="2:25" ht="16.2" thickBot="1" x14ac:dyDescent="0.35">
      <c r="B46" s="118" t="s">
        <v>52</v>
      </c>
      <c r="C46" s="62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I46" t="s">
        <v>44</v>
      </c>
      <c r="Q46" s="72"/>
      <c r="T46" s="8"/>
      <c r="U46" s="8"/>
    </row>
    <row r="47" spans="2:25" ht="15" thickBot="1" x14ac:dyDescent="0.35">
      <c r="B47" s="11" t="s">
        <v>0</v>
      </c>
      <c r="C47" s="221">
        <v>789</v>
      </c>
      <c r="D47" s="221">
        <v>792</v>
      </c>
      <c r="E47" s="93">
        <f t="shared" ref="E47:E57" si="7">SUM(C47-D47)</f>
        <v>-3</v>
      </c>
      <c r="F47" s="95">
        <f t="shared" ref="F47:F57" si="8">SUM(E47/D47)</f>
        <v>-3.787878787878788E-3</v>
      </c>
      <c r="G47" s="394">
        <f t="shared" ref="G47:G55" si="9">SUM(C47/C27)</f>
        <v>21.916666666666668</v>
      </c>
      <c r="I47" s="116" t="s">
        <v>45</v>
      </c>
      <c r="J47">
        <v>121</v>
      </c>
      <c r="K47">
        <v>123</v>
      </c>
      <c r="L47">
        <v>3498</v>
      </c>
      <c r="M47">
        <v>3551</v>
      </c>
      <c r="N47">
        <v>244</v>
      </c>
      <c r="O47">
        <v>7049</v>
      </c>
      <c r="Q47" s="72">
        <f t="shared" si="6"/>
        <v>28.869918699186993</v>
      </c>
      <c r="S47" s="40"/>
      <c r="T47" s="8"/>
      <c r="U47" s="8"/>
    </row>
    <row r="48" spans="2:25" ht="15" thickBot="1" x14ac:dyDescent="0.35">
      <c r="B48" s="34" t="s">
        <v>2</v>
      </c>
      <c r="C48" s="42">
        <v>1535</v>
      </c>
      <c r="D48" s="42">
        <v>1477</v>
      </c>
      <c r="E48" s="93">
        <f t="shared" si="7"/>
        <v>58</v>
      </c>
      <c r="F48" s="95">
        <f t="shared" si="8"/>
        <v>3.9268788083953961E-2</v>
      </c>
      <c r="G48" s="394">
        <f t="shared" si="9"/>
        <v>27.90909090909091</v>
      </c>
      <c r="I48" s="116" t="s">
        <v>7</v>
      </c>
      <c r="J48">
        <v>40</v>
      </c>
      <c r="K48">
        <v>35</v>
      </c>
      <c r="L48">
        <v>912</v>
      </c>
      <c r="M48">
        <v>752</v>
      </c>
      <c r="N48">
        <v>75</v>
      </c>
      <c r="O48">
        <v>1664</v>
      </c>
      <c r="Q48" s="72">
        <f t="shared" si="6"/>
        <v>21.485714285714284</v>
      </c>
      <c r="S48" s="40"/>
      <c r="T48" s="8"/>
      <c r="U48" s="8"/>
    </row>
    <row r="49" spans="2:21" ht="15" thickBot="1" x14ac:dyDescent="0.35">
      <c r="B49" s="33" t="s">
        <v>1</v>
      </c>
      <c r="C49" s="42">
        <v>635</v>
      </c>
      <c r="D49" s="42">
        <v>613</v>
      </c>
      <c r="E49" s="93">
        <f t="shared" si="7"/>
        <v>22</v>
      </c>
      <c r="F49" s="95">
        <f t="shared" si="8"/>
        <v>3.588907014681892E-2</v>
      </c>
      <c r="G49" s="394">
        <f t="shared" si="9"/>
        <v>39.6875</v>
      </c>
      <c r="I49" s="116" t="s">
        <v>46</v>
      </c>
      <c r="J49">
        <v>64</v>
      </c>
      <c r="K49">
        <v>61</v>
      </c>
      <c r="L49">
        <v>1916</v>
      </c>
      <c r="M49">
        <v>1843</v>
      </c>
      <c r="N49">
        <v>125</v>
      </c>
      <c r="O49">
        <v>3759</v>
      </c>
      <c r="Q49" s="72">
        <f t="shared" si="6"/>
        <v>30.21311475409836</v>
      </c>
      <c r="S49" s="40"/>
      <c r="T49" s="8"/>
      <c r="U49" s="8"/>
    </row>
    <row r="50" spans="2:21" ht="15" thickBot="1" x14ac:dyDescent="0.35">
      <c r="B50" s="12" t="s">
        <v>6</v>
      </c>
      <c r="C50" s="222">
        <v>39951</v>
      </c>
      <c r="D50" s="222">
        <v>39437</v>
      </c>
      <c r="E50" s="93">
        <f t="shared" si="7"/>
        <v>514</v>
      </c>
      <c r="F50" s="95">
        <f t="shared" si="8"/>
        <v>1.3033445748915993E-2</v>
      </c>
      <c r="G50" s="394">
        <f t="shared" si="9"/>
        <v>18.036568848758463</v>
      </c>
      <c r="I50" s="116" t="s">
        <v>47</v>
      </c>
      <c r="J50">
        <v>35</v>
      </c>
      <c r="K50">
        <v>35</v>
      </c>
      <c r="L50">
        <v>874</v>
      </c>
      <c r="M50">
        <v>962</v>
      </c>
      <c r="N50">
        <v>70</v>
      </c>
      <c r="O50">
        <v>1836</v>
      </c>
      <c r="Q50" s="72">
        <f t="shared" si="6"/>
        <v>27.485714285714284</v>
      </c>
      <c r="S50" s="40"/>
      <c r="T50" s="8"/>
      <c r="U50" s="8"/>
    </row>
    <row r="51" spans="2:21" ht="15" thickBot="1" x14ac:dyDescent="0.35">
      <c r="B51" s="14" t="s">
        <v>3</v>
      </c>
      <c r="C51" s="42">
        <v>505</v>
      </c>
      <c r="D51" s="42">
        <v>480</v>
      </c>
      <c r="E51" s="93">
        <f t="shared" si="7"/>
        <v>25</v>
      </c>
      <c r="F51" s="95">
        <f t="shared" si="8"/>
        <v>5.2083333333333336E-2</v>
      </c>
      <c r="G51" s="394">
        <f t="shared" si="9"/>
        <v>26.578947368421051</v>
      </c>
      <c r="I51" s="116" t="s">
        <v>6</v>
      </c>
      <c r="J51">
        <v>2788</v>
      </c>
      <c r="K51" s="40">
        <v>2500</v>
      </c>
      <c r="L51">
        <v>92951</v>
      </c>
      <c r="M51" s="40">
        <v>86541</v>
      </c>
      <c r="N51">
        <v>5285</v>
      </c>
      <c r="O51">
        <v>179492</v>
      </c>
      <c r="Q51" s="72">
        <f t="shared" si="6"/>
        <v>34.616399999999999</v>
      </c>
      <c r="S51" s="40"/>
      <c r="T51" s="8"/>
      <c r="U51" s="8"/>
    </row>
    <row r="52" spans="2:21" ht="15" thickBot="1" x14ac:dyDescent="0.35">
      <c r="B52" s="13" t="s">
        <v>7</v>
      </c>
      <c r="C52" s="42">
        <v>428</v>
      </c>
      <c r="D52" s="42">
        <v>426</v>
      </c>
      <c r="E52" s="93">
        <f t="shared" si="7"/>
        <v>2</v>
      </c>
      <c r="F52" s="95">
        <f t="shared" si="8"/>
        <v>4.6948356807511738E-3</v>
      </c>
      <c r="G52" s="394">
        <f t="shared" si="9"/>
        <v>25.176470588235293</v>
      </c>
      <c r="I52" t="s">
        <v>48</v>
      </c>
      <c r="J52">
        <v>4160</v>
      </c>
      <c r="K52" s="3">
        <f>SUM(K32:K51)</f>
        <v>3866</v>
      </c>
      <c r="L52" s="3"/>
      <c r="M52" s="14">
        <f>SUM(M32:M51)</f>
        <v>125445</v>
      </c>
      <c r="N52" s="40">
        <v>8070</v>
      </c>
      <c r="O52" s="40">
        <v>252197</v>
      </c>
      <c r="Q52" s="88">
        <f t="shared" si="6"/>
        <v>32.448266942576304</v>
      </c>
      <c r="S52" s="40"/>
      <c r="T52" s="10"/>
      <c r="U52" s="10"/>
    </row>
    <row r="53" spans="2:21" ht="15" thickBot="1" x14ac:dyDescent="0.35">
      <c r="B53" s="14" t="s">
        <v>59</v>
      </c>
      <c r="C53" s="42">
        <v>2347</v>
      </c>
      <c r="D53" s="42">
        <v>2306</v>
      </c>
      <c r="E53" s="93">
        <f t="shared" si="7"/>
        <v>41</v>
      </c>
      <c r="F53" s="95">
        <f t="shared" si="8"/>
        <v>1.7779705117085862E-2</v>
      </c>
      <c r="G53" s="394">
        <f t="shared" si="9"/>
        <v>25.791208791208792</v>
      </c>
      <c r="I53" s="98" t="s">
        <v>113</v>
      </c>
      <c r="J53" s="207"/>
      <c r="K53" s="98">
        <f>SUM(J56,K37:K39,K41:K45,K47:K51)</f>
        <v>3733</v>
      </c>
      <c r="L53" s="98"/>
      <c r="M53" s="98">
        <f>SUM(M32:M33,M37:M39,M41:M45,M47:M51)</f>
        <v>125343</v>
      </c>
      <c r="Q53" s="88">
        <f>SUM(M53/K53)</f>
        <v>33.577015804982587</v>
      </c>
      <c r="S53" s="40"/>
      <c r="T53" s="10"/>
      <c r="U53" s="10"/>
    </row>
    <row r="54" spans="2:21" x14ac:dyDescent="0.3">
      <c r="B54" s="33" t="s">
        <v>13</v>
      </c>
      <c r="C54" s="56">
        <v>465</v>
      </c>
      <c r="D54" s="56">
        <v>440</v>
      </c>
      <c r="E54" s="26">
        <f t="shared" si="7"/>
        <v>25</v>
      </c>
      <c r="F54" s="152">
        <f t="shared" si="8"/>
        <v>5.6818181818181816E-2</v>
      </c>
      <c r="G54" s="394">
        <f t="shared" si="9"/>
        <v>33.214285714285715</v>
      </c>
      <c r="I54" t="s">
        <v>59</v>
      </c>
      <c r="J54">
        <f>SUM(J44,J45,J47,J50)</f>
        <v>426</v>
      </c>
      <c r="K54">
        <f>SUM(K44,K45,K47,K50)</f>
        <v>460</v>
      </c>
      <c r="L54">
        <f>SUM(L44,L45,L47,L50)</f>
        <v>12828</v>
      </c>
      <c r="M54">
        <f>SUM(M44,M45,M47,M50)</f>
        <v>14129</v>
      </c>
    </row>
    <row r="55" spans="2:21" x14ac:dyDescent="0.3">
      <c r="B55" s="130" t="s">
        <v>65</v>
      </c>
      <c r="C55" s="42">
        <v>855</v>
      </c>
      <c r="D55" s="42">
        <v>674</v>
      </c>
      <c r="E55" s="41">
        <f t="shared" si="7"/>
        <v>181</v>
      </c>
      <c r="F55" s="67">
        <f t="shared" si="8"/>
        <v>0.2685459940652819</v>
      </c>
      <c r="G55" s="394">
        <f t="shared" si="9"/>
        <v>28.5</v>
      </c>
      <c r="I55" t="s">
        <v>62</v>
      </c>
      <c r="J55">
        <f>SUM(J43,J33)</f>
        <v>49</v>
      </c>
      <c r="K55" s="40">
        <f>SUM(K43,K33)</f>
        <v>44</v>
      </c>
      <c r="L55">
        <f>SUM(L43,L33)</f>
        <v>1054</v>
      </c>
      <c r="M55" s="40">
        <f>SUM(M43,M33)</f>
        <v>1048</v>
      </c>
      <c r="N55" s="88">
        <f>SUM(M55/K55)</f>
        <v>23.818181818181817</v>
      </c>
      <c r="S55" s="40"/>
    </row>
    <row r="56" spans="2:21" x14ac:dyDescent="0.3">
      <c r="B56" s="396" t="s">
        <v>296</v>
      </c>
      <c r="C56" s="42">
        <v>118</v>
      </c>
      <c r="D56" s="91">
        <v>87</v>
      </c>
      <c r="E56" s="41">
        <f t="shared" si="7"/>
        <v>31</v>
      </c>
      <c r="F56" s="67">
        <f t="shared" si="8"/>
        <v>0.35632183908045978</v>
      </c>
      <c r="G56" s="138" t="s">
        <v>297</v>
      </c>
      <c r="K56" s="40"/>
      <c r="M56" s="40"/>
      <c r="N56" s="88"/>
      <c r="S56" s="40"/>
    </row>
    <row r="57" spans="2:21" ht="15" thickBot="1" x14ac:dyDescent="0.35">
      <c r="B57" s="227" t="s">
        <v>19</v>
      </c>
      <c r="C57" s="56">
        <v>1448</v>
      </c>
      <c r="D57" s="56">
        <v>1346</v>
      </c>
      <c r="E57" s="57">
        <f t="shared" si="7"/>
        <v>102</v>
      </c>
      <c r="F57" s="94">
        <f t="shared" si="8"/>
        <v>7.5780089153046057E-2</v>
      </c>
      <c r="G57" s="394">
        <f>SUM(C57/C37)</f>
        <v>15.404255319148936</v>
      </c>
      <c r="J57" s="10" t="s">
        <v>191</v>
      </c>
      <c r="K57" s="40">
        <f>SUM(K32:K33,K37:K39,K41:K45,K47:K50)</f>
        <v>1359</v>
      </c>
      <c r="L57" s="40"/>
      <c r="M57" s="40">
        <f>SUM(M32:M33,M37,M39,M41:M45,M47:M50)</f>
        <v>35280</v>
      </c>
      <c r="S57" s="40"/>
    </row>
    <row r="58" spans="2:21" ht="15" thickBot="1" x14ac:dyDescent="0.35">
      <c r="B58" s="61" t="s">
        <v>50</v>
      </c>
      <c r="C58" s="77">
        <f>SUM(C47:C57)</f>
        <v>49076</v>
      </c>
      <c r="D58" s="59">
        <f>SUM(D47:D57)</f>
        <v>48078</v>
      </c>
      <c r="E58" s="77">
        <f>SUM(C58-D58)</f>
        <v>998</v>
      </c>
      <c r="F58" s="149">
        <f>SUM(E58/D58)</f>
        <v>2.0757935022255501E-2</v>
      </c>
      <c r="G58" s="395">
        <f>SUM(C58/C38)</f>
        <v>18.853630426431042</v>
      </c>
      <c r="J58" s="40" t="s">
        <v>192</v>
      </c>
      <c r="K58" s="40">
        <f>SUM(K32:K50)</f>
        <v>1366</v>
      </c>
      <c r="L58" s="40"/>
      <c r="M58" s="40">
        <f>SUM(M32:M50)</f>
        <v>38904</v>
      </c>
      <c r="S58" s="40"/>
    </row>
    <row r="59" spans="2:21" ht="15" thickBot="1" x14ac:dyDescent="0.35">
      <c r="C59" s="73">
        <f>SUM(C47:C49,C51:C57)</f>
        <v>9125</v>
      </c>
      <c r="D59" s="73">
        <f>SUM(D47:D49,D51:D57)</f>
        <v>8641</v>
      </c>
      <c r="E59" s="73">
        <f>SUM(E47:E49,E51:E57)</f>
        <v>484</v>
      </c>
      <c r="F59" s="127">
        <f>SUM(E59/D59)</f>
        <v>5.6012035644022684E-2</v>
      </c>
      <c r="G59" s="72"/>
    </row>
    <row r="60" spans="2:21" ht="15" thickBot="1" x14ac:dyDescent="0.35">
      <c r="C60" t="s">
        <v>66</v>
      </c>
      <c r="M60">
        <f>SUM(M53-M51)</f>
        <v>38802</v>
      </c>
      <c r="S60" s="40"/>
    </row>
    <row r="61" spans="2:21" ht="15" thickBot="1" x14ac:dyDescent="0.35">
      <c r="C61" s="35"/>
      <c r="E61" s="83">
        <f>SUM(C47:C49,C51:C57)</f>
        <v>9125</v>
      </c>
      <c r="F61" s="30">
        <f>SUM(C27:C29,C31:C37)</f>
        <v>388</v>
      </c>
      <c r="G61" s="134">
        <f>SUM(E61/F61)</f>
        <v>23.518041237113401</v>
      </c>
      <c r="K61" s="40">
        <f>SUM(K52-K51)</f>
        <v>1366</v>
      </c>
      <c r="M61">
        <f>SUM(M52-M51)</f>
        <v>38904</v>
      </c>
      <c r="S61" s="40"/>
    </row>
    <row r="62" spans="2:21" ht="15" thickBot="1" x14ac:dyDescent="0.35">
      <c r="F62" s="132">
        <v>18.8</v>
      </c>
      <c r="G62" s="88"/>
      <c r="K62" s="40"/>
      <c r="S62" s="40"/>
    </row>
    <row r="63" spans="2:21" ht="18" x14ac:dyDescent="0.35">
      <c r="B63" s="191" t="s">
        <v>53</v>
      </c>
      <c r="C63" s="192"/>
      <c r="D63" s="192"/>
      <c r="E63" s="35"/>
    </row>
    <row r="64" spans="2:21" ht="15.6" x14ac:dyDescent="0.3">
      <c r="B64" s="6" t="s">
        <v>315</v>
      </c>
      <c r="C64" s="40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254" t="s">
        <v>313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7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62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78">
        <f t="shared" ref="C69:C77" si="10">SUM(C47)</f>
        <v>789</v>
      </c>
      <c r="D69" s="220">
        <v>4152</v>
      </c>
      <c r="E69" s="41">
        <f>SUM(C69-D69)</f>
        <v>-3363</v>
      </c>
      <c r="F69" s="67">
        <f>SUM(E69/D69)</f>
        <v>-0.80997109826589597</v>
      </c>
      <c r="G69" s="75">
        <f>SUM(C69/D69)</f>
        <v>0.19002890173410406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78">
        <f t="shared" si="10"/>
        <v>1535</v>
      </c>
      <c r="D70" s="220">
        <v>3262</v>
      </c>
      <c r="E70" s="41">
        <f t="shared" ref="E70:E79" si="11">SUM(C70-D70)</f>
        <v>-1727</v>
      </c>
      <c r="F70" s="67">
        <f t="shared" ref="F70:F79" si="12">SUM(E70/D70)</f>
        <v>-0.52942979767014098</v>
      </c>
      <c r="G70" s="75">
        <f t="shared" ref="G70:G79" si="13">SUM(C70/D70)</f>
        <v>0.47057020232985897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78">
        <f t="shared" si="10"/>
        <v>635</v>
      </c>
      <c r="D71" s="220">
        <v>1771</v>
      </c>
      <c r="E71" s="41">
        <f t="shared" si="11"/>
        <v>-1136</v>
      </c>
      <c r="F71" s="67">
        <f t="shared" si="12"/>
        <v>-0.64144551101072844</v>
      </c>
      <c r="G71" s="75">
        <f t="shared" si="13"/>
        <v>0.35855448898927161</v>
      </c>
      <c r="J71" s="338"/>
      <c r="K71" s="10"/>
      <c r="L71" s="10"/>
    </row>
    <row r="72" spans="2:14" ht="15" thickBot="1" x14ac:dyDescent="0.35">
      <c r="B72" s="2" t="s">
        <v>6</v>
      </c>
      <c r="C72" s="78">
        <f t="shared" si="10"/>
        <v>39951</v>
      </c>
      <c r="D72" s="220">
        <v>86541</v>
      </c>
      <c r="E72" s="41">
        <f t="shared" si="11"/>
        <v>-46590</v>
      </c>
      <c r="F72" s="67">
        <f t="shared" si="12"/>
        <v>-0.53835754151211568</v>
      </c>
      <c r="G72" s="75">
        <f t="shared" si="13"/>
        <v>0.46164245848788438</v>
      </c>
    </row>
    <row r="73" spans="2:14" ht="15" thickBot="1" x14ac:dyDescent="0.35">
      <c r="B73" s="3" t="s">
        <v>3</v>
      </c>
      <c r="C73" s="78">
        <f t="shared" si="10"/>
        <v>505</v>
      </c>
      <c r="D73" s="220">
        <v>2819</v>
      </c>
      <c r="E73" s="41">
        <f t="shared" si="11"/>
        <v>-2314</v>
      </c>
      <c r="F73" s="67">
        <f t="shared" si="12"/>
        <v>-0.82085846044696698</v>
      </c>
      <c r="G73" s="75">
        <f t="shared" si="13"/>
        <v>0.179141539553033</v>
      </c>
    </row>
    <row r="74" spans="2:14" x14ac:dyDescent="0.3">
      <c r="B74" s="227" t="s">
        <v>7</v>
      </c>
      <c r="C74" s="78">
        <f t="shared" si="10"/>
        <v>428</v>
      </c>
      <c r="D74" s="223">
        <v>752</v>
      </c>
      <c r="E74" s="57">
        <f t="shared" si="11"/>
        <v>-324</v>
      </c>
      <c r="F74" s="94">
        <f t="shared" si="12"/>
        <v>-0.43085106382978722</v>
      </c>
      <c r="G74" s="75">
        <f t="shared" si="13"/>
        <v>0.56914893617021278</v>
      </c>
    </row>
    <row r="75" spans="2:14" x14ac:dyDescent="0.3">
      <c r="B75" s="228" t="s">
        <v>59</v>
      </c>
      <c r="C75" s="78">
        <f t="shared" si="10"/>
        <v>2347</v>
      </c>
      <c r="D75" s="220">
        <v>14129</v>
      </c>
      <c r="E75" s="41">
        <f t="shared" si="11"/>
        <v>-11782</v>
      </c>
      <c r="F75" s="67">
        <f t="shared" si="12"/>
        <v>-0.83388774860216575</v>
      </c>
      <c r="G75" s="75">
        <f t="shared" si="13"/>
        <v>0.16611225139783425</v>
      </c>
      <c r="K75" s="282"/>
    </row>
    <row r="76" spans="2:14" ht="15" thickBot="1" x14ac:dyDescent="0.35">
      <c r="B76" s="170" t="s">
        <v>13</v>
      </c>
      <c r="C76" s="78">
        <f t="shared" si="10"/>
        <v>465</v>
      </c>
      <c r="D76" s="235">
        <v>1843</v>
      </c>
      <c r="E76" s="93">
        <f t="shared" si="11"/>
        <v>-1378</v>
      </c>
      <c r="F76" s="95">
        <f t="shared" si="12"/>
        <v>-0.74769397721106889</v>
      </c>
      <c r="G76" s="75">
        <f t="shared" si="13"/>
        <v>0.25230602278893111</v>
      </c>
    </row>
    <row r="77" spans="2:14" x14ac:dyDescent="0.3">
      <c r="B77" s="233" t="s">
        <v>65</v>
      </c>
      <c r="C77" s="183">
        <f t="shared" si="10"/>
        <v>855</v>
      </c>
      <c r="D77" s="236">
        <v>1048</v>
      </c>
      <c r="E77" s="57">
        <f t="shared" si="11"/>
        <v>-193</v>
      </c>
      <c r="F77" s="238">
        <f t="shared" si="12"/>
        <v>-0.18416030534351144</v>
      </c>
      <c r="G77" s="75">
        <f t="shared" si="13"/>
        <v>0.81583969465648853</v>
      </c>
    </row>
    <row r="78" spans="2:14" x14ac:dyDescent="0.3">
      <c r="B78" s="392" t="s">
        <v>296</v>
      </c>
      <c r="C78" s="78">
        <v>87</v>
      </c>
      <c r="D78" s="391">
        <v>3522</v>
      </c>
      <c r="E78" s="417">
        <f t="shared" si="11"/>
        <v>-3435</v>
      </c>
      <c r="F78" s="150">
        <f t="shared" si="12"/>
        <v>-0.97529812606473598</v>
      </c>
      <c r="G78" s="75">
        <f t="shared" si="13"/>
        <v>2.4701873935264053E-2</v>
      </c>
    </row>
    <row r="79" spans="2:14" ht="15" thickBot="1" x14ac:dyDescent="0.35">
      <c r="B79" s="38" t="s">
        <v>19</v>
      </c>
      <c r="C79" s="221">
        <f>SUM(C57)</f>
        <v>1448</v>
      </c>
      <c r="D79" s="390">
        <v>5504</v>
      </c>
      <c r="E79" s="26">
        <f t="shared" si="11"/>
        <v>-4056</v>
      </c>
      <c r="F79" s="152">
        <f t="shared" si="12"/>
        <v>-0.73691860465116277</v>
      </c>
      <c r="G79" s="75">
        <f t="shared" si="13"/>
        <v>0.26308139534883723</v>
      </c>
      <c r="K79" s="282"/>
      <c r="N79" s="72"/>
    </row>
    <row r="80" spans="2:14" ht="15" thickBot="1" x14ac:dyDescent="0.35">
      <c r="B80" s="90" t="s">
        <v>50</v>
      </c>
      <c r="C80" s="77">
        <f>SUM(C69:C79)</f>
        <v>49045</v>
      </c>
      <c r="D80" s="115">
        <f>SUM(D69:D79)</f>
        <v>125343</v>
      </c>
      <c r="E80" s="77">
        <f>SUM(C80-D80)</f>
        <v>-76298</v>
      </c>
      <c r="F80" s="149">
        <f>SUM(E80/D80)</f>
        <v>-0.60871368963563977</v>
      </c>
      <c r="G80" s="185">
        <f>SUM(C80/D80)</f>
        <v>0.39128631036436018</v>
      </c>
      <c r="N80" s="72"/>
    </row>
    <row r="81" spans="3:14" ht="15" thickBot="1" x14ac:dyDescent="0.35">
      <c r="E81" s="102">
        <f>SUM(E69:E79)</f>
        <v>-76298</v>
      </c>
      <c r="I81" s="6" t="s">
        <v>315</v>
      </c>
      <c r="J81" s="40"/>
      <c r="K81" s="40"/>
      <c r="N81" s="72"/>
    </row>
    <row r="82" spans="3:14" ht="18.600000000000001" thickBot="1" x14ac:dyDescent="0.4">
      <c r="C82" s="72">
        <f>SUM(C80/C38)</f>
        <v>18.84172109104879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254" t="s">
        <v>313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73">
        <f>SUM(C69:C71,C73:C79)</f>
        <v>9094</v>
      </c>
      <c r="D84" s="73">
        <f>SUM(D69:D71,D73:D79)</f>
        <v>38802</v>
      </c>
      <c r="E84" s="250">
        <f>SUM(C84/D84)</f>
        <v>0.2343693624039998</v>
      </c>
      <c r="F84" s="127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0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J96" si="14">SUM(C69/C27)</f>
        <v>21.916666666666668</v>
      </c>
      <c r="K86" s="111">
        <v>36.743362831858406</v>
      </c>
      <c r="L86" s="210">
        <f>SUM(J86-K86)</f>
        <v>-14.826696165191738</v>
      </c>
      <c r="M86" s="44">
        <f>SUM(L86/K86)</f>
        <v>-0.40352039177906224</v>
      </c>
      <c r="N86" s="72"/>
    </row>
    <row r="87" spans="3:14" x14ac:dyDescent="0.3">
      <c r="D87" s="40"/>
      <c r="E87" s="40"/>
      <c r="I87" s="129" t="s">
        <v>2</v>
      </c>
      <c r="J87" s="212">
        <f t="shared" si="14"/>
        <v>27.90909090909091</v>
      </c>
      <c r="K87" s="111">
        <v>27.64406779661017</v>
      </c>
      <c r="L87" s="210">
        <f t="shared" ref="L87:L96" si="15">SUM(J87-K87)</f>
        <v>0.26502311248074051</v>
      </c>
      <c r="M87" s="44">
        <f t="shared" ref="M87:M96" si="16">SUM(L87/K87)</f>
        <v>9.5869795440611215E-3</v>
      </c>
      <c r="N87" s="72"/>
    </row>
    <row r="88" spans="3:14" x14ac:dyDescent="0.3">
      <c r="C88" s="40"/>
      <c r="D88" s="73"/>
      <c r="E88" s="73"/>
      <c r="I88" s="130" t="s">
        <v>1</v>
      </c>
      <c r="J88" s="212">
        <f t="shared" si="14"/>
        <v>39.6875</v>
      </c>
      <c r="K88" s="111">
        <v>37.680851063829785</v>
      </c>
      <c r="L88" s="210">
        <f t="shared" si="15"/>
        <v>2.0066489361702153</v>
      </c>
      <c r="M88" s="44">
        <f t="shared" si="16"/>
        <v>5.3253811405985389E-2</v>
      </c>
      <c r="N88" s="72"/>
    </row>
    <row r="89" spans="3:14" x14ac:dyDescent="0.3">
      <c r="C89" s="40"/>
      <c r="D89" s="10"/>
      <c r="E89" s="73"/>
      <c r="I89" s="130" t="s">
        <v>6</v>
      </c>
      <c r="J89" s="212">
        <f t="shared" si="14"/>
        <v>18.036568848758463</v>
      </c>
      <c r="K89" s="111">
        <v>34.6</v>
      </c>
      <c r="L89" s="210">
        <f t="shared" si="15"/>
        <v>-16.563431151241538</v>
      </c>
      <c r="M89" s="44">
        <f t="shared" si="16"/>
        <v>-0.47871188298385947</v>
      </c>
    </row>
    <row r="90" spans="3:14" x14ac:dyDescent="0.3">
      <c r="I90" s="130" t="s">
        <v>3</v>
      </c>
      <c r="J90" s="212">
        <f t="shared" si="14"/>
        <v>26.578947368421051</v>
      </c>
      <c r="K90" s="111">
        <v>37.586666666666666</v>
      </c>
      <c r="L90" s="210">
        <f t="shared" si="15"/>
        <v>-11.007719298245615</v>
      </c>
      <c r="M90" s="44">
        <f t="shared" si="16"/>
        <v>-0.29286234386960663</v>
      </c>
    </row>
    <row r="91" spans="3:14" x14ac:dyDescent="0.3">
      <c r="E91" s="73"/>
      <c r="I91" s="130" t="s">
        <v>7</v>
      </c>
      <c r="J91" s="212">
        <f t="shared" si="14"/>
        <v>25.176470588235293</v>
      </c>
      <c r="K91" s="111">
        <v>21.485714285714284</v>
      </c>
      <c r="L91" s="210">
        <f t="shared" si="15"/>
        <v>3.6907563025210095</v>
      </c>
      <c r="M91" s="44">
        <f t="shared" si="16"/>
        <v>0.17177722152690869</v>
      </c>
    </row>
    <row r="92" spans="3:14" x14ac:dyDescent="0.3">
      <c r="E92" s="74"/>
      <c r="I92" s="130" t="s">
        <v>59</v>
      </c>
      <c r="J92" s="212">
        <f t="shared" si="14"/>
        <v>25.791208791208792</v>
      </c>
      <c r="K92" s="111">
        <f>SUM(D75/D33)</f>
        <v>30.715217391304346</v>
      </c>
      <c r="L92" s="210">
        <f t="shared" si="15"/>
        <v>-4.9240086000955543</v>
      </c>
      <c r="M92" s="44">
        <f t="shared" si="16"/>
        <v>-0.16031169623072794</v>
      </c>
    </row>
    <row r="93" spans="3:14" x14ac:dyDescent="0.3">
      <c r="I93" s="130" t="s">
        <v>13</v>
      </c>
      <c r="J93" s="212">
        <f t="shared" si="14"/>
        <v>33.214285714285715</v>
      </c>
      <c r="K93" s="111">
        <v>30.21311475409836</v>
      </c>
      <c r="L93" s="210">
        <f t="shared" si="15"/>
        <v>3.0011709601873555</v>
      </c>
      <c r="M93" s="44">
        <f t="shared" si="16"/>
        <v>9.9333385008914102E-2</v>
      </c>
    </row>
    <row r="94" spans="3:14" x14ac:dyDescent="0.3">
      <c r="E94" s="25"/>
      <c r="F94" s="25"/>
      <c r="I94" s="130" t="s">
        <v>61</v>
      </c>
      <c r="J94" s="212">
        <f t="shared" si="14"/>
        <v>28.5</v>
      </c>
      <c r="K94" s="111">
        <f>SUM(M55/K55)</f>
        <v>23.818181818181817</v>
      </c>
      <c r="L94" s="210">
        <f t="shared" si="15"/>
        <v>4.6818181818181834</v>
      </c>
      <c r="M94" s="44">
        <f t="shared" si="16"/>
        <v>0.19656488549618328</v>
      </c>
    </row>
    <row r="95" spans="3:14" x14ac:dyDescent="0.3">
      <c r="E95" s="25"/>
      <c r="F95" s="25"/>
      <c r="I95" s="79" t="s">
        <v>296</v>
      </c>
      <c r="J95" s="212">
        <f t="shared" si="14"/>
        <v>5.4375</v>
      </c>
      <c r="K95" s="111">
        <v>31.7</v>
      </c>
      <c r="L95" s="210">
        <f t="shared" si="15"/>
        <v>-26.262499999999999</v>
      </c>
      <c r="M95" s="44">
        <f t="shared" si="16"/>
        <v>-0.82847003154574128</v>
      </c>
    </row>
    <row r="96" spans="3:14" ht="15" thickBot="1" x14ac:dyDescent="0.35">
      <c r="I96" s="13" t="s">
        <v>137</v>
      </c>
      <c r="J96" s="213">
        <f t="shared" si="14"/>
        <v>15.404255319148936</v>
      </c>
      <c r="K96" s="208">
        <v>18.657627118644069</v>
      </c>
      <c r="L96" s="211">
        <f t="shared" si="15"/>
        <v>-3.2533717994951328</v>
      </c>
      <c r="M96" s="65">
        <f t="shared" si="16"/>
        <v>-0.17437221672439393</v>
      </c>
    </row>
    <row r="98" spans="2:13" x14ac:dyDescent="0.3">
      <c r="I98" s="40"/>
    </row>
    <row r="100" spans="2:13" x14ac:dyDescent="0.3">
      <c r="J100" s="72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312"/>
      <c r="D106" s="312"/>
      <c r="E106" s="313"/>
      <c r="I106" s="286"/>
    </row>
    <row r="108" spans="2:13" x14ac:dyDescent="0.3">
      <c r="B108" s="315"/>
      <c r="C108" s="316"/>
      <c r="D108" s="317"/>
      <c r="E108" s="300"/>
      <c r="F108" s="300"/>
    </row>
    <row r="109" spans="2:13" x14ac:dyDescent="0.3">
      <c r="B109" s="315"/>
      <c r="C109" s="318"/>
      <c r="D109" s="318"/>
      <c r="E109" s="300"/>
      <c r="F109" s="300"/>
    </row>
    <row r="110" spans="2:13" ht="15.6" x14ac:dyDescent="0.3">
      <c r="B110" s="319"/>
      <c r="C110" s="318"/>
      <c r="D110" s="318"/>
      <c r="E110" s="318"/>
      <c r="F110" s="318"/>
    </row>
    <row r="111" spans="2:13" x14ac:dyDescent="0.3">
      <c r="B111" s="320"/>
      <c r="C111" s="73"/>
      <c r="D111" s="10"/>
      <c r="E111" s="9"/>
      <c r="F111" s="321"/>
    </row>
    <row r="112" spans="2:13" x14ac:dyDescent="0.3">
      <c r="B112" s="320"/>
      <c r="C112" s="73"/>
      <c r="D112" s="10"/>
      <c r="E112" s="9"/>
      <c r="F112" s="321"/>
      <c r="I112" s="266"/>
    </row>
    <row r="113" spans="2:14" x14ac:dyDescent="0.3">
      <c r="B113" s="40"/>
      <c r="C113" s="73"/>
      <c r="D113" s="10"/>
      <c r="E113" s="9"/>
      <c r="F113" s="321"/>
      <c r="I113" s="266"/>
    </row>
    <row r="114" spans="2:14" x14ac:dyDescent="0.3">
      <c r="B114" s="40"/>
      <c r="C114" s="73"/>
      <c r="D114" s="10"/>
      <c r="E114" s="9"/>
      <c r="F114" s="321"/>
      <c r="J114" s="40"/>
      <c r="K114" s="10"/>
      <c r="L114" s="10"/>
    </row>
    <row r="115" spans="2:14" x14ac:dyDescent="0.3">
      <c r="B115" s="40"/>
      <c r="C115" s="73"/>
      <c r="D115" s="10"/>
      <c r="E115" s="9"/>
      <c r="F115" s="321"/>
      <c r="L115" s="9"/>
    </row>
    <row r="116" spans="2:14" x14ac:dyDescent="0.3">
      <c r="B116" s="40"/>
      <c r="C116" s="73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73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73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73"/>
      <c r="D119" s="10"/>
      <c r="E119" s="9"/>
      <c r="F119" s="321"/>
    </row>
    <row r="120" spans="2:14" ht="15" thickBot="1" x14ac:dyDescent="0.35">
      <c r="B120" s="40"/>
      <c r="C120" s="73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73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73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73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73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192"/>
      <c r="D127" s="192"/>
      <c r="F127" s="322"/>
      <c r="G127" s="323"/>
    </row>
    <row r="129" spans="2:14" x14ac:dyDescent="0.3">
      <c r="B129" s="315"/>
      <c r="C129" s="316"/>
      <c r="D129" s="317"/>
      <c r="E129" s="300"/>
      <c r="F129" s="300"/>
      <c r="J129" s="10"/>
    </row>
    <row r="130" spans="2:14" x14ac:dyDescent="0.3">
      <c r="B130" s="315"/>
      <c r="C130" s="31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31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73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73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73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73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73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73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73"/>
      <c r="D138" s="10"/>
      <c r="E138" s="9"/>
      <c r="F138" s="321"/>
      <c r="H138" s="282"/>
    </row>
    <row r="139" spans="2:14" ht="15" thickBot="1" x14ac:dyDescent="0.35">
      <c r="B139" s="40"/>
      <c r="C139" s="73"/>
      <c r="D139" s="10"/>
      <c r="E139" s="9"/>
      <c r="F139" s="321"/>
    </row>
    <row r="140" spans="2:14" x14ac:dyDescent="0.3">
      <c r="B140" s="40"/>
      <c r="C140" s="73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73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73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73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73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  <mergeCell ref="J101:L101"/>
    <mergeCell ref="J102:K10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8774-5574-4A5C-8D3A-FE4754895761}">
  <sheetPr codeName="Sheet30">
    <pageSetUpPr fitToPage="1"/>
  </sheetPr>
  <dimension ref="E4:AA114"/>
  <sheetViews>
    <sheetView workbookViewId="0"/>
  </sheetViews>
  <sheetFormatPr defaultRowHeight="14.4" x14ac:dyDescent="0.3"/>
  <cols>
    <col min="7" max="7" width="11.88671875" customWidth="1"/>
    <col min="8" max="8" width="3.33203125" hidden="1" customWidth="1"/>
    <col min="9" max="9" width="11.33203125" customWidth="1"/>
    <col min="19" max="19" width="19.6640625" customWidth="1"/>
    <col min="20" max="23" width="14.6640625" customWidth="1"/>
    <col min="25" max="25" width="27.88671875" customWidth="1"/>
  </cols>
  <sheetData>
    <row r="4" spans="5:10" x14ac:dyDescent="0.3">
      <c r="F4" s="40"/>
      <c r="G4" s="40" t="s">
        <v>301</v>
      </c>
      <c r="H4" s="40"/>
      <c r="I4" s="40" t="s">
        <v>302</v>
      </c>
      <c r="J4" s="40"/>
    </row>
    <row r="7" spans="5:10" x14ac:dyDescent="0.3">
      <c r="E7" s="40" t="s">
        <v>298</v>
      </c>
      <c r="F7">
        <v>2373</v>
      </c>
      <c r="G7">
        <v>2431</v>
      </c>
      <c r="I7">
        <v>31777</v>
      </c>
      <c r="J7">
        <v>31629</v>
      </c>
    </row>
    <row r="8" spans="5:10" x14ac:dyDescent="0.3">
      <c r="E8" s="40"/>
      <c r="F8">
        <v>2336</v>
      </c>
      <c r="G8">
        <v>2319</v>
      </c>
      <c r="I8">
        <v>32199</v>
      </c>
      <c r="J8">
        <v>29413</v>
      </c>
    </row>
    <row r="9" spans="5:10" x14ac:dyDescent="0.3">
      <c r="E9" s="40"/>
    </row>
    <row r="10" spans="5:10" x14ac:dyDescent="0.3">
      <c r="E10" s="40"/>
    </row>
    <row r="11" spans="5:10" x14ac:dyDescent="0.3">
      <c r="E11" s="40" t="s">
        <v>299</v>
      </c>
      <c r="F11">
        <v>2328</v>
      </c>
      <c r="G11">
        <v>2358</v>
      </c>
      <c r="I11">
        <v>32185</v>
      </c>
      <c r="J11">
        <v>30725</v>
      </c>
    </row>
    <row r="12" spans="5:10" x14ac:dyDescent="0.3">
      <c r="E12" s="40"/>
      <c r="F12">
        <v>2359</v>
      </c>
      <c r="G12">
        <v>2559</v>
      </c>
      <c r="I12">
        <v>32990</v>
      </c>
      <c r="J12">
        <v>32827</v>
      </c>
    </row>
    <row r="13" spans="5:10" x14ac:dyDescent="0.3">
      <c r="E13" s="40"/>
    </row>
    <row r="14" spans="5:10" x14ac:dyDescent="0.3">
      <c r="E14" s="40"/>
    </row>
    <row r="15" spans="5:10" x14ac:dyDescent="0.3">
      <c r="E15" s="40" t="s">
        <v>263</v>
      </c>
      <c r="F15">
        <v>2384</v>
      </c>
      <c r="G15">
        <v>2372</v>
      </c>
      <c r="I15">
        <v>34906</v>
      </c>
      <c r="J15">
        <v>35070</v>
      </c>
    </row>
    <row r="16" spans="5:10" x14ac:dyDescent="0.3">
      <c r="E16" s="40"/>
      <c r="F16">
        <v>2339</v>
      </c>
      <c r="G16">
        <v>2426</v>
      </c>
      <c r="I16">
        <v>33989</v>
      </c>
      <c r="J16">
        <v>34201</v>
      </c>
    </row>
    <row r="17" spans="5:23" x14ac:dyDescent="0.3">
      <c r="E17" s="40"/>
    </row>
    <row r="18" spans="5:23" x14ac:dyDescent="0.3">
      <c r="E18" s="40"/>
    </row>
    <row r="19" spans="5:23" x14ac:dyDescent="0.3">
      <c r="E19" s="40" t="s">
        <v>278</v>
      </c>
      <c r="F19">
        <v>2563</v>
      </c>
      <c r="G19">
        <v>2549</v>
      </c>
      <c r="I19">
        <v>36468</v>
      </c>
      <c r="J19">
        <v>37202</v>
      </c>
    </row>
    <row r="20" spans="5:23" x14ac:dyDescent="0.3">
      <c r="E20" s="40"/>
      <c r="F20">
        <v>2583</v>
      </c>
      <c r="G20">
        <v>2448</v>
      </c>
      <c r="I20">
        <v>39306</v>
      </c>
      <c r="J20">
        <v>38491</v>
      </c>
    </row>
    <row r="21" spans="5:23" x14ac:dyDescent="0.3">
      <c r="E21" s="40"/>
    </row>
    <row r="22" spans="5:23" x14ac:dyDescent="0.3">
      <c r="E22" s="40"/>
    </row>
    <row r="23" spans="5:23" x14ac:dyDescent="0.3">
      <c r="E23" s="40" t="s">
        <v>279</v>
      </c>
      <c r="F23">
        <v>2547</v>
      </c>
      <c r="G23">
        <v>2558</v>
      </c>
      <c r="I23">
        <v>39775</v>
      </c>
      <c r="J23">
        <v>38612</v>
      </c>
    </row>
    <row r="24" spans="5:23" x14ac:dyDescent="0.3">
      <c r="E24" s="40"/>
      <c r="F24">
        <v>2583</v>
      </c>
      <c r="G24">
        <v>2446</v>
      </c>
      <c r="I24">
        <v>42550</v>
      </c>
      <c r="J24">
        <v>41467</v>
      </c>
    </row>
    <row r="25" spans="5:23" x14ac:dyDescent="0.3">
      <c r="E25" s="40"/>
    </row>
    <row r="26" spans="5:23" x14ac:dyDescent="0.3">
      <c r="E26" s="40"/>
    </row>
    <row r="27" spans="5:23" x14ac:dyDescent="0.3">
      <c r="E27" s="40" t="s">
        <v>300</v>
      </c>
      <c r="F27">
        <v>2617</v>
      </c>
      <c r="G27" s="35">
        <v>2593.4</v>
      </c>
      <c r="I27">
        <v>43798</v>
      </c>
      <c r="J27">
        <v>44040</v>
      </c>
    </row>
    <row r="29" spans="5:23" ht="15" thickBot="1" x14ac:dyDescent="0.35"/>
    <row r="30" spans="5:23" x14ac:dyDescent="0.3">
      <c r="S30" s="195"/>
      <c r="T30" s="403">
        <v>44348</v>
      </c>
      <c r="U30" s="402">
        <v>44197</v>
      </c>
      <c r="V30" s="82" t="s">
        <v>23</v>
      </c>
      <c r="W30" s="45" t="s">
        <v>23</v>
      </c>
    </row>
    <row r="31" spans="5:23" ht="15" thickBot="1" x14ac:dyDescent="0.35">
      <c r="G31" s="300" t="s">
        <v>306</v>
      </c>
      <c r="H31" s="300" t="s">
        <v>306</v>
      </c>
      <c r="I31" s="300" t="s">
        <v>308</v>
      </c>
      <c r="S31" s="196"/>
      <c r="T31" s="71" t="s">
        <v>244</v>
      </c>
      <c r="U31" s="47" t="s">
        <v>244</v>
      </c>
      <c r="V31" s="209" t="s">
        <v>16</v>
      </c>
      <c r="W31" s="52" t="s">
        <v>21</v>
      </c>
    </row>
    <row r="32" spans="5:23" ht="16.2" thickBot="1" x14ac:dyDescent="0.35">
      <c r="E32" s="10" t="s">
        <v>189</v>
      </c>
      <c r="F32" s="10" t="s">
        <v>238</v>
      </c>
      <c r="G32" s="300" t="s">
        <v>307</v>
      </c>
      <c r="H32" s="300" t="s">
        <v>307</v>
      </c>
      <c r="I32" s="300" t="s">
        <v>307</v>
      </c>
      <c r="S32" s="39" t="s">
        <v>55</v>
      </c>
      <c r="T32" s="255" t="s">
        <v>15</v>
      </c>
      <c r="U32" s="49" t="s">
        <v>15</v>
      </c>
      <c r="V32" s="54" t="s">
        <v>15</v>
      </c>
      <c r="W32" s="49" t="s">
        <v>15</v>
      </c>
    </row>
    <row r="33" spans="5:27" x14ac:dyDescent="0.3">
      <c r="E33" s="12" t="s">
        <v>298</v>
      </c>
      <c r="F33" s="411">
        <f>AVERAGE(F7:G8)</f>
        <v>2364.75</v>
      </c>
      <c r="G33" s="365"/>
      <c r="H33" s="31"/>
      <c r="I33" s="163"/>
      <c r="S33" s="129" t="s">
        <v>0</v>
      </c>
      <c r="T33" s="104">
        <v>36</v>
      </c>
      <c r="U33" s="41">
        <v>36.25</v>
      </c>
      <c r="V33" s="210">
        <f t="shared" ref="V33:V43" si="0">SUM(T33-U33)</f>
        <v>-0.25</v>
      </c>
      <c r="W33" s="44">
        <f>SUM(V33/U33)</f>
        <v>-6.8965517241379309E-3</v>
      </c>
    </row>
    <row r="34" spans="5:27" x14ac:dyDescent="0.3">
      <c r="E34" s="33" t="s">
        <v>299</v>
      </c>
      <c r="F34" s="9">
        <f>AVERAGE(F11:G12)</f>
        <v>2401</v>
      </c>
      <c r="G34" s="26">
        <f>SUM(F34-F33)</f>
        <v>36.25</v>
      </c>
      <c r="H34" s="8"/>
      <c r="I34" s="152">
        <f>SUM(G34/F33)</f>
        <v>1.5329315995348345E-2</v>
      </c>
      <c r="S34" s="129" t="s">
        <v>2</v>
      </c>
      <c r="T34" s="104">
        <v>52.5</v>
      </c>
      <c r="U34" s="41">
        <v>33.25</v>
      </c>
      <c r="V34" s="210">
        <f t="shared" si="0"/>
        <v>19.25</v>
      </c>
      <c r="W34" s="44">
        <f t="shared" ref="W34:W41" si="1">SUM(V34/U34)</f>
        <v>0.57894736842105265</v>
      </c>
    </row>
    <row r="35" spans="5:27" x14ac:dyDescent="0.3">
      <c r="E35" s="33" t="s">
        <v>263</v>
      </c>
      <c r="F35" s="9">
        <f>AVERAGE(F15:G16)</f>
        <v>2380.25</v>
      </c>
      <c r="G35" s="26">
        <f>SUM(F35-F34)</f>
        <v>-20.75</v>
      </c>
      <c r="H35" s="8"/>
      <c r="I35" s="152">
        <f>SUM(G35/F34)</f>
        <v>-8.642232403165348E-3</v>
      </c>
      <c r="S35" s="130" t="s">
        <v>1</v>
      </c>
      <c r="T35" s="104">
        <v>15</v>
      </c>
      <c r="U35" s="41">
        <v>13</v>
      </c>
      <c r="V35" s="210">
        <f t="shared" si="0"/>
        <v>2</v>
      </c>
      <c r="W35" s="44">
        <f t="shared" si="1"/>
        <v>0.15384615384615385</v>
      </c>
    </row>
    <row r="36" spans="5:27" x14ac:dyDescent="0.3">
      <c r="E36" s="33" t="s">
        <v>278</v>
      </c>
      <c r="F36" s="9">
        <f>AVERAGE(F19:G20)</f>
        <v>2535.75</v>
      </c>
      <c r="G36" s="26">
        <f>SUM(F36-F35)</f>
        <v>155.5</v>
      </c>
      <c r="H36" s="8"/>
      <c r="I36" s="152">
        <f>SUM(G36/F35)</f>
        <v>6.5329272135279906E-2</v>
      </c>
      <c r="S36" s="130" t="s">
        <v>6</v>
      </c>
      <c r="T36" s="104">
        <v>2249.5</v>
      </c>
      <c r="U36" s="41">
        <v>2077.25</v>
      </c>
      <c r="V36" s="210">
        <f t="shared" si="0"/>
        <v>172.25</v>
      </c>
      <c r="W36" s="44">
        <f t="shared" si="1"/>
        <v>8.2922132627271633E-2</v>
      </c>
    </row>
    <row r="37" spans="5:27" x14ac:dyDescent="0.3">
      <c r="E37" s="33" t="s">
        <v>279</v>
      </c>
      <c r="F37" s="9">
        <f>AVERAGE(F23:G24)</f>
        <v>2533.5</v>
      </c>
      <c r="G37" s="26">
        <f>SUM(F37-F36)</f>
        <v>-2.25</v>
      </c>
      <c r="H37" s="8"/>
      <c r="I37" s="152">
        <f>SUM(G37/F36)</f>
        <v>-8.8731144631765753E-4</v>
      </c>
      <c r="S37" s="130" t="s">
        <v>3</v>
      </c>
      <c r="T37" s="104">
        <v>16.5</v>
      </c>
      <c r="U37" s="41">
        <v>12</v>
      </c>
      <c r="V37" s="210">
        <f t="shared" si="0"/>
        <v>4.5</v>
      </c>
      <c r="W37" s="44">
        <f t="shared" si="1"/>
        <v>0.375</v>
      </c>
    </row>
    <row r="38" spans="5:27" ht="15" thickBot="1" x14ac:dyDescent="0.35">
      <c r="E38" s="33" t="s">
        <v>303</v>
      </c>
      <c r="F38" s="9">
        <f>AVERAGE(F27:G27)</f>
        <v>2605.1999999999998</v>
      </c>
      <c r="G38" s="26">
        <f>SUM(F38-F37)</f>
        <v>71.699999999999818</v>
      </c>
      <c r="H38" s="8"/>
      <c r="I38" s="152">
        <f>SUM(G38/F37)</f>
        <v>2.8300769686204784E-2</v>
      </c>
      <c r="S38" s="130" t="s">
        <v>7</v>
      </c>
      <c r="T38" s="104">
        <v>15.5</v>
      </c>
      <c r="U38" s="41">
        <v>10</v>
      </c>
      <c r="V38" s="210">
        <f t="shared" si="0"/>
        <v>5.5</v>
      </c>
      <c r="W38" s="44">
        <f t="shared" si="1"/>
        <v>0.55000000000000004</v>
      </c>
    </row>
    <row r="39" spans="5:27" ht="15" thickBot="1" x14ac:dyDescent="0.35">
      <c r="E39" s="14" t="s">
        <v>304</v>
      </c>
      <c r="F39" s="412"/>
      <c r="G39" s="77">
        <f>SUM(F38-F33)</f>
        <v>240.44999999999982</v>
      </c>
      <c r="H39" s="346"/>
      <c r="I39" s="149">
        <f>SUM(G39/F33)</f>
        <v>0.10168093878845537</v>
      </c>
      <c r="S39" s="130" t="s">
        <v>59</v>
      </c>
      <c r="T39" s="104">
        <v>88.5</v>
      </c>
      <c r="U39" s="41">
        <v>83.75</v>
      </c>
      <c r="V39" s="210">
        <f t="shared" si="0"/>
        <v>4.75</v>
      </c>
      <c r="W39" s="44">
        <f t="shared" si="1"/>
        <v>5.6716417910447764E-2</v>
      </c>
      <c r="Y39" s="410" t="s">
        <v>310</v>
      </c>
    </row>
    <row r="40" spans="5:27" x14ac:dyDescent="0.3">
      <c r="S40" s="130" t="s">
        <v>13</v>
      </c>
      <c r="T40" s="104">
        <v>12.5</v>
      </c>
      <c r="U40" s="41">
        <v>12</v>
      </c>
      <c r="V40" s="210">
        <f t="shared" si="0"/>
        <v>0.5</v>
      </c>
      <c r="W40" s="44">
        <f t="shared" si="1"/>
        <v>4.1666666666666664E-2</v>
      </c>
      <c r="Y40" s="40" t="s">
        <v>68</v>
      </c>
    </row>
    <row r="41" spans="5:27" x14ac:dyDescent="0.3">
      <c r="G41" s="300" t="s">
        <v>306</v>
      </c>
      <c r="H41" s="300" t="s">
        <v>306</v>
      </c>
      <c r="I41" s="300" t="s">
        <v>308</v>
      </c>
      <c r="S41" s="130" t="s">
        <v>61</v>
      </c>
      <c r="T41" s="104">
        <v>24.2</v>
      </c>
      <c r="U41" s="41">
        <v>9</v>
      </c>
      <c r="V41" s="210">
        <f t="shared" si="0"/>
        <v>15.2</v>
      </c>
      <c r="W41" s="44">
        <f t="shared" si="1"/>
        <v>1.6888888888888889</v>
      </c>
    </row>
    <row r="42" spans="5:27" ht="15" thickBot="1" x14ac:dyDescent="0.35">
      <c r="E42" s="10" t="s">
        <v>189</v>
      </c>
      <c r="F42" s="10" t="s">
        <v>239</v>
      </c>
      <c r="G42" s="300" t="s">
        <v>307</v>
      </c>
      <c r="H42" s="300" t="s">
        <v>307</v>
      </c>
      <c r="I42" s="300" t="s">
        <v>307</v>
      </c>
      <c r="S42" s="13" t="s">
        <v>137</v>
      </c>
      <c r="T42" s="401">
        <v>95</v>
      </c>
      <c r="U42" s="404">
        <v>78.25</v>
      </c>
      <c r="V42" s="211">
        <f t="shared" si="0"/>
        <v>16.75</v>
      </c>
      <c r="W42" s="65">
        <f>SUM(V42/U42)</f>
        <v>0.21405750798722045</v>
      </c>
      <c r="Y42" s="40" t="s">
        <v>18</v>
      </c>
      <c r="Z42" s="84"/>
    </row>
    <row r="43" spans="5:27" ht="15" thickBot="1" x14ac:dyDescent="0.35">
      <c r="E43" s="2" t="s">
        <v>298</v>
      </c>
      <c r="F43" s="413">
        <f>AVERAGE(I7:J8)</f>
        <v>31254.5</v>
      </c>
      <c r="G43" s="31"/>
      <c r="H43" s="31"/>
      <c r="I43" s="365"/>
      <c r="S43" s="406" t="s">
        <v>309</v>
      </c>
      <c r="T43" s="407">
        <f>SUM(T33:T42)</f>
        <v>2605.1999999999998</v>
      </c>
      <c r="U43" s="408">
        <v>2364.75</v>
      </c>
      <c r="V43" s="407">
        <f t="shared" si="0"/>
        <v>240.44999999999982</v>
      </c>
      <c r="W43" s="409">
        <f>SUM(V43/U43)</f>
        <v>0.10168093878845537</v>
      </c>
      <c r="Z43" s="84"/>
    </row>
    <row r="44" spans="5:27" x14ac:dyDescent="0.3">
      <c r="E44" s="38" t="s">
        <v>299</v>
      </c>
      <c r="F44" s="26">
        <f>AVERAGE(I11:J12)</f>
        <v>32181.75</v>
      </c>
      <c r="G44" s="9">
        <f>SUM(F44-F43)</f>
        <v>927.25</v>
      </c>
      <c r="H44" s="8"/>
      <c r="I44" s="263">
        <f>SUM(G44/F43)</f>
        <v>2.9667727847190004E-2</v>
      </c>
      <c r="S44" s="40"/>
      <c r="T44" s="400"/>
      <c r="U44" s="399"/>
      <c r="V44" s="9"/>
      <c r="W44" s="321"/>
      <c r="Y44" s="19" t="s">
        <v>8</v>
      </c>
      <c r="Z44" s="20"/>
      <c r="AA44" s="21"/>
    </row>
    <row r="45" spans="5:27" x14ac:dyDescent="0.3">
      <c r="E45" s="38" t="s">
        <v>263</v>
      </c>
      <c r="F45" s="26">
        <f>AVERAGE(I15:J16)</f>
        <v>34541.5</v>
      </c>
      <c r="G45" s="9">
        <f>SUM(F45-F44)</f>
        <v>2359.75</v>
      </c>
      <c r="H45" s="8"/>
      <c r="I45" s="263">
        <f>SUM(G45/F44)</f>
        <v>7.3325720322853796E-2</v>
      </c>
      <c r="Y45" s="21" t="s">
        <v>57</v>
      </c>
      <c r="Z45" s="22">
        <v>3900</v>
      </c>
      <c r="AA45" s="21"/>
    </row>
    <row r="46" spans="5:27" x14ac:dyDescent="0.3">
      <c r="E46" s="38" t="s">
        <v>278</v>
      </c>
      <c r="F46" s="26">
        <f>AVERAGE(I19:J20)</f>
        <v>37866.75</v>
      </c>
      <c r="G46" s="9">
        <f>SUM(F46-F45)</f>
        <v>3325.25</v>
      </c>
      <c r="H46" s="8"/>
      <c r="I46" s="263">
        <f>SUM(G46/F45)</f>
        <v>9.6268257024159351E-2</v>
      </c>
      <c r="Y46" s="21" t="s">
        <v>9</v>
      </c>
      <c r="Z46" s="23">
        <v>125500</v>
      </c>
      <c r="AA46" s="21"/>
    </row>
    <row r="47" spans="5:27" ht="15" thickBot="1" x14ac:dyDescent="0.35">
      <c r="E47" s="38" t="s">
        <v>279</v>
      </c>
      <c r="F47" s="26">
        <f>AVERAGE(I23:J24)</f>
        <v>40601</v>
      </c>
      <c r="G47" s="9">
        <f>SUM(F47-F46)</f>
        <v>2734.25</v>
      </c>
      <c r="H47" s="8"/>
      <c r="I47" s="263">
        <f>SUM(G47/F46)</f>
        <v>7.2207147431453719E-2</v>
      </c>
    </row>
    <row r="48" spans="5:27" ht="15" thickBot="1" x14ac:dyDescent="0.35">
      <c r="E48" s="38" t="s">
        <v>303</v>
      </c>
      <c r="F48" s="26">
        <f>AVERAGE(I27:J27)</f>
        <v>43919</v>
      </c>
      <c r="G48" s="9">
        <f>SUM(F48-F47)</f>
        <v>3318</v>
      </c>
      <c r="H48" s="8"/>
      <c r="I48" s="263">
        <f>SUM(G48/F47)</f>
        <v>8.1722125070811058E-2</v>
      </c>
      <c r="S48" s="195"/>
      <c r="T48" s="403">
        <v>44348</v>
      </c>
      <c r="U48" s="402">
        <v>44197</v>
      </c>
      <c r="V48" s="82"/>
      <c r="W48" s="45"/>
    </row>
    <row r="49" spans="5:27" ht="15" thickBot="1" x14ac:dyDescent="0.35">
      <c r="E49" s="3" t="s">
        <v>304</v>
      </c>
      <c r="F49" s="405"/>
      <c r="G49" s="59">
        <f>SUM(F48-F43)</f>
        <v>12664.5</v>
      </c>
      <c r="H49" s="346"/>
      <c r="I49" s="60">
        <f>SUM(G49/F43)</f>
        <v>0.40520565038634437</v>
      </c>
      <c r="S49" s="196"/>
      <c r="T49" s="71" t="s">
        <v>83</v>
      </c>
      <c r="U49" s="47" t="s">
        <v>83</v>
      </c>
      <c r="V49" s="209" t="s">
        <v>16</v>
      </c>
      <c r="W49" s="52" t="s">
        <v>21</v>
      </c>
      <c r="Y49" s="16" t="s">
        <v>10</v>
      </c>
      <c r="Z49" s="17"/>
      <c r="AA49" s="17"/>
    </row>
    <row r="50" spans="5:27" ht="16.2" thickBot="1" x14ac:dyDescent="0.35">
      <c r="S50" s="39" t="s">
        <v>55</v>
      </c>
      <c r="T50" s="255" t="s">
        <v>15</v>
      </c>
      <c r="U50" s="49" t="s">
        <v>15</v>
      </c>
      <c r="V50" s="54" t="s">
        <v>15</v>
      </c>
      <c r="W50" s="49" t="s">
        <v>15</v>
      </c>
      <c r="Y50" s="16" t="s">
        <v>58</v>
      </c>
      <c r="Z50" s="18">
        <f>SUM(T43/Z45)</f>
        <v>0.66799999999999993</v>
      </c>
      <c r="AA50" s="16"/>
    </row>
    <row r="51" spans="5:27" x14ac:dyDescent="0.3">
      <c r="E51" s="4" t="s">
        <v>305</v>
      </c>
      <c r="F51" s="25"/>
      <c r="G51" s="25"/>
      <c r="H51" s="25"/>
      <c r="I51" s="25"/>
      <c r="S51" s="129" t="s">
        <v>0</v>
      </c>
      <c r="T51" s="104">
        <v>763</v>
      </c>
      <c r="U51" s="41">
        <v>575.25</v>
      </c>
      <c r="V51" s="210">
        <f t="shared" ref="V51:V61" si="2">SUM(T51-U51)</f>
        <v>187.75</v>
      </c>
      <c r="W51" s="44">
        <f>SUM(V51/U51)</f>
        <v>0.32637983485441113</v>
      </c>
      <c r="Y51" s="16" t="s">
        <v>11</v>
      </c>
      <c r="Z51" s="18">
        <f>SUM(T61/Z46)</f>
        <v>0.34995219123505977</v>
      </c>
      <c r="AA51" s="16"/>
    </row>
    <row r="52" spans="5:27" x14ac:dyDescent="0.3">
      <c r="S52" s="129" t="s">
        <v>2</v>
      </c>
      <c r="T52" s="104">
        <v>1439</v>
      </c>
      <c r="U52" s="41">
        <v>866.5</v>
      </c>
      <c r="V52" s="210">
        <f t="shared" si="2"/>
        <v>572.5</v>
      </c>
      <c r="W52" s="44">
        <f t="shared" ref="W52:W59" si="3">SUM(V52/U52)</f>
        <v>0.66070398153491061</v>
      </c>
    </row>
    <row r="53" spans="5:27" x14ac:dyDescent="0.3">
      <c r="S53" s="130" t="s">
        <v>1</v>
      </c>
      <c r="T53" s="104">
        <v>591.5</v>
      </c>
      <c r="U53" s="41">
        <v>457.5</v>
      </c>
      <c r="V53" s="210">
        <f t="shared" si="2"/>
        <v>134</v>
      </c>
      <c r="W53" s="44">
        <f t="shared" si="3"/>
        <v>0.29289617486338798</v>
      </c>
    </row>
    <row r="54" spans="5:27" x14ac:dyDescent="0.3">
      <c r="S54" s="130" t="s">
        <v>6</v>
      </c>
      <c r="T54" s="104">
        <v>35667</v>
      </c>
      <c r="U54" s="41">
        <v>25594</v>
      </c>
      <c r="V54" s="210">
        <f t="shared" si="2"/>
        <v>10073</v>
      </c>
      <c r="W54" s="44">
        <f t="shared" si="3"/>
        <v>0.39356880518871612</v>
      </c>
    </row>
    <row r="55" spans="5:27" x14ac:dyDescent="0.3">
      <c r="S55" s="130" t="s">
        <v>3</v>
      </c>
      <c r="T55" s="104">
        <v>424</v>
      </c>
      <c r="U55" s="41">
        <v>272</v>
      </c>
      <c r="V55" s="210">
        <f t="shared" si="2"/>
        <v>152</v>
      </c>
      <c r="W55" s="44">
        <f t="shared" si="3"/>
        <v>0.55882352941176472</v>
      </c>
    </row>
    <row r="56" spans="5:27" x14ac:dyDescent="0.3">
      <c r="S56" s="130" t="s">
        <v>7</v>
      </c>
      <c r="T56" s="104">
        <v>380.5</v>
      </c>
      <c r="U56" s="41">
        <v>200.25</v>
      </c>
      <c r="V56" s="210">
        <f t="shared" si="2"/>
        <v>180.25</v>
      </c>
      <c r="W56" s="44">
        <f t="shared" si="3"/>
        <v>0.90012484394506864</v>
      </c>
    </row>
    <row r="57" spans="5:27" x14ac:dyDescent="0.3">
      <c r="S57" s="130" t="s">
        <v>59</v>
      </c>
      <c r="T57" s="104">
        <v>2124</v>
      </c>
      <c r="U57" s="41">
        <v>1588</v>
      </c>
      <c r="V57" s="210">
        <f t="shared" si="2"/>
        <v>536</v>
      </c>
      <c r="W57" s="44">
        <f t="shared" si="3"/>
        <v>0.33753148614609574</v>
      </c>
    </row>
    <row r="58" spans="5:27" x14ac:dyDescent="0.3">
      <c r="S58" s="130" t="s">
        <v>13</v>
      </c>
      <c r="T58" s="104">
        <v>415</v>
      </c>
      <c r="U58" s="41">
        <v>320</v>
      </c>
      <c r="V58" s="210">
        <f t="shared" si="2"/>
        <v>95</v>
      </c>
      <c r="W58" s="44">
        <f t="shared" si="3"/>
        <v>0.296875</v>
      </c>
    </row>
    <row r="59" spans="5:27" x14ac:dyDescent="0.3">
      <c r="S59" s="130" t="s">
        <v>61</v>
      </c>
      <c r="T59" s="104">
        <v>677.5</v>
      </c>
      <c r="U59" s="41">
        <v>245</v>
      </c>
      <c r="V59" s="210">
        <f t="shared" si="2"/>
        <v>432.5</v>
      </c>
      <c r="W59" s="44">
        <f t="shared" si="3"/>
        <v>1.7653061224489797</v>
      </c>
    </row>
    <row r="60" spans="5:27" ht="15" thickBot="1" x14ac:dyDescent="0.35">
      <c r="S60" s="13" t="s">
        <v>137</v>
      </c>
      <c r="T60" s="401">
        <v>1437.5</v>
      </c>
      <c r="U60" s="404">
        <v>1136</v>
      </c>
      <c r="V60" s="211">
        <f t="shared" si="2"/>
        <v>301.5</v>
      </c>
      <c r="W60" s="65">
        <f>SUM(V60/U60)</f>
        <v>0.26540492957746481</v>
      </c>
    </row>
    <row r="61" spans="5:27" ht="15" thickBot="1" x14ac:dyDescent="0.35">
      <c r="S61" s="406" t="s">
        <v>309</v>
      </c>
      <c r="T61" s="59">
        <f>SUM(T51:T60)</f>
        <v>43919</v>
      </c>
      <c r="U61" s="77">
        <f>SUM(U51:U60)</f>
        <v>31254.5</v>
      </c>
      <c r="V61" s="59">
        <f t="shared" si="2"/>
        <v>12664.5</v>
      </c>
      <c r="W61" s="60">
        <f>SUM(V61/U61)</f>
        <v>0.40520565038634437</v>
      </c>
    </row>
    <row r="64" spans="5:27" ht="15" thickBot="1" x14ac:dyDescent="0.35"/>
    <row r="65" spans="16:23" x14ac:dyDescent="0.3">
      <c r="S65" s="195"/>
      <c r="T65" s="403">
        <v>44348</v>
      </c>
      <c r="U65" s="402">
        <v>44197</v>
      </c>
      <c r="V65" s="82"/>
      <c r="W65" s="45"/>
    </row>
    <row r="66" spans="16:23" ht="15" thickBot="1" x14ac:dyDescent="0.35">
      <c r="S66" s="196"/>
      <c r="T66" s="71" t="s">
        <v>83</v>
      </c>
      <c r="U66" s="47" t="s">
        <v>83</v>
      </c>
      <c r="V66" s="209" t="s">
        <v>16</v>
      </c>
      <c r="W66" s="52" t="s">
        <v>21</v>
      </c>
    </row>
    <row r="67" spans="16:23" ht="16.2" thickBot="1" x14ac:dyDescent="0.35">
      <c r="S67" s="39" t="s">
        <v>55</v>
      </c>
      <c r="T67" s="255" t="s">
        <v>15</v>
      </c>
      <c r="U67" s="49" t="s">
        <v>15</v>
      </c>
      <c r="V67" s="54" t="s">
        <v>15</v>
      </c>
      <c r="W67" s="49" t="s">
        <v>15</v>
      </c>
    </row>
    <row r="68" spans="16:23" x14ac:dyDescent="0.3">
      <c r="S68" s="129" t="s">
        <v>0</v>
      </c>
      <c r="T68" s="212">
        <f t="shared" ref="T68:U77" si="4">SUM(T51/T33)</f>
        <v>21.194444444444443</v>
      </c>
      <c r="U68" s="414">
        <f t="shared" si="4"/>
        <v>15.86896551724138</v>
      </c>
      <c r="V68" s="110">
        <f t="shared" ref="V68:V78" si="5">SUM(T68-U68)</f>
        <v>5.3254789272030632</v>
      </c>
      <c r="W68" s="44">
        <f>SUM(V68/U68)</f>
        <v>0.33559080592978885</v>
      </c>
    </row>
    <row r="69" spans="16:23" x14ac:dyDescent="0.3">
      <c r="S69" s="129" t="s">
        <v>2</v>
      </c>
      <c r="T69" s="212">
        <f t="shared" si="4"/>
        <v>27.409523809523808</v>
      </c>
      <c r="U69" s="414">
        <f t="shared" si="4"/>
        <v>26.060150375939848</v>
      </c>
      <c r="V69" s="110">
        <f t="shared" si="5"/>
        <v>1.3493734335839598</v>
      </c>
      <c r="W69" s="44">
        <f t="shared" ref="W69:W76" si="6">SUM(V69/U69)</f>
        <v>5.1779188305443355E-2</v>
      </c>
    </row>
    <row r="70" spans="16:23" x14ac:dyDescent="0.3">
      <c r="S70" s="130" t="s">
        <v>1</v>
      </c>
      <c r="T70" s="212">
        <f t="shared" si="4"/>
        <v>39.43333333333333</v>
      </c>
      <c r="U70" s="414">
        <f t="shared" si="4"/>
        <v>35.192307692307693</v>
      </c>
      <c r="V70" s="110">
        <f t="shared" si="5"/>
        <v>4.2410256410256366</v>
      </c>
      <c r="W70" s="44">
        <f t="shared" si="6"/>
        <v>0.12051001821493612</v>
      </c>
    </row>
    <row r="71" spans="16:23" x14ac:dyDescent="0.3">
      <c r="S71" s="130" t="s">
        <v>6</v>
      </c>
      <c r="T71" s="212">
        <f t="shared" si="4"/>
        <v>15.855523449655479</v>
      </c>
      <c r="U71" s="414">
        <f t="shared" si="4"/>
        <v>12.321097605006619</v>
      </c>
      <c r="V71" s="110">
        <f t="shared" si="5"/>
        <v>3.5344258446488599</v>
      </c>
      <c r="W71" s="44">
        <f t="shared" si="6"/>
        <v>0.28685965795877333</v>
      </c>
    </row>
    <row r="72" spans="16:23" x14ac:dyDescent="0.3">
      <c r="S72" s="130" t="s">
        <v>3</v>
      </c>
      <c r="T72" s="212">
        <f t="shared" si="4"/>
        <v>25.696969696969695</v>
      </c>
      <c r="U72" s="414">
        <f t="shared" si="4"/>
        <v>22.666666666666668</v>
      </c>
      <c r="V72" s="110">
        <f t="shared" si="5"/>
        <v>3.0303030303030276</v>
      </c>
      <c r="W72" s="44">
        <f t="shared" si="6"/>
        <v>0.13368983957219238</v>
      </c>
    </row>
    <row r="73" spans="16:23" x14ac:dyDescent="0.3">
      <c r="S73" s="130" t="s">
        <v>7</v>
      </c>
      <c r="T73" s="212">
        <f t="shared" si="4"/>
        <v>24.548387096774192</v>
      </c>
      <c r="U73" s="414">
        <f t="shared" si="4"/>
        <v>20.024999999999999</v>
      </c>
      <c r="V73" s="110">
        <f t="shared" si="5"/>
        <v>4.5233870967741936</v>
      </c>
      <c r="W73" s="44">
        <f t="shared" si="6"/>
        <v>0.2258869960935927</v>
      </c>
    </row>
    <row r="74" spans="16:23" x14ac:dyDescent="0.3">
      <c r="S74" s="130" t="s">
        <v>59</v>
      </c>
      <c r="T74" s="212">
        <f t="shared" si="4"/>
        <v>24</v>
      </c>
      <c r="U74" s="414">
        <f t="shared" si="4"/>
        <v>18.961194029850745</v>
      </c>
      <c r="V74" s="110">
        <f t="shared" si="5"/>
        <v>5.0388059701492551</v>
      </c>
      <c r="W74" s="44">
        <f t="shared" si="6"/>
        <v>0.26574307304785905</v>
      </c>
    </row>
    <row r="75" spans="16:23" x14ac:dyDescent="0.3">
      <c r="S75" s="130" t="s">
        <v>13</v>
      </c>
      <c r="T75" s="212">
        <f t="shared" si="4"/>
        <v>33.200000000000003</v>
      </c>
      <c r="U75" s="414">
        <f t="shared" si="4"/>
        <v>26.666666666666668</v>
      </c>
      <c r="V75" s="110">
        <f t="shared" si="5"/>
        <v>6.533333333333335</v>
      </c>
      <c r="W75" s="44">
        <f t="shared" si="6"/>
        <v>0.24500000000000005</v>
      </c>
    </row>
    <row r="76" spans="16:23" x14ac:dyDescent="0.3">
      <c r="S76" s="130" t="s">
        <v>61</v>
      </c>
      <c r="T76" s="212">
        <f t="shared" si="4"/>
        <v>27.995867768595041</v>
      </c>
      <c r="U76" s="414">
        <f t="shared" si="4"/>
        <v>27.222222222222221</v>
      </c>
      <c r="V76" s="110">
        <f t="shared" si="5"/>
        <v>0.77364554637281913</v>
      </c>
      <c r="W76" s="44">
        <f t="shared" si="6"/>
        <v>2.8419632315736215E-2</v>
      </c>
    </row>
    <row r="77" spans="16:23" ht="15" thickBot="1" x14ac:dyDescent="0.35">
      <c r="P77" s="35">
        <f>SUM(T33:T35,T37:T42)</f>
        <v>355.7</v>
      </c>
      <c r="Q77" s="35">
        <f>SUM(U33:U35,U37:U42)</f>
        <v>287.5</v>
      </c>
      <c r="S77" s="13" t="s">
        <v>137</v>
      </c>
      <c r="T77" s="213">
        <f t="shared" si="4"/>
        <v>15.131578947368421</v>
      </c>
      <c r="U77" s="415">
        <f t="shared" si="4"/>
        <v>14.517571884984026</v>
      </c>
      <c r="V77" s="416">
        <f t="shared" si="5"/>
        <v>0.6140070623843954</v>
      </c>
      <c r="W77" s="65">
        <f>SUM(V77/U77)</f>
        <v>4.2294060415122306E-2</v>
      </c>
    </row>
    <row r="78" spans="16:23" x14ac:dyDescent="0.3">
      <c r="S78" s="4" t="s">
        <v>311</v>
      </c>
      <c r="T78" s="302">
        <f>SUM(P79/P77)</f>
        <v>23.199325274107395</v>
      </c>
      <c r="U78" s="302">
        <f>SUM(Q79/Q77)</f>
        <v>19.688695652173912</v>
      </c>
      <c r="V78" s="302">
        <f t="shared" si="5"/>
        <v>3.5106296219334823</v>
      </c>
      <c r="W78" s="74">
        <f>SUM(V78/U78)</f>
        <v>0.17830686623193642</v>
      </c>
    </row>
    <row r="79" spans="16:23" x14ac:dyDescent="0.3">
      <c r="P79" s="35">
        <f>SUM(T51:T53,T55:T60)</f>
        <v>8252</v>
      </c>
      <c r="Q79" s="35">
        <f>SUM(U51:U53,U55:U60)</f>
        <v>5660.5</v>
      </c>
    </row>
    <row r="83" spans="19:24" ht="15" thickBot="1" x14ac:dyDescent="0.35"/>
    <row r="84" spans="19:24" x14ac:dyDescent="0.3">
      <c r="S84" s="195"/>
      <c r="T84" s="120" t="s">
        <v>120</v>
      </c>
      <c r="U84" s="120" t="s">
        <v>110</v>
      </c>
      <c r="V84" s="120" t="s">
        <v>138</v>
      </c>
      <c r="W84" s="123" t="s">
        <v>130</v>
      </c>
    </row>
    <row r="85" spans="19:24" ht="15" thickBot="1" x14ac:dyDescent="0.35">
      <c r="S85" s="196"/>
      <c r="T85" s="121" t="s">
        <v>14</v>
      </c>
      <c r="U85" s="124" t="s">
        <v>14</v>
      </c>
      <c r="V85" s="121" t="s">
        <v>14</v>
      </c>
      <c r="W85" s="124" t="s">
        <v>14</v>
      </c>
    </row>
    <row r="86" spans="19:24" ht="16.2" thickBot="1" x14ac:dyDescent="0.35">
      <c r="S86" s="1" t="s">
        <v>52</v>
      </c>
      <c r="T86" s="136" t="s">
        <v>15</v>
      </c>
      <c r="U86" s="137" t="s">
        <v>15</v>
      </c>
      <c r="V86" s="136" t="s">
        <v>15</v>
      </c>
      <c r="W86" s="137" t="s">
        <v>15</v>
      </c>
    </row>
    <row r="87" spans="19:24" ht="15" thickBot="1" x14ac:dyDescent="0.35">
      <c r="S87" s="11" t="s">
        <v>0</v>
      </c>
      <c r="T87" s="91">
        <v>37</v>
      </c>
      <c r="U87" s="91">
        <v>37</v>
      </c>
      <c r="V87" s="91">
        <v>35</v>
      </c>
      <c r="W87" s="138">
        <v>36</v>
      </c>
      <c r="X87" s="35">
        <f>AVERAGE(T87:W87)</f>
        <v>36.25</v>
      </c>
    </row>
    <row r="88" spans="19:24" ht="15" thickBot="1" x14ac:dyDescent="0.35">
      <c r="S88" s="34" t="s">
        <v>2</v>
      </c>
      <c r="T88" s="76">
        <v>32</v>
      </c>
      <c r="U88" s="26">
        <v>34</v>
      </c>
      <c r="V88" s="42">
        <v>33</v>
      </c>
      <c r="W88" s="81">
        <v>34</v>
      </c>
      <c r="X88" s="35">
        <f t="shared" ref="X88:X97" si="7">AVERAGE(T88:W88)</f>
        <v>33.25</v>
      </c>
    </row>
    <row r="89" spans="19:24" ht="15" thickBot="1" x14ac:dyDescent="0.35">
      <c r="S89" s="33" t="s">
        <v>1</v>
      </c>
      <c r="T89" s="42">
        <v>13</v>
      </c>
      <c r="U89" s="41">
        <v>13</v>
      </c>
      <c r="V89" s="42">
        <v>13</v>
      </c>
      <c r="W89" s="99">
        <v>13</v>
      </c>
      <c r="X89" s="35">
        <f t="shared" si="7"/>
        <v>13</v>
      </c>
    </row>
    <row r="90" spans="19:24" ht="15" thickBot="1" x14ac:dyDescent="0.35">
      <c r="S90" s="12" t="s">
        <v>6</v>
      </c>
      <c r="T90" s="216">
        <v>2078</v>
      </c>
      <c r="U90" s="215">
        <v>2146</v>
      </c>
      <c r="V90" s="42">
        <v>2052</v>
      </c>
      <c r="W90" s="216">
        <v>2033</v>
      </c>
      <c r="X90" s="35">
        <f t="shared" si="7"/>
        <v>2077.25</v>
      </c>
    </row>
    <row r="91" spans="19:24" ht="15" thickBot="1" x14ac:dyDescent="0.35">
      <c r="S91" s="14" t="s">
        <v>3</v>
      </c>
      <c r="T91" s="42">
        <v>12</v>
      </c>
      <c r="U91" s="41">
        <v>12</v>
      </c>
      <c r="V91" s="229">
        <v>12</v>
      </c>
      <c r="W91" s="99">
        <v>12</v>
      </c>
      <c r="X91" s="35">
        <f t="shared" si="7"/>
        <v>12</v>
      </c>
    </row>
    <row r="92" spans="19:24" x14ac:dyDescent="0.3">
      <c r="S92" s="79" t="s">
        <v>7</v>
      </c>
      <c r="T92" s="56">
        <v>10</v>
      </c>
      <c r="U92" s="57">
        <v>10</v>
      </c>
      <c r="V92" s="42">
        <v>10</v>
      </c>
      <c r="W92" s="119">
        <v>10</v>
      </c>
      <c r="X92" s="35">
        <f t="shared" si="7"/>
        <v>10</v>
      </c>
    </row>
    <row r="93" spans="19:24" x14ac:dyDescent="0.3">
      <c r="S93" s="130" t="s">
        <v>59</v>
      </c>
      <c r="T93" s="42">
        <v>84</v>
      </c>
      <c r="U93" s="41">
        <v>83</v>
      </c>
      <c r="V93" s="42">
        <v>84</v>
      </c>
      <c r="W93" s="99">
        <v>84</v>
      </c>
      <c r="X93" s="35">
        <f t="shared" si="7"/>
        <v>83.75</v>
      </c>
    </row>
    <row r="94" spans="19:24" ht="15" thickBot="1" x14ac:dyDescent="0.35">
      <c r="S94" s="33" t="s">
        <v>13</v>
      </c>
      <c r="T94" s="91">
        <v>12</v>
      </c>
      <c r="U94" s="93">
        <v>12</v>
      </c>
      <c r="V94" s="42">
        <v>12</v>
      </c>
      <c r="W94" s="138">
        <v>12</v>
      </c>
      <c r="X94" s="35">
        <f t="shared" si="7"/>
        <v>12</v>
      </c>
    </row>
    <row r="95" spans="19:24" ht="15" thickBot="1" x14ac:dyDescent="0.35">
      <c r="S95" s="14" t="s">
        <v>65</v>
      </c>
      <c r="T95" s="42">
        <v>9</v>
      </c>
      <c r="U95" s="41">
        <v>9</v>
      </c>
      <c r="V95" s="42">
        <v>9</v>
      </c>
      <c r="W95" s="119">
        <v>9</v>
      </c>
      <c r="X95" s="35">
        <f t="shared" si="7"/>
        <v>9</v>
      </c>
    </row>
    <row r="96" spans="19:24" ht="15" thickBot="1" x14ac:dyDescent="0.35">
      <c r="S96" s="12" t="s">
        <v>19</v>
      </c>
      <c r="T96" s="24">
        <v>86</v>
      </c>
      <c r="U96" s="27">
        <v>75</v>
      </c>
      <c r="V96" s="42">
        <v>76</v>
      </c>
      <c r="W96" s="119">
        <v>76</v>
      </c>
      <c r="X96" s="35">
        <f t="shared" si="7"/>
        <v>78.25</v>
      </c>
    </row>
    <row r="97" spans="19:24" ht="15" thickBot="1" x14ac:dyDescent="0.35">
      <c r="S97" s="61" t="s">
        <v>50</v>
      </c>
      <c r="T97" s="77">
        <f>SUM(T87:T96)</f>
        <v>2373</v>
      </c>
      <c r="U97" s="7">
        <f>SUM(U87:U96)</f>
        <v>2431</v>
      </c>
      <c r="V97" s="102">
        <f>SUM(V87:V96)</f>
        <v>2336</v>
      </c>
      <c r="W97" s="7">
        <f>SUM(W87:W96)</f>
        <v>2319</v>
      </c>
      <c r="X97" s="35">
        <f t="shared" si="7"/>
        <v>2364.75</v>
      </c>
    </row>
    <row r="100" spans="19:24" ht="15" thickBot="1" x14ac:dyDescent="0.35"/>
    <row r="101" spans="19:24" x14ac:dyDescent="0.3">
      <c r="S101" s="200"/>
      <c r="T101" s="120" t="s">
        <v>120</v>
      </c>
      <c r="U101" s="120" t="s">
        <v>110</v>
      </c>
      <c r="V101" s="92" t="s">
        <v>138</v>
      </c>
      <c r="W101" s="69" t="s">
        <v>130</v>
      </c>
    </row>
    <row r="102" spans="19:24" ht="15" thickBot="1" x14ac:dyDescent="0.35">
      <c r="S102" s="201"/>
      <c r="T102" s="121" t="s">
        <v>83</v>
      </c>
      <c r="U102" s="121" t="s">
        <v>83</v>
      </c>
      <c r="V102" s="46" t="s">
        <v>83</v>
      </c>
      <c r="W102" s="47" t="s">
        <v>83</v>
      </c>
    </row>
    <row r="103" spans="19:24" ht="16.2" thickBot="1" x14ac:dyDescent="0.35">
      <c r="S103" s="1" t="s">
        <v>52</v>
      </c>
      <c r="T103" s="136" t="s">
        <v>15</v>
      </c>
      <c r="U103" s="136" t="s">
        <v>15</v>
      </c>
      <c r="V103" s="114" t="s">
        <v>15</v>
      </c>
      <c r="W103" s="62" t="s">
        <v>15</v>
      </c>
    </row>
    <row r="104" spans="19:24" ht="15" thickBot="1" x14ac:dyDescent="0.35">
      <c r="S104" s="11" t="s">
        <v>0</v>
      </c>
      <c r="T104" s="126">
        <v>564</v>
      </c>
      <c r="U104" s="126">
        <v>590</v>
      </c>
      <c r="V104" s="131">
        <v>569</v>
      </c>
      <c r="W104" s="221">
        <v>578</v>
      </c>
      <c r="X104" s="35">
        <f>AVERAGE(T104:W104)</f>
        <v>575.25</v>
      </c>
    </row>
    <row r="105" spans="19:24" ht="15" thickBot="1" x14ac:dyDescent="0.35">
      <c r="S105" s="34" t="s">
        <v>2</v>
      </c>
      <c r="T105" s="42">
        <v>810</v>
      </c>
      <c r="U105" s="42">
        <v>900</v>
      </c>
      <c r="V105" s="220">
        <v>881</v>
      </c>
      <c r="W105" s="42">
        <v>875</v>
      </c>
      <c r="X105" s="35">
        <f t="shared" ref="X105:X114" si="8">AVERAGE(T105:W105)</f>
        <v>866.5</v>
      </c>
    </row>
    <row r="106" spans="19:24" ht="15" thickBot="1" x14ac:dyDescent="0.35">
      <c r="S106" s="33" t="s">
        <v>1</v>
      </c>
      <c r="T106" s="42">
        <v>470</v>
      </c>
      <c r="U106" s="42">
        <v>456</v>
      </c>
      <c r="V106" s="220">
        <v>434</v>
      </c>
      <c r="W106" s="42">
        <v>470</v>
      </c>
      <c r="X106" s="35">
        <f t="shared" si="8"/>
        <v>457.5</v>
      </c>
    </row>
    <row r="107" spans="19:24" ht="15" thickBot="1" x14ac:dyDescent="0.35">
      <c r="S107" s="12" t="s">
        <v>6</v>
      </c>
      <c r="T107" s="217">
        <v>26156</v>
      </c>
      <c r="U107" s="160">
        <v>25865</v>
      </c>
      <c r="V107" s="217">
        <v>26578</v>
      </c>
      <c r="W107" s="222">
        <v>23777</v>
      </c>
      <c r="X107" s="35">
        <f t="shared" si="8"/>
        <v>25594</v>
      </c>
    </row>
    <row r="108" spans="19:24" ht="15" thickBot="1" x14ac:dyDescent="0.35">
      <c r="S108" s="14" t="s">
        <v>3</v>
      </c>
      <c r="T108" s="42">
        <v>276</v>
      </c>
      <c r="U108" s="42">
        <v>272</v>
      </c>
      <c r="V108" s="220">
        <v>272</v>
      </c>
      <c r="W108" s="42">
        <v>268</v>
      </c>
      <c r="X108" s="35">
        <f t="shared" si="8"/>
        <v>272</v>
      </c>
    </row>
    <row r="109" spans="19:24" ht="15" thickBot="1" x14ac:dyDescent="0.35">
      <c r="S109" s="13" t="s">
        <v>7</v>
      </c>
      <c r="T109" s="42">
        <v>190</v>
      </c>
      <c r="U109" s="42">
        <v>214</v>
      </c>
      <c r="V109" s="220">
        <v>203</v>
      </c>
      <c r="W109" s="42">
        <v>194</v>
      </c>
      <c r="X109" s="35">
        <f t="shared" si="8"/>
        <v>200.25</v>
      </c>
    </row>
    <row r="110" spans="19:24" ht="15" thickBot="1" x14ac:dyDescent="0.35">
      <c r="S110" s="14" t="s">
        <v>59</v>
      </c>
      <c r="T110" s="42">
        <v>1611</v>
      </c>
      <c r="U110" s="42">
        <v>1604</v>
      </c>
      <c r="V110" s="220">
        <v>1597</v>
      </c>
      <c r="W110" s="42">
        <v>1540</v>
      </c>
      <c r="X110" s="35">
        <f t="shared" si="8"/>
        <v>1588</v>
      </c>
    </row>
    <row r="111" spans="19:24" ht="15" thickBot="1" x14ac:dyDescent="0.35">
      <c r="S111" s="15" t="s">
        <v>13</v>
      </c>
      <c r="T111" s="42">
        <v>319</v>
      </c>
      <c r="U111" s="42">
        <v>315</v>
      </c>
      <c r="V111" s="220">
        <v>315</v>
      </c>
      <c r="W111" s="42">
        <v>331</v>
      </c>
      <c r="X111" s="35">
        <f t="shared" si="8"/>
        <v>320</v>
      </c>
    </row>
    <row r="112" spans="19:24" x14ac:dyDescent="0.3">
      <c r="S112" s="33" t="s">
        <v>65</v>
      </c>
      <c r="T112" s="42">
        <v>236</v>
      </c>
      <c r="U112" s="42">
        <v>260</v>
      </c>
      <c r="V112" s="220">
        <v>227</v>
      </c>
      <c r="W112" s="42">
        <v>257</v>
      </c>
      <c r="X112" s="35">
        <f t="shared" si="8"/>
        <v>245</v>
      </c>
    </row>
    <row r="113" spans="19:24" ht="15" thickBot="1" x14ac:dyDescent="0.35">
      <c r="S113" s="130" t="s">
        <v>19</v>
      </c>
      <c r="T113" s="42">
        <v>1145</v>
      </c>
      <c r="U113" s="42">
        <v>1153</v>
      </c>
      <c r="V113" s="223">
        <v>1123</v>
      </c>
      <c r="W113" s="43">
        <v>1123</v>
      </c>
      <c r="X113" s="35">
        <f t="shared" si="8"/>
        <v>1136</v>
      </c>
    </row>
    <row r="114" spans="19:24" ht="15" thickBot="1" x14ac:dyDescent="0.35">
      <c r="S114" s="101" t="s">
        <v>50</v>
      </c>
      <c r="T114" s="102">
        <f>SUM(T104:T113)</f>
        <v>31777</v>
      </c>
      <c r="U114" s="102">
        <f>SUM(U104:U113)</f>
        <v>31629</v>
      </c>
      <c r="V114" s="115">
        <f>SUM(V104:V113)</f>
        <v>32199</v>
      </c>
      <c r="W114" s="77">
        <f>SUM(W104:W113)</f>
        <v>29413</v>
      </c>
      <c r="X114" s="35">
        <f t="shared" si="8"/>
        <v>31254.5</v>
      </c>
    </row>
  </sheetData>
  <pageMargins left="0.7" right="0.7" top="0.75" bottom="0.75" header="0.3" footer="0.3"/>
  <pageSetup scale="70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849-573D-4DC6-9AE2-946640DA2708}">
  <sheetPr codeName="Sheet31"/>
  <dimension ref="B1:AI203"/>
  <sheetViews>
    <sheetView workbookViewId="0">
      <selection activeCell="G30" sqref="G30"/>
    </sheetView>
  </sheetViews>
  <sheetFormatPr defaultColWidth="8.6640625" defaultRowHeight="14.4" x14ac:dyDescent="0.3"/>
  <cols>
    <col min="2" max="2" width="19.44140625" customWidth="1"/>
    <col min="3" max="3" width="15.109375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316</v>
      </c>
      <c r="C1" s="288"/>
      <c r="D1" s="288"/>
      <c r="E1" s="89"/>
      <c r="F1" s="89"/>
      <c r="G1" s="89"/>
    </row>
    <row r="2" spans="2:35" ht="15.6" x14ac:dyDescent="0.3">
      <c r="B2" s="70"/>
      <c r="C2" s="28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316</v>
      </c>
      <c r="C3" s="28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19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254" t="s">
        <v>317</v>
      </c>
      <c r="D5" s="254" t="s">
        <v>313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121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136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91">
        <v>36</v>
      </c>
      <c r="D8" s="91">
        <v>36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">
        <v>60</v>
      </c>
      <c r="D9" s="42">
        <v>55</v>
      </c>
      <c r="E9" s="93">
        <f t="shared" si="0"/>
        <v>5</v>
      </c>
      <c r="F9" s="44">
        <f t="shared" si="1"/>
        <v>9.0909090909090912E-2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">
        <v>17</v>
      </c>
      <c r="D10" s="42">
        <v>16</v>
      </c>
      <c r="E10" s="93">
        <f t="shared" si="0"/>
        <v>1</v>
      </c>
      <c r="F10" s="44">
        <f t="shared" si="1"/>
        <v>6.25E-2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">
        <v>2126</v>
      </c>
      <c r="D11" s="42">
        <v>2215</v>
      </c>
      <c r="E11" s="93">
        <f t="shared" si="0"/>
        <v>-89</v>
      </c>
      <c r="F11" s="44">
        <f t="shared" si="1"/>
        <v>-4.018058690744921E-2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229">
        <v>20</v>
      </c>
      <c r="D12" s="229">
        <v>19</v>
      </c>
      <c r="E12" s="93">
        <f t="shared" si="0"/>
        <v>1</v>
      </c>
      <c r="F12" s="44">
        <f t="shared" si="1"/>
        <v>5.2631578947368418E-2</v>
      </c>
      <c r="J12" s="190"/>
      <c r="K12" s="146"/>
      <c r="L12" s="139"/>
      <c r="M12" s="139"/>
      <c r="N12" s="141"/>
      <c r="S12" s="16" t="s">
        <v>58</v>
      </c>
      <c r="T12" s="18">
        <f>SUM(C19/T7)</f>
        <v>0.64692307692307693</v>
      </c>
      <c r="U12" s="16"/>
      <c r="AB12" s="4"/>
      <c r="AC12" s="4"/>
      <c r="AD12" s="4"/>
      <c r="AE12" s="4"/>
      <c r="AF12" s="4"/>
      <c r="AG12" s="4"/>
    </row>
    <row r="13" spans="2:35" x14ac:dyDescent="0.3">
      <c r="B13" s="227" t="s">
        <v>7</v>
      </c>
      <c r="C13" s="42">
        <v>17</v>
      </c>
      <c r="D13" s="42">
        <v>17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0.39189641434262951</v>
      </c>
      <c r="U13" s="16"/>
    </row>
    <row r="14" spans="2:35" x14ac:dyDescent="0.3">
      <c r="B14" s="228" t="s">
        <v>59</v>
      </c>
      <c r="C14" s="42">
        <v>92</v>
      </c>
      <c r="D14" s="42">
        <v>91</v>
      </c>
      <c r="E14" s="93">
        <f t="shared" si="0"/>
        <v>1</v>
      </c>
      <c r="F14" s="44">
        <f t="shared" si="1"/>
        <v>1.098901098901099E-2</v>
      </c>
      <c r="J14" s="190"/>
      <c r="K14" s="144"/>
      <c r="L14" s="139"/>
      <c r="M14" s="139"/>
      <c r="N14" s="141"/>
    </row>
    <row r="15" spans="2:35" x14ac:dyDescent="0.3">
      <c r="B15" s="38" t="s">
        <v>13</v>
      </c>
      <c r="C15" s="56">
        <v>14</v>
      </c>
      <c r="D15" s="56">
        <v>14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x14ac:dyDescent="0.3">
      <c r="B16" s="228" t="s">
        <v>65</v>
      </c>
      <c r="C16" s="41">
        <v>31</v>
      </c>
      <c r="D16" s="41">
        <v>30</v>
      </c>
      <c r="E16" s="41">
        <f t="shared" si="0"/>
        <v>1</v>
      </c>
      <c r="F16" s="44">
        <f t="shared" si="1"/>
        <v>3.3333333333333333E-2</v>
      </c>
      <c r="I16" s="5"/>
      <c r="J16" s="190"/>
      <c r="K16" s="144"/>
      <c r="L16" s="139"/>
      <c r="M16" s="139"/>
      <c r="N16" s="141"/>
    </row>
    <row r="17" spans="2:25" x14ac:dyDescent="0.3">
      <c r="B17" s="38" t="s">
        <v>296</v>
      </c>
      <c r="C17" s="26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289" t="s">
        <v>19</v>
      </c>
      <c r="C18" s="56">
        <v>94</v>
      </c>
      <c r="D18" s="56">
        <v>94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77">
        <f>SUM(C8:C18)</f>
        <v>2523</v>
      </c>
      <c r="D19" s="7">
        <f>SUM(D8:D18)</f>
        <v>2603</v>
      </c>
      <c r="E19" s="77">
        <f t="shared" si="0"/>
        <v>-80</v>
      </c>
      <c r="F19" s="60">
        <f t="shared" si="1"/>
        <v>-3.0733768728390318E-2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19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318</v>
      </c>
      <c r="C23" s="40"/>
      <c r="D23" s="40"/>
      <c r="I23" s="5"/>
      <c r="J23" s="519"/>
      <c r="K23" s="519"/>
      <c r="L23" s="519"/>
      <c r="V23" s="122"/>
    </row>
    <row r="24" spans="2:25" x14ac:dyDescent="0.3">
      <c r="B24" s="195"/>
      <c r="C24" s="254" t="s">
        <v>317</v>
      </c>
      <c r="D24" s="80" t="s">
        <v>22</v>
      </c>
      <c r="E24" s="45" t="s">
        <v>23</v>
      </c>
      <c r="F24" s="64" t="s">
        <v>23</v>
      </c>
      <c r="I24" t="s">
        <v>24</v>
      </c>
      <c r="J24" t="s">
        <v>25</v>
      </c>
      <c r="V24" s="122"/>
    </row>
    <row r="25" spans="2:25" ht="15" thickBot="1" x14ac:dyDescent="0.35">
      <c r="B25" s="196"/>
      <c r="C25" s="121" t="s">
        <v>14</v>
      </c>
      <c r="D25" s="68" t="s">
        <v>312</v>
      </c>
      <c r="E25" s="52" t="s">
        <v>16</v>
      </c>
      <c r="F25" s="53" t="s">
        <v>21</v>
      </c>
      <c r="I25" t="s">
        <v>26</v>
      </c>
      <c r="J25" t="s">
        <v>27</v>
      </c>
      <c r="V25" s="122"/>
    </row>
    <row r="26" spans="2:25" ht="16.2" thickBot="1" x14ac:dyDescent="0.35">
      <c r="B26" s="1" t="s">
        <v>52</v>
      </c>
      <c r="C26" s="136" t="s">
        <v>15</v>
      </c>
      <c r="D26" s="55" t="s">
        <v>15</v>
      </c>
      <c r="E26" s="49" t="s">
        <v>15</v>
      </c>
      <c r="F26" s="55" t="s">
        <v>15</v>
      </c>
      <c r="I26" t="s">
        <v>28</v>
      </c>
      <c r="J26" t="s">
        <v>25</v>
      </c>
      <c r="V26" s="122"/>
    </row>
    <row r="27" spans="2:25" ht="15" thickBot="1" x14ac:dyDescent="0.35">
      <c r="B27" s="11" t="s">
        <v>0</v>
      </c>
      <c r="C27" s="78">
        <f t="shared" ref="C27:C36" si="2">SUM(C8)</f>
        <v>36</v>
      </c>
      <c r="D27" s="99">
        <v>113</v>
      </c>
      <c r="E27" s="41">
        <f>SUM(C27-D27)</f>
        <v>-77</v>
      </c>
      <c r="F27" s="67">
        <f>SUM(E27/D27)</f>
        <v>-0.68141592920353977</v>
      </c>
      <c r="G27" s="75">
        <f>SUM(C27/D27)</f>
        <v>0.31858407079646017</v>
      </c>
      <c r="I27" t="s">
        <v>29</v>
      </c>
      <c r="J27" t="s">
        <v>25</v>
      </c>
      <c r="V27" s="122"/>
    </row>
    <row r="28" spans="2:25" ht="15" thickBot="1" x14ac:dyDescent="0.35">
      <c r="B28" s="34" t="s">
        <v>2</v>
      </c>
      <c r="C28" s="78">
        <f t="shared" si="2"/>
        <v>60</v>
      </c>
      <c r="D28" s="99">
        <v>118</v>
      </c>
      <c r="E28" s="41">
        <f t="shared" ref="E28:E38" si="3">SUM(C28-D28)</f>
        <v>-58</v>
      </c>
      <c r="F28" s="67">
        <f t="shared" ref="F28:F36" si="4">SUM(E28/D28)</f>
        <v>-0.49152542372881358</v>
      </c>
      <c r="G28" s="75">
        <f>SUM(C28/D28)</f>
        <v>0.50847457627118642</v>
      </c>
      <c r="V28" s="188"/>
    </row>
    <row r="29" spans="2:25" ht="15" thickBot="1" x14ac:dyDescent="0.35">
      <c r="B29" s="33" t="s">
        <v>1</v>
      </c>
      <c r="C29" s="78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 t="s">
        <v>30</v>
      </c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78">
        <f t="shared" si="2"/>
        <v>2126</v>
      </c>
      <c r="D30" s="99">
        <v>2500</v>
      </c>
      <c r="E30" s="41">
        <f t="shared" si="3"/>
        <v>-374</v>
      </c>
      <c r="F30" s="67">
        <f t="shared" si="4"/>
        <v>-0.14960000000000001</v>
      </c>
      <c r="G30" s="75">
        <f t="shared" si="5"/>
        <v>0.85040000000000004</v>
      </c>
      <c r="I30" s="40"/>
      <c r="J30" s="40" t="s">
        <v>31</v>
      </c>
      <c r="K30" s="40"/>
      <c r="L30" s="40" t="s">
        <v>32</v>
      </c>
      <c r="M30" s="40"/>
      <c r="N30" s="40" t="s">
        <v>33</v>
      </c>
      <c r="O30" s="40" t="s">
        <v>63</v>
      </c>
      <c r="P30" s="40"/>
      <c r="Q30" s="10" t="s">
        <v>64</v>
      </c>
    </row>
    <row r="31" spans="2:25" ht="15" thickBot="1" x14ac:dyDescent="0.35">
      <c r="B31" s="14" t="s">
        <v>3</v>
      </c>
      <c r="C31" s="78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 t="s">
        <v>34</v>
      </c>
      <c r="J31" s="40" t="s">
        <v>35</v>
      </c>
      <c r="K31" s="40" t="s">
        <v>36</v>
      </c>
      <c r="L31" s="40" t="s">
        <v>35</v>
      </c>
      <c r="M31" s="40" t="s">
        <v>36</v>
      </c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78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I32" s="116" t="s">
        <v>4</v>
      </c>
      <c r="J32">
        <v>71</v>
      </c>
      <c r="K32">
        <v>113</v>
      </c>
      <c r="L32">
        <v>2554</v>
      </c>
      <c r="M32">
        <v>4152</v>
      </c>
      <c r="N32">
        <v>184</v>
      </c>
      <c r="O32">
        <v>6706</v>
      </c>
      <c r="Q32" s="72">
        <f>SUM(M32/K32)</f>
        <v>36.743362831858406</v>
      </c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78">
        <f t="shared" si="2"/>
        <v>92</v>
      </c>
      <c r="D33" s="99">
        <v>460</v>
      </c>
      <c r="E33" s="41">
        <f t="shared" si="3"/>
        <v>-368</v>
      </c>
      <c r="F33" s="67">
        <f t="shared" si="4"/>
        <v>-0.8</v>
      </c>
      <c r="G33" s="75">
        <f t="shared" si="5"/>
        <v>0.2</v>
      </c>
      <c r="I33" s="116" t="s">
        <v>37</v>
      </c>
      <c r="J33">
        <v>16</v>
      </c>
      <c r="K33">
        <v>13</v>
      </c>
      <c r="L33">
        <v>255</v>
      </c>
      <c r="M33">
        <v>194</v>
      </c>
      <c r="N33">
        <v>29</v>
      </c>
      <c r="O33">
        <v>449</v>
      </c>
      <c r="Q33" s="72">
        <f t="shared" ref="Q33:Q52" si="6">SUM(M33/K33)</f>
        <v>14.923076923076923</v>
      </c>
      <c r="S33" s="40"/>
      <c r="T33" s="8"/>
      <c r="U33" s="8"/>
    </row>
    <row r="34" spans="2:25" ht="15" thickBot="1" x14ac:dyDescent="0.35">
      <c r="B34" s="14" t="s">
        <v>13</v>
      </c>
      <c r="C34" s="78">
        <f t="shared" si="2"/>
        <v>14</v>
      </c>
      <c r="D34" s="99">
        <v>61</v>
      </c>
      <c r="E34" s="41">
        <f t="shared" si="3"/>
        <v>-47</v>
      </c>
      <c r="F34" s="67">
        <f t="shared" si="4"/>
        <v>-0.77049180327868849</v>
      </c>
      <c r="G34" s="75">
        <f t="shared" si="5"/>
        <v>0.22950819672131148</v>
      </c>
      <c r="I34" t="s">
        <v>114</v>
      </c>
      <c r="J34">
        <v>2</v>
      </c>
      <c r="K34">
        <v>3</v>
      </c>
      <c r="L34">
        <v>37</v>
      </c>
      <c r="M34">
        <v>55</v>
      </c>
      <c r="N34">
        <v>5</v>
      </c>
      <c r="O34">
        <v>92</v>
      </c>
      <c r="Q34" s="72">
        <f t="shared" si="6"/>
        <v>18.333333333333332</v>
      </c>
      <c r="T34" s="8"/>
      <c r="U34" s="8"/>
      <c r="X34" s="347"/>
      <c r="Y34" s="348"/>
    </row>
    <row r="35" spans="2:25" x14ac:dyDescent="0.3">
      <c r="B35" s="33" t="s">
        <v>65</v>
      </c>
      <c r="C35" s="183">
        <f t="shared" si="2"/>
        <v>31</v>
      </c>
      <c r="D35" s="182">
        <v>44</v>
      </c>
      <c r="E35" s="57">
        <f t="shared" si="3"/>
        <v>-13</v>
      </c>
      <c r="F35" s="389">
        <f t="shared" si="4"/>
        <v>-0.29545454545454547</v>
      </c>
      <c r="G35" s="75">
        <f t="shared" si="5"/>
        <v>0.70454545454545459</v>
      </c>
      <c r="I35" t="s">
        <v>81</v>
      </c>
      <c r="J35">
        <v>2</v>
      </c>
      <c r="K35">
        <v>2</v>
      </c>
      <c r="L35">
        <v>47</v>
      </c>
      <c r="M35">
        <v>39</v>
      </c>
      <c r="N35">
        <v>4</v>
      </c>
      <c r="O35">
        <v>86</v>
      </c>
      <c r="Q35" s="72">
        <f t="shared" si="6"/>
        <v>19.5</v>
      </c>
      <c r="T35" s="8"/>
      <c r="U35" s="8"/>
      <c r="X35" s="347"/>
      <c r="Y35" s="348"/>
    </row>
    <row r="36" spans="2:25" x14ac:dyDescent="0.3">
      <c r="B36" s="228" t="s">
        <v>296</v>
      </c>
      <c r="C36" s="183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227" t="s">
        <v>19</v>
      </c>
      <c r="C37" s="78">
        <f>SUM(C18)</f>
        <v>94</v>
      </c>
      <c r="D37" s="119">
        <v>295</v>
      </c>
      <c r="E37" s="41">
        <f t="shared" si="3"/>
        <v>-201</v>
      </c>
      <c r="F37" s="94">
        <f>SUM(E37/D37)</f>
        <v>-0.68135593220338986</v>
      </c>
      <c r="G37" s="75">
        <f>SUM(C37/D37)</f>
        <v>0.31864406779661014</v>
      </c>
      <c r="I37" s="116" t="s">
        <v>70</v>
      </c>
      <c r="J37">
        <v>274</v>
      </c>
      <c r="K37">
        <v>295</v>
      </c>
      <c r="L37">
        <v>4367</v>
      </c>
      <c r="M37">
        <v>5504</v>
      </c>
      <c r="N37">
        <v>569</v>
      </c>
      <c r="O37">
        <v>9871</v>
      </c>
      <c r="Q37" s="72">
        <f t="shared" si="6"/>
        <v>18.657627118644069</v>
      </c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77">
        <f>SUM(C27:C37)</f>
        <v>2523</v>
      </c>
      <c r="D38" s="7">
        <f>SUM(D27:D37)</f>
        <v>3859</v>
      </c>
      <c r="E38" s="77">
        <f t="shared" si="3"/>
        <v>-1336</v>
      </c>
      <c r="F38" s="149">
        <f>SUM(E38/D38)</f>
        <v>-0.3462036797097694</v>
      </c>
      <c r="G38" s="185">
        <f>SUM(C38/D38)</f>
        <v>0.6537963202902306</v>
      </c>
      <c r="I38" s="116" t="s">
        <v>82</v>
      </c>
      <c r="J38">
        <v>110</v>
      </c>
      <c r="K38">
        <v>111</v>
      </c>
      <c r="L38">
        <v>3321</v>
      </c>
      <c r="M38">
        <v>3522</v>
      </c>
      <c r="N38">
        <v>221</v>
      </c>
      <c r="O38">
        <v>6843</v>
      </c>
      <c r="Q38" s="72">
        <f t="shared" si="6"/>
        <v>31.72972972972973</v>
      </c>
      <c r="T38" s="8"/>
      <c r="U38" s="8"/>
      <c r="X38" s="347"/>
      <c r="Y38" s="348"/>
    </row>
    <row r="39" spans="2:25" ht="15" thickBot="1" x14ac:dyDescent="0.35">
      <c r="B39" s="10"/>
      <c r="C39" s="73"/>
      <c r="D39" s="73"/>
      <c r="E39" s="73"/>
      <c r="F39" s="74"/>
      <c r="G39" s="75"/>
      <c r="I39" s="116" t="s">
        <v>39</v>
      </c>
      <c r="J39">
        <v>21</v>
      </c>
      <c r="K39">
        <v>47</v>
      </c>
      <c r="L39">
        <v>690</v>
      </c>
      <c r="M39">
        <v>1771</v>
      </c>
      <c r="N39">
        <v>68</v>
      </c>
      <c r="O39">
        <v>2461</v>
      </c>
      <c r="Q39" s="72">
        <f t="shared" si="6"/>
        <v>37.680851063829785</v>
      </c>
      <c r="S39" s="40"/>
      <c r="T39" s="8"/>
      <c r="U39" s="8"/>
      <c r="X39" s="347"/>
      <c r="Y39" s="348"/>
    </row>
    <row r="40" spans="2:25" ht="15" thickBot="1" x14ac:dyDescent="0.35">
      <c r="C40" s="9">
        <f>SUM(C27:C29,C31:C37)</f>
        <v>397</v>
      </c>
      <c r="D40" s="9">
        <v>1359</v>
      </c>
      <c r="E40" s="77">
        <f>SUM(C40-D40)</f>
        <v>-962</v>
      </c>
      <c r="F40" s="149">
        <f>SUM(E40/D40)</f>
        <v>-0.70787343635025757</v>
      </c>
      <c r="G40" s="185">
        <f>SUM(C40/D40)</f>
        <v>0.29212656364974243</v>
      </c>
      <c r="I40" t="s">
        <v>40</v>
      </c>
      <c r="J40">
        <v>2</v>
      </c>
      <c r="K40">
        <v>2</v>
      </c>
      <c r="L40">
        <v>11</v>
      </c>
      <c r="M40">
        <v>8</v>
      </c>
      <c r="N40">
        <v>4</v>
      </c>
      <c r="O40">
        <v>19</v>
      </c>
      <c r="Q40" s="72">
        <f t="shared" si="6"/>
        <v>4</v>
      </c>
      <c r="T40" s="8"/>
      <c r="U40" s="8"/>
    </row>
    <row r="41" spans="2:25" x14ac:dyDescent="0.3">
      <c r="I41" s="116" t="s">
        <v>12</v>
      </c>
      <c r="J41">
        <v>114</v>
      </c>
      <c r="K41">
        <v>118</v>
      </c>
      <c r="L41">
        <v>3115</v>
      </c>
      <c r="M41">
        <v>3262</v>
      </c>
      <c r="N41">
        <v>232</v>
      </c>
      <c r="O41">
        <v>6377</v>
      </c>
      <c r="Q41" s="72">
        <f t="shared" si="6"/>
        <v>27.64406779661017</v>
      </c>
      <c r="S41" s="40"/>
      <c r="T41" s="8"/>
      <c r="U41" s="8"/>
    </row>
    <row r="42" spans="2:25" ht="15.6" x14ac:dyDescent="0.3">
      <c r="B42" s="70" t="s">
        <v>316</v>
      </c>
      <c r="C42" s="28"/>
      <c r="D42" s="28"/>
      <c r="I42" s="116" t="s">
        <v>5</v>
      </c>
      <c r="J42">
        <v>60</v>
      </c>
      <c r="K42">
        <v>75</v>
      </c>
      <c r="L42">
        <v>1740</v>
      </c>
      <c r="M42">
        <v>2819</v>
      </c>
      <c r="N42">
        <v>135</v>
      </c>
      <c r="O42">
        <v>4559</v>
      </c>
      <c r="Q42" s="72">
        <f t="shared" si="6"/>
        <v>37.586666666666666</v>
      </c>
      <c r="S42" s="40"/>
      <c r="T42" s="8"/>
      <c r="U42" s="8"/>
    </row>
    <row r="43" spans="2:25" ht="18.600000000000001" thickBot="1" x14ac:dyDescent="0.4">
      <c r="B43" s="191" t="s">
        <v>53</v>
      </c>
      <c r="C43" s="192"/>
      <c r="D43" s="192"/>
      <c r="I43" s="116" t="s">
        <v>41</v>
      </c>
      <c r="J43">
        <v>33</v>
      </c>
      <c r="K43">
        <v>31</v>
      </c>
      <c r="L43">
        <v>799</v>
      </c>
      <c r="M43">
        <v>854</v>
      </c>
      <c r="N43">
        <v>64</v>
      </c>
      <c r="O43">
        <v>1653</v>
      </c>
      <c r="Q43" s="72">
        <f t="shared" si="6"/>
        <v>27.548387096774192</v>
      </c>
      <c r="S43" s="40"/>
      <c r="T43" s="8"/>
      <c r="U43" s="8"/>
    </row>
    <row r="44" spans="2:25" x14ac:dyDescent="0.3">
      <c r="B44" s="230"/>
      <c r="C44" s="254" t="s">
        <v>317</v>
      </c>
      <c r="D44" s="254" t="s">
        <v>313</v>
      </c>
      <c r="E44" s="45" t="s">
        <v>20</v>
      </c>
      <c r="F44" s="64" t="s">
        <v>20</v>
      </c>
      <c r="I44" s="116" t="s">
        <v>42</v>
      </c>
      <c r="J44">
        <v>125</v>
      </c>
      <c r="K44">
        <v>127</v>
      </c>
      <c r="L44">
        <v>3598</v>
      </c>
      <c r="M44">
        <v>3784</v>
      </c>
      <c r="N44">
        <v>252</v>
      </c>
      <c r="O44">
        <v>7382</v>
      </c>
      <c r="Q44" s="72">
        <f t="shared" si="6"/>
        <v>29.795275590551181</v>
      </c>
      <c r="S44" s="40"/>
      <c r="T44" s="8"/>
      <c r="U44" s="8"/>
    </row>
    <row r="45" spans="2:25" ht="15" thickBot="1" x14ac:dyDescent="0.35">
      <c r="B45" s="231"/>
      <c r="C45" s="47" t="s">
        <v>83</v>
      </c>
      <c r="D45" s="47" t="s">
        <v>83</v>
      </c>
      <c r="E45" s="48" t="s">
        <v>16</v>
      </c>
      <c r="F45" s="66" t="s">
        <v>21</v>
      </c>
      <c r="I45" s="116" t="s">
        <v>43</v>
      </c>
      <c r="J45">
        <v>145</v>
      </c>
      <c r="K45">
        <v>175</v>
      </c>
      <c r="L45">
        <v>4858</v>
      </c>
      <c r="M45">
        <v>5832</v>
      </c>
      <c r="N45">
        <v>320</v>
      </c>
      <c r="O45">
        <v>10690</v>
      </c>
      <c r="Q45" s="72">
        <f t="shared" si="6"/>
        <v>33.325714285714284</v>
      </c>
      <c r="S45" s="40"/>
      <c r="T45" s="8"/>
      <c r="U45" s="8"/>
    </row>
    <row r="46" spans="2:25" ht="16.2" thickBot="1" x14ac:dyDescent="0.35">
      <c r="B46" s="118" t="s">
        <v>52</v>
      </c>
      <c r="C46" s="62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I46" t="s">
        <v>44</v>
      </c>
      <c r="Q46" s="72"/>
      <c r="T46" s="8"/>
      <c r="U46" s="8"/>
    </row>
    <row r="47" spans="2:25" ht="15" thickBot="1" x14ac:dyDescent="0.35">
      <c r="B47" s="11" t="s">
        <v>0</v>
      </c>
      <c r="C47" s="221">
        <v>923</v>
      </c>
      <c r="D47" s="221">
        <v>789</v>
      </c>
      <c r="E47" s="93">
        <f t="shared" ref="E47:E57" si="7">SUM(C47-D47)</f>
        <v>134</v>
      </c>
      <c r="F47" s="95">
        <f t="shared" ref="F47:F57" si="8">SUM(E47/D47)</f>
        <v>0.16983523447401774</v>
      </c>
      <c r="G47" s="394">
        <f t="shared" ref="G47:G55" si="9">SUM(C47/C27)</f>
        <v>25.638888888888889</v>
      </c>
      <c r="I47" s="116" t="s">
        <v>45</v>
      </c>
      <c r="J47">
        <v>121</v>
      </c>
      <c r="K47">
        <v>123</v>
      </c>
      <c r="L47">
        <v>3498</v>
      </c>
      <c r="M47">
        <v>3551</v>
      </c>
      <c r="N47">
        <v>244</v>
      </c>
      <c r="O47">
        <v>7049</v>
      </c>
      <c r="Q47" s="72">
        <f t="shared" si="6"/>
        <v>28.869918699186993</v>
      </c>
      <c r="S47" s="40"/>
      <c r="T47" s="8"/>
      <c r="U47" s="8"/>
    </row>
    <row r="48" spans="2:25" ht="15" thickBot="1" x14ac:dyDescent="0.35">
      <c r="B48" s="34" t="s">
        <v>2</v>
      </c>
      <c r="C48" s="42">
        <v>1819</v>
      </c>
      <c r="D48" s="42">
        <v>1535</v>
      </c>
      <c r="E48" s="93">
        <f t="shared" si="7"/>
        <v>284</v>
      </c>
      <c r="F48" s="95">
        <f t="shared" si="8"/>
        <v>0.18501628664495115</v>
      </c>
      <c r="G48" s="394">
        <f t="shared" si="9"/>
        <v>30.316666666666666</v>
      </c>
      <c r="I48" s="116" t="s">
        <v>7</v>
      </c>
      <c r="J48">
        <v>40</v>
      </c>
      <c r="K48">
        <v>35</v>
      </c>
      <c r="L48">
        <v>912</v>
      </c>
      <c r="M48">
        <v>752</v>
      </c>
      <c r="N48">
        <v>75</v>
      </c>
      <c r="O48">
        <v>1664</v>
      </c>
      <c r="Q48" s="72">
        <f t="shared" si="6"/>
        <v>21.485714285714284</v>
      </c>
      <c r="S48" s="40"/>
      <c r="T48" s="8"/>
      <c r="U48" s="8"/>
    </row>
    <row r="49" spans="2:21" ht="15" thickBot="1" x14ac:dyDescent="0.35">
      <c r="B49" s="33" t="s">
        <v>1</v>
      </c>
      <c r="C49" s="42">
        <v>669</v>
      </c>
      <c r="D49" s="42">
        <v>635</v>
      </c>
      <c r="E49" s="93">
        <f t="shared" si="7"/>
        <v>34</v>
      </c>
      <c r="F49" s="95">
        <f t="shared" si="8"/>
        <v>5.3543307086614172E-2</v>
      </c>
      <c r="G49" s="394">
        <f t="shared" si="9"/>
        <v>39.352941176470587</v>
      </c>
      <c r="I49" s="116" t="s">
        <v>46</v>
      </c>
      <c r="J49">
        <v>64</v>
      </c>
      <c r="K49">
        <v>61</v>
      </c>
      <c r="L49">
        <v>1916</v>
      </c>
      <c r="M49">
        <v>1843</v>
      </c>
      <c r="N49">
        <v>125</v>
      </c>
      <c r="O49">
        <v>3759</v>
      </c>
      <c r="Q49" s="72">
        <f t="shared" si="6"/>
        <v>30.21311475409836</v>
      </c>
      <c r="S49" s="40"/>
      <c r="T49" s="8"/>
      <c r="U49" s="8"/>
    </row>
    <row r="50" spans="2:21" ht="15" thickBot="1" x14ac:dyDescent="0.35">
      <c r="B50" s="12" t="s">
        <v>6</v>
      </c>
      <c r="C50" s="222">
        <v>39282</v>
      </c>
      <c r="D50" s="222">
        <v>39951</v>
      </c>
      <c r="E50" s="93">
        <f t="shared" si="7"/>
        <v>-669</v>
      </c>
      <c r="F50" s="95">
        <f t="shared" si="8"/>
        <v>-1.6745513253735828E-2</v>
      </c>
      <c r="G50" s="394">
        <f t="shared" si="9"/>
        <v>18.47695202257761</v>
      </c>
      <c r="I50" s="116" t="s">
        <v>47</v>
      </c>
      <c r="J50">
        <v>35</v>
      </c>
      <c r="K50">
        <v>35</v>
      </c>
      <c r="L50">
        <v>874</v>
      </c>
      <c r="M50">
        <v>962</v>
      </c>
      <c r="N50">
        <v>70</v>
      </c>
      <c r="O50">
        <v>1836</v>
      </c>
      <c r="Q50" s="72">
        <f t="shared" si="6"/>
        <v>27.485714285714284</v>
      </c>
      <c r="S50" s="40"/>
      <c r="T50" s="8"/>
      <c r="U50" s="8"/>
    </row>
    <row r="51" spans="2:21" ht="15" thickBot="1" x14ac:dyDescent="0.35">
      <c r="B51" s="14" t="s">
        <v>3</v>
      </c>
      <c r="C51" s="42">
        <v>512</v>
      </c>
      <c r="D51" s="42">
        <v>505</v>
      </c>
      <c r="E51" s="93">
        <f t="shared" si="7"/>
        <v>7</v>
      </c>
      <c r="F51" s="95">
        <f t="shared" si="8"/>
        <v>1.3861386138613862E-2</v>
      </c>
      <c r="G51" s="394">
        <f t="shared" si="9"/>
        <v>25.6</v>
      </c>
      <c r="I51" s="116" t="s">
        <v>6</v>
      </c>
      <c r="J51">
        <v>2788</v>
      </c>
      <c r="K51" s="40">
        <v>2500</v>
      </c>
      <c r="L51">
        <v>92951</v>
      </c>
      <c r="M51" s="40">
        <v>86541</v>
      </c>
      <c r="N51">
        <v>5285</v>
      </c>
      <c r="O51">
        <v>179492</v>
      </c>
      <c r="Q51" s="72">
        <f t="shared" si="6"/>
        <v>34.616399999999999</v>
      </c>
      <c r="S51" s="40"/>
      <c r="T51" s="8"/>
      <c r="U51" s="8"/>
    </row>
    <row r="52" spans="2:21" ht="15" thickBot="1" x14ac:dyDescent="0.35">
      <c r="B52" s="13" t="s">
        <v>7</v>
      </c>
      <c r="C52" s="42">
        <v>479</v>
      </c>
      <c r="D52" s="42">
        <v>428</v>
      </c>
      <c r="E52" s="93">
        <f t="shared" si="7"/>
        <v>51</v>
      </c>
      <c r="F52" s="95">
        <f t="shared" si="8"/>
        <v>0.1191588785046729</v>
      </c>
      <c r="G52" s="394">
        <f t="shared" si="9"/>
        <v>28.176470588235293</v>
      </c>
      <c r="I52" t="s">
        <v>48</v>
      </c>
      <c r="J52">
        <v>4160</v>
      </c>
      <c r="K52" s="3">
        <f>SUM(K32:K51)</f>
        <v>3866</v>
      </c>
      <c r="L52" s="3"/>
      <c r="M52" s="14">
        <f>SUM(M32:M51)</f>
        <v>125445</v>
      </c>
      <c r="N52" s="40">
        <v>8070</v>
      </c>
      <c r="O52" s="40">
        <v>252197</v>
      </c>
      <c r="Q52" s="88">
        <f t="shared" si="6"/>
        <v>32.448266942576304</v>
      </c>
      <c r="S52" s="40"/>
      <c r="T52" s="10"/>
      <c r="U52" s="10"/>
    </row>
    <row r="53" spans="2:21" ht="15" thickBot="1" x14ac:dyDescent="0.35">
      <c r="B53" s="14" t="s">
        <v>59</v>
      </c>
      <c r="C53" s="42">
        <v>2363</v>
      </c>
      <c r="D53" s="42">
        <v>2347</v>
      </c>
      <c r="E53" s="93">
        <f t="shared" si="7"/>
        <v>16</v>
      </c>
      <c r="F53" s="95">
        <f t="shared" si="8"/>
        <v>6.8172134639965911E-3</v>
      </c>
      <c r="G53" s="394">
        <f t="shared" si="9"/>
        <v>25.684782608695652</v>
      </c>
      <c r="I53" s="98" t="s">
        <v>113</v>
      </c>
      <c r="J53" s="207"/>
      <c r="K53" s="98">
        <f>SUM(J56,K37:K39,K41:K45,K47:K51)</f>
        <v>3733</v>
      </c>
      <c r="L53" s="98"/>
      <c r="M53" s="98">
        <f>SUM(M32:M33,M37:M39,M41:M45,M47:M51)</f>
        <v>125343</v>
      </c>
      <c r="Q53" s="88">
        <f>SUM(M53/K53)</f>
        <v>33.577015804982587</v>
      </c>
      <c r="S53" s="40"/>
      <c r="T53" s="10"/>
      <c r="U53" s="10"/>
    </row>
    <row r="54" spans="2:21" x14ac:dyDescent="0.3">
      <c r="B54" s="33" t="s">
        <v>13</v>
      </c>
      <c r="C54" s="56">
        <v>454</v>
      </c>
      <c r="D54" s="56">
        <v>465</v>
      </c>
      <c r="E54" s="26">
        <f t="shared" si="7"/>
        <v>-11</v>
      </c>
      <c r="F54" s="152">
        <f t="shared" si="8"/>
        <v>-2.3655913978494623E-2</v>
      </c>
      <c r="G54" s="394">
        <f t="shared" si="9"/>
        <v>32.428571428571431</v>
      </c>
      <c r="I54" t="s">
        <v>59</v>
      </c>
      <c r="J54">
        <f>SUM(J44,J45,J47,J50)</f>
        <v>426</v>
      </c>
      <c r="K54">
        <f>SUM(K44,K45,K47,K50)</f>
        <v>460</v>
      </c>
      <c r="L54">
        <f>SUM(L44,L45,L47,L50)</f>
        <v>12828</v>
      </c>
      <c r="M54">
        <f>SUM(M44,M45,M47,M50)</f>
        <v>14129</v>
      </c>
    </row>
    <row r="55" spans="2:21" x14ac:dyDescent="0.3">
      <c r="B55" s="130" t="s">
        <v>65</v>
      </c>
      <c r="C55" s="42">
        <v>1102</v>
      </c>
      <c r="D55" s="42">
        <v>855</v>
      </c>
      <c r="E55" s="41">
        <f t="shared" si="7"/>
        <v>247</v>
      </c>
      <c r="F55" s="67">
        <f t="shared" si="8"/>
        <v>0.28888888888888886</v>
      </c>
      <c r="G55" s="394">
        <f t="shared" si="9"/>
        <v>35.548387096774192</v>
      </c>
      <c r="I55" t="s">
        <v>62</v>
      </c>
      <c r="J55">
        <f>SUM(J43,J33)</f>
        <v>49</v>
      </c>
      <c r="K55" s="40">
        <f>SUM(K43,K33)</f>
        <v>44</v>
      </c>
      <c r="L55">
        <f>SUM(L43,L33)</f>
        <v>1054</v>
      </c>
      <c r="M55" s="40">
        <f>SUM(M43,M33)</f>
        <v>1048</v>
      </c>
      <c r="N55" s="88">
        <f>SUM(M55/K55)</f>
        <v>23.818181818181817</v>
      </c>
      <c r="S55" s="40"/>
    </row>
    <row r="56" spans="2:21" x14ac:dyDescent="0.3">
      <c r="B56" s="396" t="s">
        <v>296</v>
      </c>
      <c r="C56" s="42">
        <v>132</v>
      </c>
      <c r="D56" s="91">
        <v>118</v>
      </c>
      <c r="E56" s="41">
        <f t="shared" si="7"/>
        <v>14</v>
      </c>
      <c r="F56" s="67">
        <f t="shared" si="8"/>
        <v>0.11864406779661017</v>
      </c>
      <c r="G56" s="138" t="s">
        <v>297</v>
      </c>
      <c r="K56" s="40"/>
      <c r="M56" s="40"/>
      <c r="N56" s="88"/>
      <c r="S56" s="40"/>
    </row>
    <row r="57" spans="2:21" ht="15" thickBot="1" x14ac:dyDescent="0.35">
      <c r="B57" s="289" t="s">
        <v>19</v>
      </c>
      <c r="C57" s="56">
        <v>1448</v>
      </c>
      <c r="D57" s="56">
        <v>1448</v>
      </c>
      <c r="E57" s="57">
        <f t="shared" si="7"/>
        <v>0</v>
      </c>
      <c r="F57" s="94">
        <f t="shared" si="8"/>
        <v>0</v>
      </c>
      <c r="G57" s="394">
        <f>SUM(C57/C37)</f>
        <v>15.404255319148936</v>
      </c>
      <c r="J57" s="10" t="s">
        <v>191</v>
      </c>
      <c r="K57" s="40">
        <f>SUM(K32:K33,K37:K39,K41:K45,K47:K50)</f>
        <v>1359</v>
      </c>
      <c r="L57" s="40"/>
      <c r="M57" s="40">
        <f>SUM(M32:M33,M37,M39,M41:M45,M47:M50)</f>
        <v>35280</v>
      </c>
      <c r="S57" s="40"/>
    </row>
    <row r="58" spans="2:21" ht="15" thickBot="1" x14ac:dyDescent="0.35">
      <c r="B58" s="61" t="s">
        <v>50</v>
      </c>
      <c r="C58" s="77">
        <f>SUM(C47:C57)</f>
        <v>49183</v>
      </c>
      <c r="D58" s="59">
        <f>SUM(D47:D57)</f>
        <v>49076</v>
      </c>
      <c r="E58" s="77">
        <f>SUM(C58-D58)</f>
        <v>107</v>
      </c>
      <c r="F58" s="149">
        <f>SUM(E58/D58)</f>
        <v>2.1802917923221124E-3</v>
      </c>
      <c r="G58" s="395">
        <f>SUM(C58/C38)</f>
        <v>19.493856520015854</v>
      </c>
      <c r="J58" s="40" t="s">
        <v>192</v>
      </c>
      <c r="K58" s="40">
        <f>SUM(K32:K50)</f>
        <v>1366</v>
      </c>
      <c r="L58" s="40"/>
      <c r="M58" s="40">
        <f>SUM(M32:M50)</f>
        <v>38904</v>
      </c>
      <c r="S58" s="40"/>
    </row>
    <row r="59" spans="2:21" ht="15" thickBot="1" x14ac:dyDescent="0.35">
      <c r="C59" s="73">
        <f>SUM(C47:C49,C51:C57)</f>
        <v>9901</v>
      </c>
      <c r="D59" s="73">
        <f>SUM(D47:D49,D51:D57)</f>
        <v>9125</v>
      </c>
      <c r="E59" s="73">
        <f>SUM(E47:E49,E51:E57)</f>
        <v>776</v>
      </c>
      <c r="F59" s="127">
        <f>SUM(E59/D59)</f>
        <v>8.5041095890410964E-2</v>
      </c>
      <c r="G59" s="72"/>
    </row>
    <row r="60" spans="2:21" ht="15" thickBot="1" x14ac:dyDescent="0.35">
      <c r="C60" t="s">
        <v>66</v>
      </c>
      <c r="M60">
        <f>SUM(M53-M51)</f>
        <v>38802</v>
      </c>
      <c r="S60" s="40"/>
    </row>
    <row r="61" spans="2:21" ht="15" thickBot="1" x14ac:dyDescent="0.35">
      <c r="C61" s="35"/>
      <c r="E61" s="83">
        <f>SUM(C47:C49,C51:C57)</f>
        <v>9901</v>
      </c>
      <c r="F61" s="30">
        <f>SUM(C27:C29,C31:C37)</f>
        <v>397</v>
      </c>
      <c r="G61" s="134">
        <f>SUM(E61/F61)</f>
        <v>24.939546599496222</v>
      </c>
      <c r="K61" s="40">
        <f>SUM(K52-K51)</f>
        <v>1366</v>
      </c>
      <c r="M61">
        <f>SUM(M52-M51)</f>
        <v>38904</v>
      </c>
      <c r="S61" s="40"/>
    </row>
    <row r="62" spans="2:21" ht="15" thickBot="1" x14ac:dyDescent="0.35">
      <c r="F62" s="132">
        <v>18.8</v>
      </c>
      <c r="G62" s="88"/>
      <c r="K62" s="40"/>
      <c r="S62" s="40"/>
    </row>
    <row r="63" spans="2:21" ht="18" x14ac:dyDescent="0.35">
      <c r="B63" s="191" t="s">
        <v>53</v>
      </c>
      <c r="C63" s="192"/>
      <c r="D63" s="192"/>
      <c r="E63" s="35"/>
    </row>
    <row r="64" spans="2:21" ht="15.6" x14ac:dyDescent="0.3">
      <c r="B64" s="6" t="s">
        <v>318</v>
      </c>
      <c r="C64" s="40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254" t="s">
        <v>317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7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62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78">
        <f t="shared" ref="C69:C78" si="10">SUM(C47)</f>
        <v>923</v>
      </c>
      <c r="D69" s="220">
        <v>4152</v>
      </c>
      <c r="E69" s="41">
        <f>SUM(C69-D69)</f>
        <v>-3229</v>
      </c>
      <c r="F69" s="67">
        <f>SUM(E69/D69)</f>
        <v>-0.77769749518304432</v>
      </c>
      <c r="G69" s="75">
        <f>SUM(C69/D69)</f>
        <v>0.22230250481695568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78">
        <f t="shared" si="10"/>
        <v>1819</v>
      </c>
      <c r="D70" s="220">
        <v>3262</v>
      </c>
      <c r="E70" s="41">
        <f t="shared" ref="E70:E79" si="11">SUM(C70-D70)</f>
        <v>-1443</v>
      </c>
      <c r="F70" s="67">
        <f t="shared" ref="F70:F79" si="12">SUM(E70/D70)</f>
        <v>-0.44236664622930716</v>
      </c>
      <c r="G70" s="75">
        <f t="shared" ref="G70:G79" si="13">SUM(C70/D70)</f>
        <v>0.55763335377069279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78">
        <f t="shared" si="10"/>
        <v>669</v>
      </c>
      <c r="D71" s="220">
        <v>1771</v>
      </c>
      <c r="E71" s="41">
        <f t="shared" si="11"/>
        <v>-1102</v>
      </c>
      <c r="F71" s="67">
        <f t="shared" si="12"/>
        <v>-0.62224731789949184</v>
      </c>
      <c r="G71" s="75">
        <f t="shared" si="13"/>
        <v>0.37775268210050816</v>
      </c>
      <c r="J71" s="338"/>
      <c r="K71" s="10"/>
      <c r="L71" s="10"/>
    </row>
    <row r="72" spans="2:14" ht="15" thickBot="1" x14ac:dyDescent="0.35">
      <c r="B72" s="2" t="s">
        <v>6</v>
      </c>
      <c r="C72" s="78">
        <f t="shared" si="10"/>
        <v>39282</v>
      </c>
      <c r="D72" s="220">
        <v>86541</v>
      </c>
      <c r="E72" s="41">
        <f t="shared" si="11"/>
        <v>-47259</v>
      </c>
      <c r="F72" s="67">
        <f t="shared" si="12"/>
        <v>-0.54608798141921167</v>
      </c>
      <c r="G72" s="75">
        <f t="shared" si="13"/>
        <v>0.45391201858078828</v>
      </c>
    </row>
    <row r="73" spans="2:14" ht="15" thickBot="1" x14ac:dyDescent="0.35">
      <c r="B73" s="3" t="s">
        <v>3</v>
      </c>
      <c r="C73" s="78">
        <f t="shared" si="10"/>
        <v>512</v>
      </c>
      <c r="D73" s="220">
        <v>2819</v>
      </c>
      <c r="E73" s="41">
        <f t="shared" si="11"/>
        <v>-2307</v>
      </c>
      <c r="F73" s="67">
        <f t="shared" si="12"/>
        <v>-0.81837531039375666</v>
      </c>
      <c r="G73" s="75">
        <f t="shared" si="13"/>
        <v>0.18162468960624334</v>
      </c>
    </row>
    <row r="74" spans="2:14" x14ac:dyDescent="0.3">
      <c r="B74" s="227" t="s">
        <v>7</v>
      </c>
      <c r="C74" s="78">
        <f t="shared" si="10"/>
        <v>479</v>
      </c>
      <c r="D74" s="223">
        <v>752</v>
      </c>
      <c r="E74" s="57">
        <f t="shared" si="11"/>
        <v>-273</v>
      </c>
      <c r="F74" s="94">
        <f t="shared" si="12"/>
        <v>-0.36303191489361702</v>
      </c>
      <c r="G74" s="75">
        <f t="shared" si="13"/>
        <v>0.63696808510638303</v>
      </c>
    </row>
    <row r="75" spans="2:14" x14ac:dyDescent="0.3">
      <c r="B75" s="228" t="s">
        <v>59</v>
      </c>
      <c r="C75" s="78">
        <f t="shared" si="10"/>
        <v>2363</v>
      </c>
      <c r="D75" s="220">
        <v>14129</v>
      </c>
      <c r="E75" s="41">
        <f t="shared" si="11"/>
        <v>-11766</v>
      </c>
      <c r="F75" s="67">
        <f t="shared" si="12"/>
        <v>-0.83275532592540169</v>
      </c>
      <c r="G75" s="75">
        <f t="shared" si="13"/>
        <v>0.16724467407459834</v>
      </c>
      <c r="K75" s="282"/>
    </row>
    <row r="76" spans="2:14" ht="15" thickBot="1" x14ac:dyDescent="0.35">
      <c r="B76" s="170" t="s">
        <v>13</v>
      </c>
      <c r="C76" s="78">
        <f t="shared" si="10"/>
        <v>454</v>
      </c>
      <c r="D76" s="235">
        <v>1843</v>
      </c>
      <c r="E76" s="93">
        <f t="shared" si="11"/>
        <v>-1389</v>
      </c>
      <c r="F76" s="95">
        <f t="shared" si="12"/>
        <v>-0.75366250678241997</v>
      </c>
      <c r="G76" s="75">
        <f t="shared" si="13"/>
        <v>0.24633749321758003</v>
      </c>
    </row>
    <row r="77" spans="2:14" x14ac:dyDescent="0.3">
      <c r="B77" s="233" t="s">
        <v>65</v>
      </c>
      <c r="C77" s="183">
        <f t="shared" si="10"/>
        <v>1102</v>
      </c>
      <c r="D77" s="236">
        <v>1048</v>
      </c>
      <c r="E77" s="57">
        <f t="shared" si="11"/>
        <v>54</v>
      </c>
      <c r="F77" s="238">
        <f t="shared" si="12"/>
        <v>5.1526717557251911E-2</v>
      </c>
      <c r="G77" s="75">
        <f t="shared" si="13"/>
        <v>1.0515267175572518</v>
      </c>
    </row>
    <row r="78" spans="2:14" x14ac:dyDescent="0.3">
      <c r="B78" s="392" t="s">
        <v>296</v>
      </c>
      <c r="C78" s="78">
        <f t="shared" si="10"/>
        <v>132</v>
      </c>
      <c r="D78" s="418">
        <v>3522</v>
      </c>
      <c r="E78" s="105">
        <f t="shared" si="11"/>
        <v>-3390</v>
      </c>
      <c r="F78" s="150">
        <f t="shared" si="12"/>
        <v>-0.96252129471890968</v>
      </c>
      <c r="G78" s="75">
        <f t="shared" si="13"/>
        <v>3.7478705281090291E-2</v>
      </c>
    </row>
    <row r="79" spans="2:14" ht="15" thickBot="1" x14ac:dyDescent="0.35">
      <c r="B79" s="38" t="s">
        <v>19</v>
      </c>
      <c r="C79" s="221">
        <f>SUM(C57)</f>
        <v>1448</v>
      </c>
      <c r="D79" s="390">
        <v>5504</v>
      </c>
      <c r="E79" s="26">
        <f t="shared" si="11"/>
        <v>-4056</v>
      </c>
      <c r="F79" s="152">
        <f t="shared" si="12"/>
        <v>-0.73691860465116277</v>
      </c>
      <c r="G79" s="75">
        <f t="shared" si="13"/>
        <v>0.26308139534883723</v>
      </c>
      <c r="K79" s="282"/>
      <c r="N79" s="72"/>
    </row>
    <row r="80" spans="2:14" ht="15" thickBot="1" x14ac:dyDescent="0.35">
      <c r="B80" s="90" t="s">
        <v>50</v>
      </c>
      <c r="C80" s="77">
        <f>SUM(C69:C79)</f>
        <v>49183</v>
      </c>
      <c r="D80" s="115">
        <f>SUM(D69:D79)</f>
        <v>125343</v>
      </c>
      <c r="E80" s="77">
        <f>SUM(C80-D80)</f>
        <v>-76160</v>
      </c>
      <c r="F80" s="149">
        <f>SUM(E80/D80)</f>
        <v>-0.60761271072177947</v>
      </c>
      <c r="G80" s="185">
        <f>SUM(C80/D80)</f>
        <v>0.39238728927822059</v>
      </c>
      <c r="N80" s="72"/>
    </row>
    <row r="81" spans="3:14" ht="15" thickBot="1" x14ac:dyDescent="0.35">
      <c r="E81" s="102">
        <f>SUM(E69:E79)</f>
        <v>-76160</v>
      </c>
      <c r="I81" s="6" t="s">
        <v>318</v>
      </c>
      <c r="J81" s="40"/>
      <c r="K81" s="40"/>
      <c r="N81" s="72"/>
    </row>
    <row r="82" spans="3:14" ht="18.600000000000001" thickBot="1" x14ac:dyDescent="0.4">
      <c r="C82" s="72">
        <f>SUM(C80/C38)</f>
        <v>19.493856520015854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254" t="s">
        <v>317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73">
        <f>SUM(C69:C71,C73:C79)</f>
        <v>9901</v>
      </c>
      <c r="D84" s="73">
        <f>SUM(D69:D71,D73:D79)</f>
        <v>38802</v>
      </c>
      <c r="E84" s="250">
        <f>SUM(C84/D84)</f>
        <v>0.25516725941961754</v>
      </c>
      <c r="F84" s="127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0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J96" si="14">SUM(C69/C27)</f>
        <v>25.638888888888889</v>
      </c>
      <c r="K86" s="111">
        <v>36.743362831858406</v>
      </c>
      <c r="L86" s="210">
        <f>SUM(J86-K86)</f>
        <v>-11.104473942969516</v>
      </c>
      <c r="M86" s="44">
        <f>SUM(L86/K86)</f>
        <v>-0.30221713765788905</v>
      </c>
      <c r="N86" s="72"/>
    </row>
    <row r="87" spans="3:14" x14ac:dyDescent="0.3">
      <c r="D87" s="40"/>
      <c r="E87" s="40"/>
      <c r="I87" s="129" t="s">
        <v>2</v>
      </c>
      <c r="J87" s="212">
        <f t="shared" si="14"/>
        <v>30.316666666666666</v>
      </c>
      <c r="K87" s="111">
        <v>27.64406779661017</v>
      </c>
      <c r="L87" s="210">
        <f t="shared" ref="L87:L96" si="15">SUM(J87-K87)</f>
        <v>2.6725988700564969</v>
      </c>
      <c r="M87" s="44">
        <f t="shared" ref="M87:M96" si="16">SUM(L87/K87)</f>
        <v>9.6678929082362544E-2</v>
      </c>
      <c r="N87" s="72"/>
    </row>
    <row r="88" spans="3:14" x14ac:dyDescent="0.3">
      <c r="C88" s="40"/>
      <c r="D88" s="73"/>
      <c r="E88" s="73"/>
      <c r="I88" s="130" t="s">
        <v>1</v>
      </c>
      <c r="J88" s="212">
        <f t="shared" si="14"/>
        <v>39.352941176470587</v>
      </c>
      <c r="K88" s="111">
        <v>37.680851063829785</v>
      </c>
      <c r="L88" s="210">
        <f t="shared" si="15"/>
        <v>1.6720901126408023</v>
      </c>
      <c r="M88" s="44">
        <f t="shared" si="16"/>
        <v>4.4375062277875618E-2</v>
      </c>
      <c r="N88" s="72"/>
    </row>
    <row r="89" spans="3:14" x14ac:dyDescent="0.3">
      <c r="C89" s="88">
        <f>(SUM(C69,C70,C71,C73,C74,C75,C76,C77,C78,C79)/SUM(C27,C28,C29,C31,C32,C33,C34,C35,C36,C37))</f>
        <v>24.939546599496222</v>
      </c>
      <c r="D89" s="10"/>
      <c r="E89" s="73"/>
      <c r="I89" s="130" t="s">
        <v>6</v>
      </c>
      <c r="J89" s="212">
        <f t="shared" si="14"/>
        <v>18.47695202257761</v>
      </c>
      <c r="K89" s="111">
        <v>34.6</v>
      </c>
      <c r="L89" s="210">
        <f t="shared" si="15"/>
        <v>-16.123047977422392</v>
      </c>
      <c r="M89" s="44">
        <f t="shared" si="16"/>
        <v>-0.46598404559024253</v>
      </c>
    </row>
    <row r="90" spans="3:14" x14ac:dyDescent="0.3">
      <c r="I90" s="130" t="s">
        <v>3</v>
      </c>
      <c r="J90" s="212">
        <f t="shared" si="14"/>
        <v>25.6</v>
      </c>
      <c r="K90" s="111">
        <v>37.586666666666666</v>
      </c>
      <c r="L90" s="210">
        <f t="shared" si="15"/>
        <v>-11.986666666666665</v>
      </c>
      <c r="M90" s="44">
        <f t="shared" si="16"/>
        <v>-0.31890741397658739</v>
      </c>
    </row>
    <row r="91" spans="3:14" x14ac:dyDescent="0.3">
      <c r="E91" s="73"/>
      <c r="I91" s="130" t="s">
        <v>7</v>
      </c>
      <c r="J91" s="212">
        <f t="shared" si="14"/>
        <v>28.176470588235293</v>
      </c>
      <c r="K91" s="111">
        <v>21.485714285714284</v>
      </c>
      <c r="L91" s="210">
        <f t="shared" si="15"/>
        <v>6.6907563025210095</v>
      </c>
      <c r="M91" s="44">
        <f t="shared" si="16"/>
        <v>0.31140488110137682</v>
      </c>
    </row>
    <row r="92" spans="3:14" x14ac:dyDescent="0.3">
      <c r="E92" s="74"/>
      <c r="I92" s="130" t="s">
        <v>59</v>
      </c>
      <c r="J92" s="212">
        <f t="shared" si="14"/>
        <v>25.684782608695652</v>
      </c>
      <c r="K92" s="111">
        <f>SUM(D75/D33)</f>
        <v>30.715217391304346</v>
      </c>
      <c r="L92" s="210">
        <f t="shared" si="15"/>
        <v>-5.0304347826086939</v>
      </c>
      <c r="M92" s="44">
        <f t="shared" si="16"/>
        <v>-0.16377662962700823</v>
      </c>
    </row>
    <row r="93" spans="3:14" x14ac:dyDescent="0.3">
      <c r="I93" s="130" t="s">
        <v>13</v>
      </c>
      <c r="J93" s="212">
        <f t="shared" si="14"/>
        <v>32.428571428571431</v>
      </c>
      <c r="K93" s="111">
        <v>30.21311475409836</v>
      </c>
      <c r="L93" s="210">
        <f t="shared" si="15"/>
        <v>2.2154566744730708</v>
      </c>
      <c r="M93" s="44">
        <f t="shared" si="16"/>
        <v>7.3327649019455959E-2</v>
      </c>
    </row>
    <row r="94" spans="3:14" x14ac:dyDescent="0.3">
      <c r="E94" s="25"/>
      <c r="F94" s="25"/>
      <c r="I94" s="130" t="s">
        <v>61</v>
      </c>
      <c r="J94" s="212">
        <f t="shared" si="14"/>
        <v>35.548387096774192</v>
      </c>
      <c r="K94" s="111">
        <f>SUM(M55/K55)</f>
        <v>23.818181818181817</v>
      </c>
      <c r="L94" s="210">
        <f t="shared" si="15"/>
        <v>11.730205278592376</v>
      </c>
      <c r="M94" s="44">
        <f t="shared" si="16"/>
        <v>0.49248953459738987</v>
      </c>
    </row>
    <row r="95" spans="3:14" x14ac:dyDescent="0.3">
      <c r="E95" s="25"/>
      <c r="F95" s="25"/>
      <c r="I95" s="79" t="s">
        <v>296</v>
      </c>
      <c r="J95" s="212">
        <f t="shared" si="14"/>
        <v>8.25</v>
      </c>
      <c r="K95" s="111">
        <v>31.7</v>
      </c>
      <c r="L95" s="210">
        <f t="shared" si="15"/>
        <v>-23.45</v>
      </c>
      <c r="M95" s="44">
        <f t="shared" si="16"/>
        <v>-0.73974763406940058</v>
      </c>
    </row>
    <row r="96" spans="3:14" ht="15" thickBot="1" x14ac:dyDescent="0.35">
      <c r="I96" s="13" t="s">
        <v>137</v>
      </c>
      <c r="J96" s="213">
        <f t="shared" si="14"/>
        <v>15.404255319148936</v>
      </c>
      <c r="K96" s="208">
        <v>18.657627118644069</v>
      </c>
      <c r="L96" s="211">
        <f t="shared" si="15"/>
        <v>-3.2533717994951328</v>
      </c>
      <c r="M96" s="65">
        <f t="shared" si="16"/>
        <v>-0.17437221672439393</v>
      </c>
    </row>
    <row r="98" spans="2:13" x14ac:dyDescent="0.3">
      <c r="I98" s="40"/>
      <c r="J98" s="72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312"/>
      <c r="D106" s="312"/>
      <c r="E106" s="313"/>
      <c r="I106" s="286"/>
    </row>
    <row r="108" spans="2:13" x14ac:dyDescent="0.3">
      <c r="B108" s="315"/>
      <c r="C108" s="316"/>
      <c r="D108" s="317"/>
      <c r="E108" s="300"/>
      <c r="F108" s="300"/>
    </row>
    <row r="109" spans="2:13" x14ac:dyDescent="0.3">
      <c r="B109" s="315"/>
      <c r="C109" s="318"/>
      <c r="D109" s="318"/>
      <c r="E109" s="300"/>
      <c r="F109" s="300"/>
    </row>
    <row r="110" spans="2:13" ht="15.6" x14ac:dyDescent="0.3">
      <c r="B110" s="319"/>
      <c r="C110" s="318"/>
      <c r="D110" s="318"/>
      <c r="E110" s="318"/>
      <c r="F110" s="318"/>
    </row>
    <row r="111" spans="2:13" x14ac:dyDescent="0.3">
      <c r="B111" s="320"/>
      <c r="C111" s="73"/>
      <c r="D111" s="10"/>
      <c r="E111" s="9"/>
      <c r="F111" s="321"/>
    </row>
    <row r="112" spans="2:13" x14ac:dyDescent="0.3">
      <c r="B112" s="320"/>
      <c r="C112" s="73"/>
      <c r="D112" s="10"/>
      <c r="E112" s="9"/>
      <c r="F112" s="321"/>
      <c r="I112" s="266"/>
    </row>
    <row r="113" spans="2:14" x14ac:dyDescent="0.3">
      <c r="B113" s="40"/>
      <c r="C113" s="73"/>
      <c r="D113" s="10"/>
      <c r="E113" s="9"/>
      <c r="F113" s="321"/>
      <c r="I113" s="266"/>
    </row>
    <row r="114" spans="2:14" x14ac:dyDescent="0.3">
      <c r="B114" s="40"/>
      <c r="C114" s="73"/>
      <c r="D114" s="10"/>
      <c r="E114" s="9"/>
      <c r="F114" s="321"/>
      <c r="J114" s="40"/>
      <c r="K114" s="10"/>
      <c r="L114" s="10"/>
    </row>
    <row r="115" spans="2:14" x14ac:dyDescent="0.3">
      <c r="B115" s="40"/>
      <c r="C115" s="73"/>
      <c r="D115" s="10"/>
      <c r="E115" s="9"/>
      <c r="F115" s="321"/>
      <c r="L115" s="9"/>
    </row>
    <row r="116" spans="2:14" x14ac:dyDescent="0.3">
      <c r="B116" s="40"/>
      <c r="C116" s="73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73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73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73"/>
      <c r="D119" s="10"/>
      <c r="E119" s="9"/>
      <c r="F119" s="321"/>
    </row>
    <row r="120" spans="2:14" ht="15" thickBot="1" x14ac:dyDescent="0.35">
      <c r="B120" s="40"/>
      <c r="C120" s="73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73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73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73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73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192"/>
      <c r="D127" s="192"/>
      <c r="F127" s="322"/>
      <c r="G127" s="323"/>
    </row>
    <row r="129" spans="2:14" x14ac:dyDescent="0.3">
      <c r="B129" s="315"/>
      <c r="C129" s="316"/>
      <c r="D129" s="317"/>
      <c r="E129" s="300"/>
      <c r="F129" s="300"/>
      <c r="J129" s="10"/>
    </row>
    <row r="130" spans="2:14" x14ac:dyDescent="0.3">
      <c r="B130" s="315"/>
      <c r="C130" s="31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31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73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73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73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73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73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73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73"/>
      <c r="D138" s="10"/>
      <c r="E138" s="9"/>
      <c r="F138" s="321"/>
      <c r="H138" s="282"/>
    </row>
    <row r="139" spans="2:14" ht="15" thickBot="1" x14ac:dyDescent="0.35">
      <c r="B139" s="40"/>
      <c r="C139" s="73"/>
      <c r="D139" s="10"/>
      <c r="E139" s="9"/>
      <c r="F139" s="321"/>
    </row>
    <row r="140" spans="2:14" x14ac:dyDescent="0.3">
      <c r="B140" s="40"/>
      <c r="C140" s="73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73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73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73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73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  <mergeCell ref="J101:L101"/>
    <mergeCell ref="J102:K10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2C23-9933-45ED-AE64-5D7C07D1CACB}">
  <sheetPr codeName="Sheet32"/>
  <dimension ref="B1:AI203"/>
  <sheetViews>
    <sheetView topLeftCell="A43" workbookViewId="0">
      <selection activeCell="F72" sqref="F7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319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319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321</v>
      </c>
      <c r="D5" s="254" t="s">
        <v>322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91">
        <v>36</v>
      </c>
      <c r="E8" s="93">
        <f t="shared" ref="E8:E19" si="0">SUM(C8-D8)</f>
        <v>-1</v>
      </c>
      <c r="F8" s="96">
        <f t="shared" ref="F8:F19" si="1">SUM(E8/D8)</f>
        <v>-2.7777777777777776E-2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61</v>
      </c>
      <c r="D9" s="42">
        <v>60</v>
      </c>
      <c r="E9" s="93">
        <f t="shared" si="0"/>
        <v>1</v>
      </c>
      <c r="F9" s="44">
        <f t="shared" si="1"/>
        <v>1.6666666666666666E-2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">
        <v>17</v>
      </c>
      <c r="E10" s="93">
        <f t="shared" si="0"/>
        <v>1</v>
      </c>
      <c r="F10" s="44">
        <f t="shared" si="1"/>
        <v>5.8823529411764705E-2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2126</v>
      </c>
      <c r="D11" s="42">
        <v>2126</v>
      </c>
      <c r="E11" s="93">
        <f t="shared" si="0"/>
        <v>0</v>
      </c>
      <c r="F11" s="44">
        <f t="shared" si="1"/>
        <v>0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0.64871794871794874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">
        <v>17</v>
      </c>
      <c r="E13" s="93">
        <f t="shared" si="0"/>
        <v>2</v>
      </c>
      <c r="F13" s="58">
        <f t="shared" si="1"/>
        <v>0.11764705882352941</v>
      </c>
      <c r="J13" s="190"/>
      <c r="K13" s="144"/>
      <c r="L13" s="139"/>
      <c r="M13" s="139"/>
      <c r="N13" s="141"/>
      <c r="S13" s="16" t="s">
        <v>11</v>
      </c>
      <c r="T13" s="18">
        <f>SUM(C58/T8)</f>
        <v>0.39236653386454184</v>
      </c>
      <c r="U13" s="16"/>
    </row>
    <row r="14" spans="2:35" ht="15" thickBot="1" x14ac:dyDescent="0.35">
      <c r="B14" s="14" t="s">
        <v>59</v>
      </c>
      <c r="C14" s="427">
        <v>94</v>
      </c>
      <c r="D14" s="42">
        <v>92</v>
      </c>
      <c r="E14" s="93">
        <f t="shared" si="0"/>
        <v>2</v>
      </c>
      <c r="F14" s="44">
        <f t="shared" si="1"/>
        <v>2.1739130434782608E-2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13</v>
      </c>
      <c r="C15" s="429">
        <v>14</v>
      </c>
      <c r="D15" s="56">
        <v>14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34</v>
      </c>
      <c r="D16" s="41">
        <v>31</v>
      </c>
      <c r="E16" s="41">
        <f t="shared" si="0"/>
        <v>3</v>
      </c>
      <c r="F16" s="44">
        <f t="shared" si="1"/>
        <v>9.6774193548387094E-2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93</v>
      </c>
      <c r="D18" s="56">
        <v>94</v>
      </c>
      <c r="E18" s="57">
        <f t="shared" si="0"/>
        <v>-1</v>
      </c>
      <c r="F18" s="58">
        <f t="shared" si="1"/>
        <v>-1.0638297872340425E-2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2530</v>
      </c>
      <c r="D19" s="7">
        <f>SUM(D8:D18)</f>
        <v>2523</v>
      </c>
      <c r="E19" s="77">
        <f t="shared" si="0"/>
        <v>7</v>
      </c>
      <c r="F19" s="60">
        <f t="shared" si="1"/>
        <v>2.7744748315497426E-3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320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321</v>
      </c>
      <c r="D24" s="80" t="s">
        <v>22</v>
      </c>
      <c r="E24" s="45" t="s">
        <v>23</v>
      </c>
      <c r="F24" s="64" t="s">
        <v>23</v>
      </c>
      <c r="I24" t="s">
        <v>24</v>
      </c>
      <c r="J24" t="s">
        <v>25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I25" t="s">
        <v>26</v>
      </c>
      <c r="J25" t="s">
        <v>27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I26" t="s">
        <v>28</v>
      </c>
      <c r="J26" t="s">
        <v>25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I27" t="s">
        <v>29</v>
      </c>
      <c r="J27" t="s">
        <v>25</v>
      </c>
      <c r="V27" s="122"/>
    </row>
    <row r="28" spans="2:25" ht="15" thickBot="1" x14ac:dyDescent="0.35">
      <c r="B28" s="34" t="s">
        <v>2</v>
      </c>
      <c r="C28" s="435">
        <f t="shared" si="2"/>
        <v>61</v>
      </c>
      <c r="D28" s="99">
        <v>118</v>
      </c>
      <c r="E28" s="41">
        <f t="shared" ref="E28:E38" si="3">SUM(C28-D28)</f>
        <v>-57</v>
      </c>
      <c r="F28" s="67">
        <f t="shared" ref="F28:F36" si="4">SUM(E28/D28)</f>
        <v>-0.48305084745762711</v>
      </c>
      <c r="G28" s="75">
        <f>SUM(C28/D28)</f>
        <v>0.51694915254237284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 t="s">
        <v>30</v>
      </c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2126</v>
      </c>
      <c r="D30" s="99">
        <v>2500</v>
      </c>
      <c r="E30" s="41">
        <f t="shared" si="3"/>
        <v>-374</v>
      </c>
      <c r="F30" s="67">
        <f t="shared" si="4"/>
        <v>-0.14960000000000001</v>
      </c>
      <c r="G30" s="75">
        <f t="shared" si="5"/>
        <v>0.85040000000000004</v>
      </c>
      <c r="I30" s="40"/>
      <c r="J30" s="40" t="s">
        <v>31</v>
      </c>
      <c r="K30" s="40"/>
      <c r="L30" s="40" t="s">
        <v>32</v>
      </c>
      <c r="M30" s="40"/>
      <c r="N30" s="40" t="s">
        <v>33</v>
      </c>
      <c r="O30" s="40" t="s">
        <v>63</v>
      </c>
      <c r="P30" s="40"/>
      <c r="Q30" s="10" t="s">
        <v>64</v>
      </c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 t="s">
        <v>34</v>
      </c>
      <c r="J31" s="40" t="s">
        <v>35</v>
      </c>
      <c r="K31" s="40" t="s">
        <v>36</v>
      </c>
      <c r="L31" s="40" t="s">
        <v>35</v>
      </c>
      <c r="M31" s="40" t="s">
        <v>36</v>
      </c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I32" s="116" t="s">
        <v>4</v>
      </c>
      <c r="J32">
        <v>71</v>
      </c>
      <c r="K32">
        <v>113</v>
      </c>
      <c r="L32">
        <v>2554</v>
      </c>
      <c r="M32">
        <v>4152</v>
      </c>
      <c r="N32">
        <v>184</v>
      </c>
      <c r="O32">
        <v>6706</v>
      </c>
      <c r="Q32" s="72">
        <f>SUM(M32/K32)</f>
        <v>36.743362831858406</v>
      </c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94</v>
      </c>
      <c r="D33" s="99">
        <v>460</v>
      </c>
      <c r="E33" s="41">
        <f t="shared" si="3"/>
        <v>-366</v>
      </c>
      <c r="F33" s="67">
        <f t="shared" si="4"/>
        <v>-0.79565217391304344</v>
      </c>
      <c r="G33" s="75">
        <f t="shared" si="5"/>
        <v>0.20434782608695654</v>
      </c>
      <c r="I33" s="116" t="s">
        <v>37</v>
      </c>
      <c r="J33">
        <v>16</v>
      </c>
      <c r="K33">
        <v>13</v>
      </c>
      <c r="L33">
        <v>255</v>
      </c>
      <c r="M33">
        <v>194</v>
      </c>
      <c r="N33">
        <v>29</v>
      </c>
      <c r="O33">
        <v>449</v>
      </c>
      <c r="Q33" s="72">
        <f t="shared" ref="Q33:Q52" si="6">SUM(M33/K33)</f>
        <v>14.923076923076923</v>
      </c>
      <c r="S33" s="40"/>
      <c r="T33" s="8"/>
      <c r="U33" s="8"/>
    </row>
    <row r="34" spans="2:25" ht="15" thickBot="1" x14ac:dyDescent="0.35">
      <c r="B34" s="14" t="s">
        <v>13</v>
      </c>
      <c r="C34" s="435">
        <f t="shared" si="2"/>
        <v>14</v>
      </c>
      <c r="D34" s="99">
        <v>61</v>
      </c>
      <c r="E34" s="41">
        <f t="shared" si="3"/>
        <v>-47</v>
      </c>
      <c r="F34" s="67">
        <f t="shared" si="4"/>
        <v>-0.77049180327868849</v>
      </c>
      <c r="G34" s="75">
        <f t="shared" si="5"/>
        <v>0.22950819672131148</v>
      </c>
      <c r="I34" t="s">
        <v>114</v>
      </c>
      <c r="J34">
        <v>2</v>
      </c>
      <c r="K34">
        <v>3</v>
      </c>
      <c r="L34">
        <v>37</v>
      </c>
      <c r="M34">
        <v>55</v>
      </c>
      <c r="N34">
        <v>5</v>
      </c>
      <c r="O34">
        <v>92</v>
      </c>
      <c r="Q34" s="72">
        <f t="shared" si="6"/>
        <v>18.333333333333332</v>
      </c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34</v>
      </c>
      <c r="D35" s="182">
        <v>44</v>
      </c>
      <c r="E35" s="57">
        <f t="shared" si="3"/>
        <v>-10</v>
      </c>
      <c r="F35" s="389">
        <f t="shared" si="4"/>
        <v>-0.22727272727272727</v>
      </c>
      <c r="G35" s="75">
        <f t="shared" si="5"/>
        <v>0.77272727272727271</v>
      </c>
      <c r="I35" t="s">
        <v>81</v>
      </c>
      <c r="J35">
        <v>2</v>
      </c>
      <c r="K35">
        <v>2</v>
      </c>
      <c r="L35">
        <v>47</v>
      </c>
      <c r="M35">
        <v>39</v>
      </c>
      <c r="N35">
        <v>4</v>
      </c>
      <c r="O35">
        <v>86</v>
      </c>
      <c r="Q35" s="72">
        <f t="shared" si="6"/>
        <v>19.5</v>
      </c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93</v>
      </c>
      <c r="D37" s="119">
        <v>295</v>
      </c>
      <c r="E37" s="41">
        <f t="shared" si="3"/>
        <v>-202</v>
      </c>
      <c r="F37" s="94">
        <f>SUM(E37/D37)</f>
        <v>-0.68474576271186438</v>
      </c>
      <c r="G37" s="75">
        <f>SUM(C37/D37)</f>
        <v>0.31525423728813562</v>
      </c>
      <c r="I37" s="116" t="s">
        <v>70</v>
      </c>
      <c r="J37">
        <v>274</v>
      </c>
      <c r="K37">
        <v>295</v>
      </c>
      <c r="L37">
        <v>4367</v>
      </c>
      <c r="M37">
        <v>5504</v>
      </c>
      <c r="N37">
        <v>569</v>
      </c>
      <c r="O37">
        <v>9871</v>
      </c>
      <c r="Q37" s="72">
        <f t="shared" si="6"/>
        <v>18.657627118644069</v>
      </c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2530</v>
      </c>
      <c r="D38" s="7">
        <f>SUM(D27:D37)</f>
        <v>3859</v>
      </c>
      <c r="E38" s="77">
        <f t="shared" si="3"/>
        <v>-1329</v>
      </c>
      <c r="F38" s="149">
        <f>SUM(E38/D38)</f>
        <v>-0.3443897382741643</v>
      </c>
      <c r="G38" s="185">
        <f>SUM(C38/D38)</f>
        <v>0.6556102617258357</v>
      </c>
      <c r="I38" s="116" t="s">
        <v>82</v>
      </c>
      <c r="J38">
        <v>110</v>
      </c>
      <c r="K38">
        <v>111</v>
      </c>
      <c r="L38">
        <v>3321</v>
      </c>
      <c r="M38">
        <v>3522</v>
      </c>
      <c r="N38">
        <v>221</v>
      </c>
      <c r="O38">
        <v>6843</v>
      </c>
      <c r="Q38" s="72">
        <f t="shared" si="6"/>
        <v>31.72972972972973</v>
      </c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I39" s="116" t="s">
        <v>39</v>
      </c>
      <c r="J39">
        <v>21</v>
      </c>
      <c r="K39">
        <v>47</v>
      </c>
      <c r="L39">
        <v>690</v>
      </c>
      <c r="M39">
        <v>1771</v>
      </c>
      <c r="N39">
        <v>68</v>
      </c>
      <c r="O39">
        <v>2461</v>
      </c>
      <c r="Q39" s="72">
        <f t="shared" si="6"/>
        <v>37.680851063829785</v>
      </c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404</v>
      </c>
      <c r="D40" s="9">
        <v>1359</v>
      </c>
      <c r="E40" s="77">
        <f>SUM(C40-D40)</f>
        <v>-955</v>
      </c>
      <c r="F40" s="149">
        <f>SUM(E40/D40)</f>
        <v>-0.70272259013980864</v>
      </c>
      <c r="G40" s="185">
        <f>SUM(C40/D40)</f>
        <v>0.2972774098601913</v>
      </c>
      <c r="I40" t="s">
        <v>40</v>
      </c>
      <c r="J40">
        <v>2</v>
      </c>
      <c r="K40">
        <v>2</v>
      </c>
      <c r="L40">
        <v>11</v>
      </c>
      <c r="M40">
        <v>8</v>
      </c>
      <c r="N40">
        <v>4</v>
      </c>
      <c r="O40">
        <v>19</v>
      </c>
      <c r="Q40" s="72">
        <f t="shared" si="6"/>
        <v>4</v>
      </c>
      <c r="T40" s="8"/>
      <c r="U40" s="8"/>
    </row>
    <row r="41" spans="2:25" x14ac:dyDescent="0.3">
      <c r="I41" s="116" t="s">
        <v>12</v>
      </c>
      <c r="J41">
        <v>114</v>
      </c>
      <c r="K41">
        <v>118</v>
      </c>
      <c r="L41">
        <v>3115</v>
      </c>
      <c r="M41">
        <v>3262</v>
      </c>
      <c r="N41">
        <v>232</v>
      </c>
      <c r="O41">
        <v>6377</v>
      </c>
      <c r="Q41" s="72">
        <f t="shared" si="6"/>
        <v>27.64406779661017</v>
      </c>
      <c r="S41" s="40"/>
      <c r="T41" s="8"/>
      <c r="U41" s="8"/>
    </row>
    <row r="42" spans="2:25" ht="15.6" x14ac:dyDescent="0.3">
      <c r="B42" s="70" t="s">
        <v>319</v>
      </c>
      <c r="C42" s="421"/>
      <c r="D42" s="28"/>
      <c r="I42" s="116" t="s">
        <v>5</v>
      </c>
      <c r="J42">
        <v>60</v>
      </c>
      <c r="K42">
        <v>75</v>
      </c>
      <c r="L42">
        <v>1740</v>
      </c>
      <c r="M42">
        <v>2819</v>
      </c>
      <c r="N42">
        <v>135</v>
      </c>
      <c r="O42">
        <v>4559</v>
      </c>
      <c r="Q42" s="72">
        <f t="shared" si="6"/>
        <v>37.586666666666666</v>
      </c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I43" s="116" t="s">
        <v>41</v>
      </c>
      <c r="J43">
        <v>33</v>
      </c>
      <c r="K43">
        <v>31</v>
      </c>
      <c r="L43">
        <v>799</v>
      </c>
      <c r="M43">
        <v>854</v>
      </c>
      <c r="N43">
        <v>64</v>
      </c>
      <c r="O43">
        <v>1653</v>
      </c>
      <c r="Q43" s="72">
        <f t="shared" si="6"/>
        <v>27.548387096774192</v>
      </c>
      <c r="S43" s="40"/>
      <c r="T43" s="8"/>
      <c r="U43" s="8"/>
    </row>
    <row r="44" spans="2:25" x14ac:dyDescent="0.3">
      <c r="B44" s="230"/>
      <c r="C44" s="423" t="s">
        <v>321</v>
      </c>
      <c r="D44" s="254" t="s">
        <v>322</v>
      </c>
      <c r="E44" s="45" t="s">
        <v>20</v>
      </c>
      <c r="F44" s="64" t="s">
        <v>20</v>
      </c>
      <c r="I44" s="116" t="s">
        <v>42</v>
      </c>
      <c r="J44">
        <v>125</v>
      </c>
      <c r="K44">
        <v>127</v>
      </c>
      <c r="L44">
        <v>3598</v>
      </c>
      <c r="M44">
        <v>3784</v>
      </c>
      <c r="N44">
        <v>252</v>
      </c>
      <c r="O44">
        <v>7382</v>
      </c>
      <c r="Q44" s="72">
        <f t="shared" si="6"/>
        <v>29.795275590551181</v>
      </c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I45" s="116" t="s">
        <v>43</v>
      </c>
      <c r="J45">
        <v>145</v>
      </c>
      <c r="K45">
        <v>175</v>
      </c>
      <c r="L45">
        <v>4858</v>
      </c>
      <c r="M45">
        <v>5832</v>
      </c>
      <c r="N45">
        <v>320</v>
      </c>
      <c r="O45">
        <v>10690</v>
      </c>
      <c r="Q45" s="72">
        <f t="shared" si="6"/>
        <v>33.325714285714284</v>
      </c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I46" t="s">
        <v>44</v>
      </c>
      <c r="Q46" s="72"/>
      <c r="T46" s="8"/>
      <c r="U46" s="8"/>
    </row>
    <row r="47" spans="2:25" ht="15" thickBot="1" x14ac:dyDescent="0.35">
      <c r="B47" s="11" t="s">
        <v>0</v>
      </c>
      <c r="C47" s="441">
        <v>778</v>
      </c>
      <c r="D47" s="221">
        <v>923</v>
      </c>
      <c r="E47" s="93">
        <f t="shared" ref="E47:E57" si="7">SUM(C47-D47)</f>
        <v>-145</v>
      </c>
      <c r="F47" s="95">
        <f t="shared" ref="F47:F57" si="8">SUM(E47/D47)</f>
        <v>-0.15709642470205851</v>
      </c>
      <c r="G47" s="394">
        <f t="shared" ref="G47:G55" si="9">SUM(C47/C27)</f>
        <v>22.228571428571428</v>
      </c>
      <c r="I47" s="116" t="s">
        <v>45</v>
      </c>
      <c r="J47">
        <v>121</v>
      </c>
      <c r="K47">
        <v>123</v>
      </c>
      <c r="L47">
        <v>3498</v>
      </c>
      <c r="M47">
        <v>3551</v>
      </c>
      <c r="N47">
        <v>244</v>
      </c>
      <c r="O47">
        <v>7049</v>
      </c>
      <c r="Q47" s="72">
        <f t="shared" si="6"/>
        <v>28.869918699186993</v>
      </c>
      <c r="S47" s="40"/>
      <c r="T47" s="8"/>
      <c r="U47" s="8"/>
    </row>
    <row r="48" spans="2:25" ht="15" thickBot="1" x14ac:dyDescent="0.35">
      <c r="B48" s="34" t="s">
        <v>2</v>
      </c>
      <c r="C48" s="427">
        <v>1850</v>
      </c>
      <c r="D48" s="42">
        <v>1819</v>
      </c>
      <c r="E48" s="93">
        <f t="shared" si="7"/>
        <v>31</v>
      </c>
      <c r="F48" s="95">
        <f t="shared" si="8"/>
        <v>1.7042330951072018E-2</v>
      </c>
      <c r="G48" s="394">
        <f t="shared" si="9"/>
        <v>30.327868852459016</v>
      </c>
      <c r="I48" s="116" t="s">
        <v>7</v>
      </c>
      <c r="J48">
        <v>40</v>
      </c>
      <c r="K48">
        <v>35</v>
      </c>
      <c r="L48">
        <v>912</v>
      </c>
      <c r="M48">
        <v>752</v>
      </c>
      <c r="N48">
        <v>75</v>
      </c>
      <c r="O48">
        <v>1664</v>
      </c>
      <c r="Q48" s="72">
        <f t="shared" si="6"/>
        <v>21.485714285714284</v>
      </c>
      <c r="S48" s="40"/>
      <c r="T48" s="8"/>
      <c r="U48" s="8"/>
    </row>
    <row r="49" spans="2:21" ht="15" thickBot="1" x14ac:dyDescent="0.35">
      <c r="B49" s="33" t="s">
        <v>1</v>
      </c>
      <c r="C49" s="427">
        <v>686</v>
      </c>
      <c r="D49" s="42">
        <v>669</v>
      </c>
      <c r="E49" s="93">
        <f t="shared" si="7"/>
        <v>17</v>
      </c>
      <c r="F49" s="95">
        <f t="shared" si="8"/>
        <v>2.5411061285500747E-2</v>
      </c>
      <c r="G49" s="394">
        <f t="shared" si="9"/>
        <v>38.111111111111114</v>
      </c>
      <c r="I49" s="116" t="s">
        <v>46</v>
      </c>
      <c r="J49">
        <v>64</v>
      </c>
      <c r="K49">
        <v>61</v>
      </c>
      <c r="L49">
        <v>1916</v>
      </c>
      <c r="M49">
        <v>1843</v>
      </c>
      <c r="N49">
        <v>125</v>
      </c>
      <c r="O49">
        <v>3759</v>
      </c>
      <c r="Q49" s="72">
        <f t="shared" si="6"/>
        <v>30.21311475409836</v>
      </c>
      <c r="S49" s="40"/>
      <c r="T49" s="8"/>
      <c r="U49" s="8"/>
    </row>
    <row r="50" spans="2:21" ht="15" thickBot="1" x14ac:dyDescent="0.35">
      <c r="B50" s="12" t="s">
        <v>6</v>
      </c>
      <c r="C50" s="442">
        <v>39100</v>
      </c>
      <c r="D50" s="222">
        <v>39282</v>
      </c>
      <c r="E50" s="93">
        <f t="shared" si="7"/>
        <v>-182</v>
      </c>
      <c r="F50" s="95">
        <f t="shared" si="8"/>
        <v>-4.6331653174481952E-3</v>
      </c>
      <c r="G50" s="394">
        <f t="shared" si="9"/>
        <v>18.391345249294449</v>
      </c>
      <c r="I50" s="116" t="s">
        <v>47</v>
      </c>
      <c r="J50">
        <v>35</v>
      </c>
      <c r="K50">
        <v>35</v>
      </c>
      <c r="L50">
        <v>874</v>
      </c>
      <c r="M50">
        <v>962</v>
      </c>
      <c r="N50">
        <v>70</v>
      </c>
      <c r="O50">
        <v>1836</v>
      </c>
      <c r="Q50" s="72">
        <f t="shared" si="6"/>
        <v>27.485714285714284</v>
      </c>
      <c r="S50" s="40"/>
      <c r="T50" s="8"/>
      <c r="U50" s="8"/>
    </row>
    <row r="51" spans="2:21" ht="15" thickBot="1" x14ac:dyDescent="0.35">
      <c r="B51" s="14" t="s">
        <v>3</v>
      </c>
      <c r="C51" s="427">
        <v>543</v>
      </c>
      <c r="D51" s="42">
        <v>512</v>
      </c>
      <c r="E51" s="93">
        <f t="shared" si="7"/>
        <v>31</v>
      </c>
      <c r="F51" s="95">
        <f t="shared" si="8"/>
        <v>6.0546875E-2</v>
      </c>
      <c r="G51" s="394">
        <f t="shared" si="9"/>
        <v>27.15</v>
      </c>
      <c r="I51" s="116" t="s">
        <v>6</v>
      </c>
      <c r="J51">
        <v>2788</v>
      </c>
      <c r="K51" s="40">
        <v>2500</v>
      </c>
      <c r="L51">
        <v>92951</v>
      </c>
      <c r="M51" s="40">
        <v>86541</v>
      </c>
      <c r="N51">
        <v>5285</v>
      </c>
      <c r="O51">
        <v>179492</v>
      </c>
      <c r="Q51" s="72">
        <f t="shared" si="6"/>
        <v>34.616399999999999</v>
      </c>
      <c r="S51" s="40"/>
      <c r="T51" s="8"/>
      <c r="U51" s="8"/>
    </row>
    <row r="52" spans="2:21" ht="15" thickBot="1" x14ac:dyDescent="0.35">
      <c r="B52" s="13" t="s">
        <v>7</v>
      </c>
      <c r="C52" s="427">
        <v>492</v>
      </c>
      <c r="D52" s="42">
        <v>479</v>
      </c>
      <c r="E52" s="93">
        <f t="shared" si="7"/>
        <v>13</v>
      </c>
      <c r="F52" s="95">
        <f t="shared" si="8"/>
        <v>2.7139874739039668E-2</v>
      </c>
      <c r="G52" s="394">
        <f t="shared" si="9"/>
        <v>25.894736842105264</v>
      </c>
      <c r="I52" t="s">
        <v>48</v>
      </c>
      <c r="J52">
        <v>4160</v>
      </c>
      <c r="K52" s="3">
        <f>SUM(K32:K51)</f>
        <v>3866</v>
      </c>
      <c r="L52" s="3"/>
      <c r="M52" s="14">
        <f>SUM(M32:M51)</f>
        <v>125445</v>
      </c>
      <c r="N52" s="40">
        <v>8070</v>
      </c>
      <c r="O52" s="40">
        <v>252197</v>
      </c>
      <c r="Q52" s="88">
        <f t="shared" si="6"/>
        <v>32.448266942576304</v>
      </c>
      <c r="S52" s="40"/>
      <c r="T52" s="10"/>
      <c r="U52" s="10"/>
    </row>
    <row r="53" spans="2:21" ht="15" thickBot="1" x14ac:dyDescent="0.35">
      <c r="B53" s="14" t="s">
        <v>59</v>
      </c>
      <c r="C53" s="427">
        <v>2459</v>
      </c>
      <c r="D53" s="42">
        <v>2363</v>
      </c>
      <c r="E53" s="93">
        <f t="shared" si="7"/>
        <v>96</v>
      </c>
      <c r="F53" s="95">
        <f t="shared" si="8"/>
        <v>4.062632247143462E-2</v>
      </c>
      <c r="G53" s="394">
        <f t="shared" si="9"/>
        <v>26.159574468085108</v>
      </c>
      <c r="I53" s="98" t="s">
        <v>113</v>
      </c>
      <c r="J53" s="207"/>
      <c r="K53" s="98">
        <f>SUM(J56,K37:K39,K41:K45,K47:K51)</f>
        <v>3733</v>
      </c>
      <c r="L53" s="98"/>
      <c r="M53" s="98">
        <f>SUM(M32:M33,M37:M39,M41:M45,M47:M51)</f>
        <v>125343</v>
      </c>
      <c r="Q53" s="88">
        <f>SUM(M53/K53)</f>
        <v>33.577015804982587</v>
      </c>
      <c r="S53" s="40"/>
      <c r="T53" s="10"/>
      <c r="U53" s="10"/>
    </row>
    <row r="54" spans="2:21" ht="15" thickBot="1" x14ac:dyDescent="0.35">
      <c r="B54" s="14" t="s">
        <v>13</v>
      </c>
      <c r="C54" s="429">
        <v>480</v>
      </c>
      <c r="D54" s="56">
        <v>454</v>
      </c>
      <c r="E54" s="26">
        <f t="shared" si="7"/>
        <v>26</v>
      </c>
      <c r="F54" s="152">
        <f t="shared" si="8"/>
        <v>5.7268722466960353E-2</v>
      </c>
      <c r="G54" s="394">
        <f t="shared" si="9"/>
        <v>34.285714285714285</v>
      </c>
      <c r="I54" t="s">
        <v>59</v>
      </c>
      <c r="J54">
        <f>SUM(J44,J45,J47,J50)</f>
        <v>426</v>
      </c>
      <c r="K54">
        <f>SUM(K44,K45,K47,K50)</f>
        <v>460</v>
      </c>
      <c r="L54">
        <f>SUM(L44,L45,L47,L50)</f>
        <v>12828</v>
      </c>
      <c r="M54">
        <f>SUM(M44,M45,M47,M50)</f>
        <v>14129</v>
      </c>
    </row>
    <row r="55" spans="2:21" ht="15" thickBot="1" x14ac:dyDescent="0.35">
      <c r="B55" s="14" t="s">
        <v>65</v>
      </c>
      <c r="C55" s="427">
        <v>1262</v>
      </c>
      <c r="D55" s="42">
        <v>1102</v>
      </c>
      <c r="E55" s="41">
        <f t="shared" si="7"/>
        <v>160</v>
      </c>
      <c r="F55" s="67">
        <f t="shared" si="8"/>
        <v>0.14519056261343014</v>
      </c>
      <c r="G55" s="394">
        <f t="shared" si="9"/>
        <v>37.117647058823529</v>
      </c>
      <c r="I55" t="s">
        <v>62</v>
      </c>
      <c r="J55">
        <f>SUM(J43,J33)</f>
        <v>49</v>
      </c>
      <c r="K55" s="40">
        <f>SUM(K43,K33)</f>
        <v>44</v>
      </c>
      <c r="L55">
        <f>SUM(L43,L33)</f>
        <v>1054</v>
      </c>
      <c r="M55" s="40">
        <f>SUM(M43,M33)</f>
        <v>1048</v>
      </c>
      <c r="N55" s="88">
        <f>SUM(M55/K55)</f>
        <v>23.818181818181817</v>
      </c>
      <c r="S55" s="40"/>
    </row>
    <row r="56" spans="2:21" ht="15" thickBot="1" x14ac:dyDescent="0.35">
      <c r="B56" s="14" t="s">
        <v>296</v>
      </c>
      <c r="C56" s="427">
        <v>155</v>
      </c>
      <c r="D56" s="91">
        <v>132</v>
      </c>
      <c r="E56" s="41">
        <f t="shared" si="7"/>
        <v>23</v>
      </c>
      <c r="F56" s="67">
        <f t="shared" si="8"/>
        <v>0.17424242424242425</v>
      </c>
      <c r="G56" s="138" t="s">
        <v>297</v>
      </c>
      <c r="K56" s="40"/>
      <c r="M56" s="40"/>
      <c r="N56" s="88"/>
      <c r="S56" s="40"/>
    </row>
    <row r="57" spans="2:21" ht="15" thickBot="1" x14ac:dyDescent="0.35">
      <c r="B57" s="14" t="s">
        <v>19</v>
      </c>
      <c r="C57" s="429">
        <v>1437</v>
      </c>
      <c r="D57" s="56">
        <v>1448</v>
      </c>
      <c r="E57" s="57">
        <f t="shared" si="7"/>
        <v>-11</v>
      </c>
      <c r="F57" s="94">
        <f t="shared" si="8"/>
        <v>-7.5966850828729279E-3</v>
      </c>
      <c r="G57" s="394">
        <f>SUM(C57/C37)</f>
        <v>15.451612903225806</v>
      </c>
      <c r="J57" s="10" t="s">
        <v>191</v>
      </c>
      <c r="K57" s="40">
        <f>SUM(K32:K33,K37:K39,K41:K45,K47:K50)</f>
        <v>1359</v>
      </c>
      <c r="L57" s="40"/>
      <c r="M57" s="40">
        <f>SUM(M32:M33,M37,M39,M41:M45,M47:M50)</f>
        <v>35280</v>
      </c>
      <c r="S57" s="40"/>
    </row>
    <row r="58" spans="2:21" ht="15" thickBot="1" x14ac:dyDescent="0.35">
      <c r="B58" s="61" t="s">
        <v>50</v>
      </c>
      <c r="C58" s="432">
        <f>SUM(C47:C57)</f>
        <v>49242</v>
      </c>
      <c r="D58" s="59">
        <f>SUM(D47:D57)</f>
        <v>49183</v>
      </c>
      <c r="E58" s="77">
        <f>SUM(C58-D58)</f>
        <v>59</v>
      </c>
      <c r="F58" s="149">
        <f>SUM(E58/D58)</f>
        <v>1.1996014883191347E-3</v>
      </c>
      <c r="G58" s="395">
        <f>SUM(C58/C38)</f>
        <v>19.463241106719369</v>
      </c>
      <c r="J58" s="40" t="s">
        <v>192</v>
      </c>
      <c r="K58" s="40">
        <f>SUM(K32:K50)</f>
        <v>1366</v>
      </c>
      <c r="L58" s="40"/>
      <c r="M58" s="40">
        <f>SUM(M32:M50)</f>
        <v>38904</v>
      </c>
      <c r="S58" s="40"/>
    </row>
    <row r="59" spans="2:21" ht="15" thickBot="1" x14ac:dyDescent="0.35">
      <c r="C59" s="437">
        <f>SUM(C47:C49,C51:C57)</f>
        <v>10142</v>
      </c>
      <c r="D59" s="73">
        <f>SUM(D47:D49,D51:D57)</f>
        <v>9901</v>
      </c>
      <c r="E59" s="73">
        <f>SUM(E47:E49,E51:E57)</f>
        <v>241</v>
      </c>
      <c r="F59" s="127">
        <f>SUM(E59/D59)</f>
        <v>2.4340975659024339E-2</v>
      </c>
      <c r="G59" s="72"/>
    </row>
    <row r="60" spans="2:21" ht="15" thickBot="1" x14ac:dyDescent="0.35">
      <c r="C60" s="433" t="s">
        <v>66</v>
      </c>
      <c r="M60">
        <f>SUM(M53-M51)</f>
        <v>38802</v>
      </c>
      <c r="S60" s="40"/>
    </row>
    <row r="61" spans="2:21" ht="15" thickBot="1" x14ac:dyDescent="0.35">
      <c r="C61" s="443"/>
      <c r="E61" s="83">
        <f>SUM(C47:C49,C51:C57)</f>
        <v>10142</v>
      </c>
      <c r="F61" s="30">
        <f>SUM(C27:C29,C31:C37)</f>
        <v>404</v>
      </c>
      <c r="G61" s="134">
        <f>SUM(E61/F61)</f>
        <v>25.103960396039604</v>
      </c>
      <c r="K61" s="40">
        <f>SUM(K52-K51)</f>
        <v>1366</v>
      </c>
      <c r="M61">
        <f>SUM(M52-M51)</f>
        <v>38904</v>
      </c>
      <c r="S61" s="40"/>
    </row>
    <row r="62" spans="2:21" ht="15" thickBot="1" x14ac:dyDescent="0.35">
      <c r="F62" s="132">
        <v>18.8</v>
      </c>
      <c r="G62" s="88"/>
      <c r="K62" s="40"/>
      <c r="S62" s="40"/>
    </row>
    <row r="63" spans="2:21" ht="18" x14ac:dyDescent="0.35">
      <c r="B63" s="191" t="s">
        <v>53</v>
      </c>
      <c r="C63" s="422"/>
      <c r="D63" s="192"/>
      <c r="E63" s="35"/>
    </row>
    <row r="64" spans="2:21" ht="15.6" x14ac:dyDescent="0.3">
      <c r="B64" s="6" t="s">
        <v>320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321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10">SUM(C47)</f>
        <v>778</v>
      </c>
      <c r="D69" s="220">
        <v>4152</v>
      </c>
      <c r="E69" s="41">
        <f>SUM(C69-D69)</f>
        <v>-3374</v>
      </c>
      <c r="F69" s="67">
        <f>SUM(E69/D69)</f>
        <v>-0.81262042389210021</v>
      </c>
      <c r="G69" s="75">
        <f>SUM(C69/D69)</f>
        <v>0.18737957610789982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10"/>
        <v>1850</v>
      </c>
      <c r="D70" s="220">
        <v>3262</v>
      </c>
      <c r="E70" s="41">
        <f t="shared" ref="E70:E79" si="11">SUM(C70-D70)</f>
        <v>-1412</v>
      </c>
      <c r="F70" s="67">
        <f t="shared" ref="F70:F79" si="12">SUM(E70/D70)</f>
        <v>-0.43286327406499081</v>
      </c>
      <c r="G70" s="75">
        <f t="shared" ref="G70:G79" si="13">SUM(C70/D70)</f>
        <v>0.56713672593500919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10"/>
        <v>686</v>
      </c>
      <c r="D71" s="220">
        <v>1771</v>
      </c>
      <c r="E71" s="41">
        <f t="shared" si="11"/>
        <v>-1085</v>
      </c>
      <c r="F71" s="67">
        <f t="shared" si="12"/>
        <v>-0.61264822134387353</v>
      </c>
      <c r="G71" s="75">
        <f t="shared" si="13"/>
        <v>0.38735177865612647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10"/>
        <v>39100</v>
      </c>
      <c r="D72" s="220">
        <v>86541</v>
      </c>
      <c r="E72" s="41">
        <f t="shared" si="11"/>
        <v>-47441</v>
      </c>
      <c r="F72" s="67">
        <f t="shared" si="12"/>
        <v>-0.54819103084087306</v>
      </c>
      <c r="G72" s="75">
        <f t="shared" si="13"/>
        <v>0.45180896915912688</v>
      </c>
    </row>
    <row r="73" spans="2:14" ht="15" thickBot="1" x14ac:dyDescent="0.35">
      <c r="B73" s="3" t="s">
        <v>3</v>
      </c>
      <c r="C73" s="435">
        <f t="shared" si="10"/>
        <v>543</v>
      </c>
      <c r="D73" s="220">
        <v>2819</v>
      </c>
      <c r="E73" s="41">
        <f t="shared" si="11"/>
        <v>-2276</v>
      </c>
      <c r="F73" s="67">
        <f t="shared" si="12"/>
        <v>-0.8073785030152536</v>
      </c>
      <c r="G73" s="75">
        <f t="shared" si="13"/>
        <v>0.19262149698474637</v>
      </c>
    </row>
    <row r="74" spans="2:14" ht="15" thickBot="1" x14ac:dyDescent="0.35">
      <c r="B74" s="227" t="s">
        <v>7</v>
      </c>
      <c r="C74" s="435">
        <f t="shared" si="10"/>
        <v>492</v>
      </c>
      <c r="D74" s="223">
        <v>752</v>
      </c>
      <c r="E74" s="57">
        <f t="shared" si="11"/>
        <v>-260</v>
      </c>
      <c r="F74" s="94">
        <f t="shared" si="12"/>
        <v>-0.34574468085106386</v>
      </c>
      <c r="G74" s="75">
        <f t="shared" si="13"/>
        <v>0.6542553191489362</v>
      </c>
    </row>
    <row r="75" spans="2:14" ht="15" thickBot="1" x14ac:dyDescent="0.35">
      <c r="B75" s="14" t="s">
        <v>59</v>
      </c>
      <c r="C75" s="435">
        <f t="shared" si="10"/>
        <v>2459</v>
      </c>
      <c r="D75" s="220">
        <v>14129</v>
      </c>
      <c r="E75" s="41">
        <f t="shared" si="11"/>
        <v>-11670</v>
      </c>
      <c r="F75" s="67">
        <f t="shared" si="12"/>
        <v>-0.82596078986481702</v>
      </c>
      <c r="G75" s="75">
        <f t="shared" si="13"/>
        <v>0.17403921013518295</v>
      </c>
      <c r="K75" s="282"/>
    </row>
    <row r="76" spans="2:14" ht="15" thickBot="1" x14ac:dyDescent="0.35">
      <c r="B76" s="170" t="s">
        <v>13</v>
      </c>
      <c r="C76" s="435">
        <f t="shared" si="10"/>
        <v>480</v>
      </c>
      <c r="D76" s="235">
        <v>1843</v>
      </c>
      <c r="E76" s="93">
        <f t="shared" si="11"/>
        <v>-1363</v>
      </c>
      <c r="F76" s="95">
        <f t="shared" si="12"/>
        <v>-0.7395550732501357</v>
      </c>
      <c r="G76" s="75">
        <f t="shared" si="13"/>
        <v>0.26044492674986436</v>
      </c>
    </row>
    <row r="77" spans="2:14" ht="15" thickBot="1" x14ac:dyDescent="0.35">
      <c r="B77" s="233" t="s">
        <v>65</v>
      </c>
      <c r="C77" s="436">
        <f t="shared" si="10"/>
        <v>1262</v>
      </c>
      <c r="D77" s="236">
        <v>1048</v>
      </c>
      <c r="E77" s="57">
        <f t="shared" si="11"/>
        <v>214</v>
      </c>
      <c r="F77" s="238">
        <f t="shared" si="12"/>
        <v>0.20419847328244276</v>
      </c>
      <c r="G77" s="75">
        <f t="shared" si="13"/>
        <v>1.2041984732824427</v>
      </c>
    </row>
    <row r="78" spans="2:14" ht="15" thickBot="1" x14ac:dyDescent="0.35">
      <c r="B78" s="419" t="s">
        <v>296</v>
      </c>
      <c r="C78" s="435">
        <f t="shared" si="10"/>
        <v>155</v>
      </c>
      <c r="D78" s="418">
        <v>3522</v>
      </c>
      <c r="E78" s="105">
        <f t="shared" si="11"/>
        <v>-3367</v>
      </c>
      <c r="F78" s="150">
        <f t="shared" si="12"/>
        <v>-0.95599091425326521</v>
      </c>
      <c r="G78" s="75">
        <f t="shared" si="13"/>
        <v>4.4009085746734809E-2</v>
      </c>
    </row>
    <row r="79" spans="2:14" ht="15" thickBot="1" x14ac:dyDescent="0.35">
      <c r="B79" s="38" t="s">
        <v>19</v>
      </c>
      <c r="C79" s="441">
        <f t="shared" si="10"/>
        <v>1437</v>
      </c>
      <c r="D79" s="390">
        <v>5504</v>
      </c>
      <c r="E79" s="26">
        <f t="shared" si="11"/>
        <v>-4067</v>
      </c>
      <c r="F79" s="152">
        <f t="shared" si="12"/>
        <v>-0.73891715116279066</v>
      </c>
      <c r="G79" s="75">
        <f t="shared" si="13"/>
        <v>0.26108284883720928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49242</v>
      </c>
      <c r="D80" s="115">
        <f>SUM(D69:D79)</f>
        <v>125343</v>
      </c>
      <c r="E80" s="77">
        <f>SUM(C80-D80)</f>
        <v>-76101</v>
      </c>
      <c r="F80" s="149">
        <f>SUM(E80/D80)</f>
        <v>-0.60714200234556381</v>
      </c>
      <c r="G80" s="185">
        <f>SUM(C80/D80)</f>
        <v>0.39285799765443624</v>
      </c>
      <c r="N80" s="72"/>
    </row>
    <row r="81" spans="3:14" ht="15" thickBot="1" x14ac:dyDescent="0.35">
      <c r="E81" s="102">
        <f>SUM(E69:E79)</f>
        <v>-76101</v>
      </c>
      <c r="I81" s="6" t="s">
        <v>318</v>
      </c>
      <c r="J81" s="40"/>
      <c r="K81" s="40"/>
      <c r="N81" s="72"/>
    </row>
    <row r="82" spans="3:14" ht="18.600000000000001" thickBot="1" x14ac:dyDescent="0.4">
      <c r="C82" s="444">
        <f>SUM(C80/C38)</f>
        <v>19.463241106719369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254" t="s">
        <v>317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10142</v>
      </c>
      <c r="D84" s="73">
        <f>SUM(D69:D71,D73:D79)</f>
        <v>38802</v>
      </c>
      <c r="E84" s="250">
        <f>SUM(C84/D84)</f>
        <v>0.26137827947013043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J96" si="14">SUM(C69/C27)</f>
        <v>22.228571428571428</v>
      </c>
      <c r="K86" s="111">
        <v>36.743362831858406</v>
      </c>
      <c r="L86" s="210">
        <f>SUM(J86-K86)</f>
        <v>-14.514791403286978</v>
      </c>
      <c r="M86" s="44">
        <f>SUM(L86/K86)</f>
        <v>-0.3950316542802092</v>
      </c>
      <c r="N86" s="72"/>
    </row>
    <row r="87" spans="3:14" x14ac:dyDescent="0.3">
      <c r="D87" s="40"/>
      <c r="E87" s="40"/>
      <c r="I87" s="129" t="s">
        <v>2</v>
      </c>
      <c r="J87" s="212">
        <f t="shared" si="14"/>
        <v>30.327868852459016</v>
      </c>
      <c r="K87" s="111">
        <v>27.64406779661017</v>
      </c>
      <c r="L87" s="210">
        <f t="shared" ref="L87:L96" si="15">SUM(J87-K87)</f>
        <v>2.6838010558488463</v>
      </c>
      <c r="M87" s="44">
        <f t="shared" ref="M87:M96" si="16">SUM(L87/K87)</f>
        <v>9.7084158366083348E-2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4"/>
        <v>38.111111111111114</v>
      </c>
      <c r="K88" s="111">
        <v>37.680851063829785</v>
      </c>
      <c r="L88" s="210">
        <f t="shared" si="15"/>
        <v>0.43026004728132961</v>
      </c>
      <c r="M88" s="44">
        <f t="shared" si="16"/>
        <v>1.1418533157663745E-2</v>
      </c>
      <c r="N88" s="72"/>
    </row>
    <row r="89" spans="3:14" x14ac:dyDescent="0.3">
      <c r="C89" s="445">
        <f>(SUM(C69,C70,C71,C73,C74,C75,C76,C77,C78,C79)/SUM(C27,C28,C29,C31,C32,C33,C34,C35,C36,C37))</f>
        <v>25.103960396039604</v>
      </c>
      <c r="D89" s="10"/>
      <c r="E89" s="73"/>
      <c r="I89" s="130" t="s">
        <v>6</v>
      </c>
      <c r="J89" s="212">
        <f t="shared" si="14"/>
        <v>18.391345249294449</v>
      </c>
      <c r="K89" s="111">
        <v>34.6</v>
      </c>
      <c r="L89" s="210">
        <f t="shared" si="15"/>
        <v>-16.208654750705552</v>
      </c>
      <c r="M89" s="44">
        <f t="shared" si="16"/>
        <v>-0.46845822978917778</v>
      </c>
    </row>
    <row r="90" spans="3:14" x14ac:dyDescent="0.3">
      <c r="I90" s="130" t="s">
        <v>3</v>
      </c>
      <c r="J90" s="212">
        <f t="shared" si="14"/>
        <v>27.15</v>
      </c>
      <c r="K90" s="111">
        <v>37.586666666666666</v>
      </c>
      <c r="L90" s="210">
        <f t="shared" si="15"/>
        <v>-10.436666666666667</v>
      </c>
      <c r="M90" s="44">
        <f t="shared" si="16"/>
        <v>-0.27766938630720117</v>
      </c>
    </row>
    <row r="91" spans="3:14" x14ac:dyDescent="0.3">
      <c r="E91" s="73"/>
      <c r="I91" s="130" t="s">
        <v>7</v>
      </c>
      <c r="J91" s="212">
        <f t="shared" si="14"/>
        <v>25.894736842105264</v>
      </c>
      <c r="K91" s="111">
        <v>21.485714285714284</v>
      </c>
      <c r="L91" s="210">
        <f t="shared" si="15"/>
        <v>4.4090225563909797</v>
      </c>
      <c r="M91" s="44">
        <f t="shared" si="16"/>
        <v>0.20520716685330359</v>
      </c>
    </row>
    <row r="92" spans="3:14" x14ac:dyDescent="0.3">
      <c r="E92" s="74"/>
      <c r="I92" s="130" t="s">
        <v>59</v>
      </c>
      <c r="J92" s="212">
        <f t="shared" si="14"/>
        <v>26.159574468085108</v>
      </c>
      <c r="K92" s="111">
        <f>SUM(D75/D33)</f>
        <v>30.715217391304346</v>
      </c>
      <c r="L92" s="210">
        <f t="shared" si="15"/>
        <v>-4.5556429232192386</v>
      </c>
      <c r="M92" s="44">
        <f t="shared" si="16"/>
        <v>-0.14831875891293439</v>
      </c>
    </row>
    <row r="93" spans="3:14" x14ac:dyDescent="0.3">
      <c r="I93" s="130" t="s">
        <v>13</v>
      </c>
      <c r="J93" s="212">
        <f t="shared" si="14"/>
        <v>34.285714285714285</v>
      </c>
      <c r="K93" s="111">
        <v>30.21311475409836</v>
      </c>
      <c r="L93" s="210">
        <f t="shared" si="15"/>
        <v>4.0725995316159249</v>
      </c>
      <c r="M93" s="44">
        <f t="shared" si="16"/>
        <v>0.13479575226726609</v>
      </c>
    </row>
    <row r="94" spans="3:14" x14ac:dyDescent="0.3">
      <c r="E94" s="25"/>
      <c r="F94" s="25"/>
      <c r="I94" s="130" t="s">
        <v>61</v>
      </c>
      <c r="J94" s="212">
        <f t="shared" si="14"/>
        <v>37.117647058823529</v>
      </c>
      <c r="K94" s="111">
        <f>SUM(M55/K55)</f>
        <v>23.818181818181817</v>
      </c>
      <c r="L94" s="210">
        <f t="shared" si="15"/>
        <v>13.299465240641712</v>
      </c>
      <c r="M94" s="44">
        <f t="shared" si="16"/>
        <v>0.55837449483610246</v>
      </c>
    </row>
    <row r="95" spans="3:14" x14ac:dyDescent="0.3">
      <c r="E95" s="25"/>
      <c r="F95" s="25"/>
      <c r="I95" s="79" t="s">
        <v>296</v>
      </c>
      <c r="J95" s="212">
        <f t="shared" si="14"/>
        <v>9.6875</v>
      </c>
      <c r="K95" s="111">
        <v>31.7</v>
      </c>
      <c r="L95" s="210">
        <f t="shared" si="15"/>
        <v>-22.012499999999999</v>
      </c>
      <c r="M95" s="44">
        <f t="shared" si="16"/>
        <v>-0.69440063091482651</v>
      </c>
    </row>
    <row r="96" spans="3:14" ht="15" thickBot="1" x14ac:dyDescent="0.35">
      <c r="I96" s="13" t="s">
        <v>137</v>
      </c>
      <c r="J96" s="213">
        <f t="shared" si="14"/>
        <v>15.451612903225806</v>
      </c>
      <c r="K96" s="208">
        <v>18.657627118644069</v>
      </c>
      <c r="L96" s="211">
        <f t="shared" si="15"/>
        <v>-3.2060142154182625</v>
      </c>
      <c r="M96" s="65">
        <f t="shared" si="16"/>
        <v>-0.17183397411852969</v>
      </c>
    </row>
    <row r="98" spans="2:13" x14ac:dyDescent="0.3">
      <c r="I98" s="40"/>
      <c r="J98" s="72"/>
    </row>
    <row r="99" spans="2:13" x14ac:dyDescent="0.3">
      <c r="J99" s="72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446"/>
      <c r="D106" s="312"/>
      <c r="E106" s="313"/>
      <c r="I106" s="286"/>
    </row>
    <row r="108" spans="2:13" x14ac:dyDescent="0.3">
      <c r="B108" s="315"/>
      <c r="C108" s="447"/>
      <c r="D108" s="317"/>
      <c r="E108" s="300"/>
      <c r="F108" s="300"/>
    </row>
    <row r="109" spans="2:13" x14ac:dyDescent="0.3">
      <c r="B109" s="315"/>
      <c r="C109" s="448"/>
      <c r="D109" s="318"/>
      <c r="E109" s="300"/>
      <c r="F109" s="300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3:L23"/>
    <mergeCell ref="J64:L64"/>
    <mergeCell ref="J65:K65"/>
    <mergeCell ref="J101:L101"/>
    <mergeCell ref="J102:K102"/>
    <mergeCell ref="J2:L2"/>
    <mergeCell ref="J3:L3"/>
    <mergeCell ref="J21:L21"/>
    <mergeCell ref="M21:M22"/>
    <mergeCell ref="N21:N22"/>
    <mergeCell ref="J22:L22"/>
  </mergeCells>
  <pageMargins left="0.7" right="0.7" top="0.75" bottom="0.75" header="0.3" footer="0.3"/>
  <pageSetup orientation="portrait" r:id="rId1"/>
  <ignoredErrors>
    <ignoredError sqref="C5 C44 C24 C66" twoDigitTextYear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3DE0-64EA-483B-A6A7-182364656856}">
  <sheetPr codeName="Sheet33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323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324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326</v>
      </c>
      <c r="D5" s="423" t="s">
        <v>321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91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450" t="s">
        <v>2</v>
      </c>
      <c r="C9" s="427">
        <v>61</v>
      </c>
      <c r="D9" s="42">
        <v>61</v>
      </c>
      <c r="E9" s="93">
        <f t="shared" si="0"/>
        <v>0</v>
      </c>
      <c r="F9" s="44">
        <f t="shared" si="1"/>
        <v>0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">
        <v>18</v>
      </c>
      <c r="E10" s="93">
        <f t="shared" si="0"/>
        <v>-1</v>
      </c>
      <c r="F10" s="44">
        <f t="shared" si="1"/>
        <v>-5.5555555555555552E-2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2135</v>
      </c>
      <c r="D11" s="42">
        <v>2126</v>
      </c>
      <c r="E11" s="93">
        <f t="shared" si="0"/>
        <v>9</v>
      </c>
      <c r="F11" s="44">
        <f t="shared" si="1"/>
        <v>4.2333019755409216E-3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0.65051282051282056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">
        <v>19</v>
      </c>
      <c r="E13" s="93">
        <f t="shared" si="0"/>
        <v>-2</v>
      </c>
      <c r="F13" s="58">
        <f t="shared" si="1"/>
        <v>-0.10526315789473684</v>
      </c>
      <c r="J13" s="190"/>
      <c r="K13" s="144"/>
      <c r="L13" s="139"/>
      <c r="M13" s="139"/>
      <c r="N13" s="141"/>
      <c r="S13" s="16" t="s">
        <v>11</v>
      </c>
      <c r="T13" s="18">
        <f>SUM(C58/T8)</f>
        <v>0.40303585657370516</v>
      </c>
      <c r="U13" s="16"/>
    </row>
    <row r="14" spans="2:35" ht="15" thickBot="1" x14ac:dyDescent="0.35">
      <c r="B14" s="14" t="s">
        <v>59</v>
      </c>
      <c r="C14" s="427">
        <v>95</v>
      </c>
      <c r="D14" s="42">
        <v>94</v>
      </c>
      <c r="E14" s="93">
        <f t="shared" si="0"/>
        <v>1</v>
      </c>
      <c r="F14" s="44">
        <f t="shared" si="1"/>
        <v>1.0638297872340425E-2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13</v>
      </c>
      <c r="C15" s="429">
        <v>14</v>
      </c>
      <c r="D15" s="56">
        <v>14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206" t="s">
        <v>65</v>
      </c>
      <c r="C16" s="430">
        <v>34</v>
      </c>
      <c r="D16" s="41">
        <v>34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326" t="s">
        <v>19</v>
      </c>
      <c r="C18" s="429">
        <v>93</v>
      </c>
      <c r="D18" s="56">
        <v>93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2537</v>
      </c>
      <c r="D19" s="7">
        <f>SUM(D8:D18)</f>
        <v>2530</v>
      </c>
      <c r="E19" s="77">
        <f t="shared" si="0"/>
        <v>7</v>
      </c>
      <c r="F19" s="60">
        <f t="shared" si="1"/>
        <v>2.7667984189723321E-3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325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326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61</v>
      </c>
      <c r="D28" s="99">
        <v>118</v>
      </c>
      <c r="E28" s="41">
        <f t="shared" ref="E28:E38" si="3">SUM(C28-D28)</f>
        <v>-57</v>
      </c>
      <c r="F28" s="67">
        <f t="shared" ref="F28:F36" si="4">SUM(E28/D28)</f>
        <v>-0.48305084745762711</v>
      </c>
      <c r="G28" s="75">
        <f>SUM(C28/D28)</f>
        <v>0.51694915254237284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2135</v>
      </c>
      <c r="D30" s="99">
        <v>2500</v>
      </c>
      <c r="E30" s="41">
        <f t="shared" si="3"/>
        <v>-365</v>
      </c>
      <c r="F30" s="67">
        <f t="shared" si="4"/>
        <v>-0.14599999999999999</v>
      </c>
      <c r="G30" s="75">
        <f t="shared" si="5"/>
        <v>0.85399999999999998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95</v>
      </c>
      <c r="D33" s="99">
        <v>460</v>
      </c>
      <c r="E33" s="41">
        <f t="shared" si="3"/>
        <v>-365</v>
      </c>
      <c r="F33" s="67">
        <f t="shared" si="4"/>
        <v>-0.79347826086956519</v>
      </c>
      <c r="G33" s="75">
        <f t="shared" si="5"/>
        <v>0.20652173913043478</v>
      </c>
      <c r="Q33" s="72"/>
      <c r="S33" s="40"/>
      <c r="T33" s="8"/>
      <c r="U33" s="8"/>
    </row>
    <row r="34" spans="2:25" ht="15" thickBot="1" x14ac:dyDescent="0.35">
      <c r="B34" s="14" t="s">
        <v>13</v>
      </c>
      <c r="C34" s="435">
        <f t="shared" si="2"/>
        <v>14</v>
      </c>
      <c r="D34" s="99">
        <v>61</v>
      </c>
      <c r="E34" s="41">
        <f t="shared" si="3"/>
        <v>-47</v>
      </c>
      <c r="F34" s="67">
        <f t="shared" si="4"/>
        <v>-0.77049180327868849</v>
      </c>
      <c r="G34" s="75">
        <f t="shared" si="5"/>
        <v>0.22950819672131148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34</v>
      </c>
      <c r="D35" s="182">
        <v>44</v>
      </c>
      <c r="E35" s="57">
        <f t="shared" si="3"/>
        <v>-10</v>
      </c>
      <c r="F35" s="389">
        <f t="shared" si="4"/>
        <v>-0.22727272727272727</v>
      </c>
      <c r="G35" s="75">
        <f t="shared" si="5"/>
        <v>0.77272727272727271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93</v>
      </c>
      <c r="D37" s="119">
        <v>295</v>
      </c>
      <c r="E37" s="41">
        <f t="shared" si="3"/>
        <v>-202</v>
      </c>
      <c r="F37" s="94">
        <f>SUM(E37/D37)</f>
        <v>-0.68474576271186438</v>
      </c>
      <c r="G37" s="75">
        <f>SUM(C37/D37)</f>
        <v>0.31525423728813562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2537</v>
      </c>
      <c r="D38" s="7">
        <f>SUM(D27:D37)</f>
        <v>3859</v>
      </c>
      <c r="E38" s="77">
        <f t="shared" si="3"/>
        <v>-1322</v>
      </c>
      <c r="F38" s="149">
        <f>SUM(E38/D38)</f>
        <v>-0.34257579683855921</v>
      </c>
      <c r="G38" s="185">
        <f>SUM(C38/D38)</f>
        <v>0.65742420316144079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402</v>
      </c>
      <c r="D40" s="9">
        <v>1359</v>
      </c>
      <c r="E40" s="77">
        <f>SUM(C40-D40)</f>
        <v>-957</v>
      </c>
      <c r="F40" s="149">
        <f>SUM(E40/D40)</f>
        <v>-0.70419426048565126</v>
      </c>
      <c r="G40" s="185">
        <f>SUM(C40/D40)</f>
        <v>0.2958057395143488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324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326</v>
      </c>
      <c r="D44" s="423" t="s">
        <v>321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843</v>
      </c>
      <c r="D47" s="221">
        <v>778</v>
      </c>
      <c r="E47" s="93">
        <f t="shared" ref="E47:E57" si="6">SUM(C47-D47)</f>
        <v>65</v>
      </c>
      <c r="F47" s="95">
        <f t="shared" ref="F47:F57" si="7">SUM(E47/D47)</f>
        <v>8.3547557840616973E-2</v>
      </c>
      <c r="G47" s="394">
        <f t="shared" ref="G47:G55" si="8">SUM(C47/C27)</f>
        <v>24.085714285714285</v>
      </c>
      <c r="Q47" s="72"/>
      <c r="S47" s="40"/>
      <c r="T47" s="8"/>
      <c r="U47" s="8"/>
    </row>
    <row r="48" spans="2:25" ht="15" thickBot="1" x14ac:dyDescent="0.35">
      <c r="B48" s="451" t="s">
        <v>2</v>
      </c>
      <c r="C48" s="427">
        <v>1850</v>
      </c>
      <c r="D48" s="42">
        <v>1850</v>
      </c>
      <c r="E48" s="93">
        <f t="shared" si="6"/>
        <v>0</v>
      </c>
      <c r="F48" s="95">
        <f t="shared" si="7"/>
        <v>0</v>
      </c>
      <c r="G48" s="394">
        <f t="shared" si="8"/>
        <v>30.327868852459016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670</v>
      </c>
      <c r="D49" s="42">
        <v>686</v>
      </c>
      <c r="E49" s="93">
        <f t="shared" si="6"/>
        <v>-16</v>
      </c>
      <c r="F49" s="95">
        <f t="shared" si="7"/>
        <v>-2.3323615160349854E-2</v>
      </c>
      <c r="G49" s="394">
        <f t="shared" si="8"/>
        <v>39.411764705882355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40256</v>
      </c>
      <c r="D50" s="222">
        <v>39100</v>
      </c>
      <c r="E50" s="93">
        <f t="shared" si="6"/>
        <v>1156</v>
      </c>
      <c r="F50" s="95">
        <f t="shared" si="7"/>
        <v>2.9565217391304348E-2</v>
      </c>
      <c r="G50" s="394">
        <f t="shared" si="8"/>
        <v>18.855269320843092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557</v>
      </c>
      <c r="D51" s="42">
        <v>543</v>
      </c>
      <c r="E51" s="93">
        <f t="shared" si="6"/>
        <v>14</v>
      </c>
      <c r="F51" s="95">
        <f t="shared" si="7"/>
        <v>2.5782688766114181E-2</v>
      </c>
      <c r="G51" s="394">
        <f t="shared" si="8"/>
        <v>27.85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421</v>
      </c>
      <c r="D52" s="42">
        <v>492</v>
      </c>
      <c r="E52" s="93">
        <f t="shared" si="6"/>
        <v>-71</v>
      </c>
      <c r="F52" s="95">
        <f t="shared" si="7"/>
        <v>-0.1443089430894309</v>
      </c>
      <c r="G52" s="394">
        <f t="shared" si="8"/>
        <v>24.764705882352942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2630</v>
      </c>
      <c r="D53" s="42">
        <v>2459</v>
      </c>
      <c r="E53" s="93">
        <f t="shared" si="6"/>
        <v>171</v>
      </c>
      <c r="F53" s="95">
        <f t="shared" si="7"/>
        <v>6.9540463603090685E-2</v>
      </c>
      <c r="G53" s="394">
        <f t="shared" si="8"/>
        <v>27.684210526315791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13</v>
      </c>
      <c r="C54" s="429">
        <v>467</v>
      </c>
      <c r="D54" s="56">
        <v>480</v>
      </c>
      <c r="E54" s="26">
        <f t="shared" si="6"/>
        <v>-13</v>
      </c>
      <c r="F54" s="152">
        <f t="shared" si="7"/>
        <v>-2.7083333333333334E-2</v>
      </c>
      <c r="G54" s="394">
        <f t="shared" si="8"/>
        <v>33.357142857142854</v>
      </c>
      <c r="AL54" s="35"/>
      <c r="AM54" s="35"/>
    </row>
    <row r="55" spans="2:39" ht="15" thickBot="1" x14ac:dyDescent="0.35">
      <c r="B55" s="206" t="s">
        <v>65</v>
      </c>
      <c r="C55" s="427">
        <v>1262</v>
      </c>
      <c r="D55" s="42">
        <v>1262</v>
      </c>
      <c r="E55" s="41">
        <f t="shared" si="6"/>
        <v>0</v>
      </c>
      <c r="F55" s="67">
        <f t="shared" si="7"/>
        <v>0</v>
      </c>
      <c r="G55" s="394">
        <f t="shared" si="8"/>
        <v>37.117647058823529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188</v>
      </c>
      <c r="D56" s="91">
        <v>155</v>
      </c>
      <c r="E56" s="41">
        <f t="shared" si="6"/>
        <v>33</v>
      </c>
      <c r="F56" s="67">
        <f t="shared" si="7"/>
        <v>0.2129032258064516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206" t="s">
        <v>19</v>
      </c>
      <c r="C57" s="429">
        <v>1437</v>
      </c>
      <c r="D57" s="56">
        <v>1437</v>
      </c>
      <c r="E57" s="57">
        <f t="shared" si="6"/>
        <v>0</v>
      </c>
      <c r="F57" s="94">
        <f t="shared" si="7"/>
        <v>0</v>
      </c>
      <c r="G57" s="394">
        <f>SUM(C57/C37)</f>
        <v>15.451612903225806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50581</v>
      </c>
      <c r="D58" s="59">
        <f>SUM(D47:D57)</f>
        <v>49242</v>
      </c>
      <c r="E58" s="77">
        <f>SUM(C58-D58)</f>
        <v>1339</v>
      </c>
      <c r="F58" s="149">
        <f>SUM(E58/D58)</f>
        <v>2.7192234271556801E-2</v>
      </c>
      <c r="G58" s="395">
        <f>SUM(C58/C38)</f>
        <v>19.937327552227039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10325</v>
      </c>
      <c r="D59" s="73">
        <f>SUM(D47:D49,D51:D57)</f>
        <v>10142</v>
      </c>
      <c r="E59" s="73">
        <f>SUM(E47:E49,E51:E57)</f>
        <v>183</v>
      </c>
      <c r="F59" s="127">
        <f>SUM(E59/D59)</f>
        <v>1.8043778347465983E-2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10325</v>
      </c>
      <c r="F61" s="30">
        <f>SUM(C27:C29,C31:C37)</f>
        <v>402</v>
      </c>
      <c r="G61" s="134">
        <f>SUM(E61/F61)</f>
        <v>25.684079601990049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325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326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843</v>
      </c>
      <c r="D69" s="220">
        <v>4152</v>
      </c>
      <c r="E69" s="41">
        <f>SUM(C69-D69)</f>
        <v>-3309</v>
      </c>
      <c r="F69" s="67">
        <f>SUM(E69/D69)</f>
        <v>-0.7969653179190751</v>
      </c>
      <c r="G69" s="75">
        <f>SUM(C69/D69)</f>
        <v>0.20303468208092484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1850</v>
      </c>
      <c r="D70" s="220">
        <v>3262</v>
      </c>
      <c r="E70" s="41">
        <f t="shared" ref="E70:E79" si="10">SUM(C70-D70)</f>
        <v>-1412</v>
      </c>
      <c r="F70" s="67">
        <f t="shared" ref="F70:F79" si="11">SUM(E70/D70)</f>
        <v>-0.43286327406499081</v>
      </c>
      <c r="G70" s="75">
        <f t="shared" ref="G70:G79" si="12">SUM(C70/D70)</f>
        <v>0.56713672593500919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670</v>
      </c>
      <c r="D71" s="220">
        <v>1771</v>
      </c>
      <c r="E71" s="41">
        <f t="shared" si="10"/>
        <v>-1101</v>
      </c>
      <c r="F71" s="67">
        <f t="shared" si="11"/>
        <v>-0.62168266516092607</v>
      </c>
      <c r="G71" s="75">
        <f t="shared" si="12"/>
        <v>0.37831733483907398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40256</v>
      </c>
      <c r="D72" s="220">
        <v>86541</v>
      </c>
      <c r="E72" s="41">
        <f t="shared" si="10"/>
        <v>-46285</v>
      </c>
      <c r="F72" s="67">
        <f t="shared" si="11"/>
        <v>-0.53483320044834237</v>
      </c>
      <c r="G72" s="75">
        <f t="shared" si="12"/>
        <v>0.46516679955165757</v>
      </c>
    </row>
    <row r="73" spans="2:14" ht="15" thickBot="1" x14ac:dyDescent="0.35">
      <c r="B73" s="3" t="s">
        <v>3</v>
      </c>
      <c r="C73" s="435">
        <f t="shared" si="9"/>
        <v>557</v>
      </c>
      <c r="D73" s="220">
        <v>2819</v>
      </c>
      <c r="E73" s="41">
        <f t="shared" si="10"/>
        <v>-2262</v>
      </c>
      <c r="F73" s="67">
        <f t="shared" si="11"/>
        <v>-0.80241220290883297</v>
      </c>
      <c r="G73" s="75">
        <f t="shared" si="12"/>
        <v>0.19758779709116708</v>
      </c>
    </row>
    <row r="74" spans="2:14" ht="15" thickBot="1" x14ac:dyDescent="0.35">
      <c r="B74" s="227" t="s">
        <v>7</v>
      </c>
      <c r="C74" s="435">
        <f t="shared" si="9"/>
        <v>421</v>
      </c>
      <c r="D74" s="223">
        <v>752</v>
      </c>
      <c r="E74" s="57">
        <f t="shared" si="10"/>
        <v>-331</v>
      </c>
      <c r="F74" s="94">
        <f t="shared" si="11"/>
        <v>-0.44015957446808512</v>
      </c>
      <c r="G74" s="75">
        <f t="shared" si="12"/>
        <v>0.55984042553191493</v>
      </c>
    </row>
    <row r="75" spans="2:14" ht="15" thickBot="1" x14ac:dyDescent="0.35">
      <c r="B75" s="14" t="s">
        <v>59</v>
      </c>
      <c r="C75" s="435">
        <f t="shared" si="9"/>
        <v>2630</v>
      </c>
      <c r="D75" s="220">
        <v>14129</v>
      </c>
      <c r="E75" s="41">
        <f t="shared" si="10"/>
        <v>-11499</v>
      </c>
      <c r="F75" s="67">
        <f t="shared" si="11"/>
        <v>-0.81385802250690065</v>
      </c>
      <c r="G75" s="75">
        <f t="shared" si="12"/>
        <v>0.1861419774930993</v>
      </c>
      <c r="K75" s="282"/>
    </row>
    <row r="76" spans="2:14" ht="15" thickBot="1" x14ac:dyDescent="0.35">
      <c r="B76" s="170" t="s">
        <v>13</v>
      </c>
      <c r="C76" s="435">
        <f t="shared" si="9"/>
        <v>467</v>
      </c>
      <c r="D76" s="235">
        <v>1843</v>
      </c>
      <c r="E76" s="93">
        <f t="shared" si="10"/>
        <v>-1376</v>
      </c>
      <c r="F76" s="95">
        <f t="shared" si="11"/>
        <v>-0.74660879001627778</v>
      </c>
      <c r="G76" s="75">
        <f t="shared" si="12"/>
        <v>0.25339120998372217</v>
      </c>
    </row>
    <row r="77" spans="2:14" ht="15" thickBot="1" x14ac:dyDescent="0.35">
      <c r="B77" s="233" t="s">
        <v>65</v>
      </c>
      <c r="C77" s="436">
        <f t="shared" si="9"/>
        <v>1262</v>
      </c>
      <c r="D77" s="236">
        <v>1048</v>
      </c>
      <c r="E77" s="57">
        <f t="shared" si="10"/>
        <v>214</v>
      </c>
      <c r="F77" s="238">
        <f t="shared" si="11"/>
        <v>0.20419847328244276</v>
      </c>
      <c r="G77" s="75">
        <f t="shared" si="12"/>
        <v>1.2041984732824427</v>
      </c>
    </row>
    <row r="78" spans="2:14" ht="15" thickBot="1" x14ac:dyDescent="0.35">
      <c r="B78" s="419" t="s">
        <v>296</v>
      </c>
      <c r="C78" s="435">
        <f t="shared" si="9"/>
        <v>188</v>
      </c>
      <c r="D78" s="418">
        <v>3522</v>
      </c>
      <c r="E78" s="105">
        <f t="shared" si="10"/>
        <v>-3334</v>
      </c>
      <c r="F78" s="150">
        <f t="shared" si="11"/>
        <v>-0.94662123793299258</v>
      </c>
      <c r="G78" s="75">
        <f t="shared" si="12"/>
        <v>5.3378762067007382E-2</v>
      </c>
    </row>
    <row r="79" spans="2:14" ht="15" thickBot="1" x14ac:dyDescent="0.35">
      <c r="B79" s="38" t="s">
        <v>19</v>
      </c>
      <c r="C79" s="441">
        <f t="shared" si="9"/>
        <v>1437</v>
      </c>
      <c r="D79" s="390">
        <v>5504</v>
      </c>
      <c r="E79" s="26">
        <f t="shared" si="10"/>
        <v>-4067</v>
      </c>
      <c r="F79" s="152">
        <f t="shared" si="11"/>
        <v>-0.73891715116279066</v>
      </c>
      <c r="G79" s="75">
        <f t="shared" si="12"/>
        <v>0.26108284883720928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50581</v>
      </c>
      <c r="D80" s="115">
        <f>SUM(D69:D79)</f>
        <v>125343</v>
      </c>
      <c r="E80" s="77">
        <f>SUM(C80-D80)</f>
        <v>-74762</v>
      </c>
      <c r="F80" s="149">
        <f>SUM(E80/D80)</f>
        <v>-0.59645931563788968</v>
      </c>
      <c r="G80" s="185">
        <f>SUM(C80/D80)</f>
        <v>0.40354068436211038</v>
      </c>
      <c r="N80" s="72"/>
    </row>
    <row r="81" spans="3:14" ht="15" thickBot="1" x14ac:dyDescent="0.35">
      <c r="E81" s="102">
        <f>SUM(E69:E79)</f>
        <v>-74762</v>
      </c>
      <c r="I81" s="6" t="s">
        <v>325</v>
      </c>
      <c r="J81" s="40"/>
      <c r="K81" s="40"/>
      <c r="N81" s="72"/>
    </row>
    <row r="82" spans="3:14" ht="18.600000000000001" thickBot="1" x14ac:dyDescent="0.4">
      <c r="C82" s="444">
        <f>SUM(C80/C38)</f>
        <v>19.937327552227039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254" t="s">
        <v>327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10325</v>
      </c>
      <c r="D84" s="73">
        <f>SUM(D69:D71,D73:D79)</f>
        <v>38802</v>
      </c>
      <c r="E84" s="250">
        <f>SUM(C84/D84)</f>
        <v>0.26609453120973148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J96" si="13">SUM(C69/C27)</f>
        <v>24.085714285714285</v>
      </c>
      <c r="K86" s="111">
        <v>36.743362831858406</v>
      </c>
      <c r="L86" s="210">
        <f>SUM(J86-K86)</f>
        <v>-12.65764854614412</v>
      </c>
      <c r="M86" s="44">
        <f>SUM(L86/K86)</f>
        <v>-0.34448802642444259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30.327868852459016</v>
      </c>
      <c r="K87" s="111">
        <v>27.64406779661017</v>
      </c>
      <c r="L87" s="210">
        <f t="shared" ref="L87:L96" si="14">SUM(J87-K87)</f>
        <v>2.6838010558488463</v>
      </c>
      <c r="M87" s="44">
        <f t="shared" ref="M87:M96" si="15">SUM(L87/K87)</f>
        <v>9.7084158366083348E-2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>SUM(C71/C29)</f>
        <v>39.411764705882355</v>
      </c>
      <c r="K88" s="111">
        <v>37.680851063829785</v>
      </c>
      <c r="L88" s="210">
        <f t="shared" si="14"/>
        <v>1.7309136420525704</v>
      </c>
      <c r="M88" s="44">
        <f t="shared" si="15"/>
        <v>4.5936161025675222E-2</v>
      </c>
      <c r="N88" s="72"/>
    </row>
    <row r="89" spans="3:14" x14ac:dyDescent="0.3">
      <c r="C89" s="445">
        <f>(SUM(C69,C70,C71,C73,C74,C75,C76,C77,C78,C79)/SUM(C27,C28,C29,C31,C32,C33,C34,C35,C36,C37))</f>
        <v>25.684079601990049</v>
      </c>
      <c r="D89" s="10"/>
      <c r="E89" s="73"/>
      <c r="I89" s="130" t="s">
        <v>6</v>
      </c>
      <c r="J89" s="212">
        <f t="shared" si="13"/>
        <v>18.855269320843092</v>
      </c>
      <c r="K89" s="111">
        <v>34.6</v>
      </c>
      <c r="L89" s="210">
        <f t="shared" si="14"/>
        <v>-15.744730679156909</v>
      </c>
      <c r="M89" s="44">
        <f t="shared" si="15"/>
        <v>-0.45505001962881236</v>
      </c>
    </row>
    <row r="90" spans="3:14" x14ac:dyDescent="0.3">
      <c r="I90" s="130" t="s">
        <v>3</v>
      </c>
      <c r="J90" s="212">
        <f t="shared" si="13"/>
        <v>27.85</v>
      </c>
      <c r="K90" s="111">
        <v>37.586666666666666</v>
      </c>
      <c r="L90" s="210">
        <f t="shared" si="14"/>
        <v>-9.7366666666666646</v>
      </c>
      <c r="M90" s="44">
        <f t="shared" si="15"/>
        <v>-0.25904576090812342</v>
      </c>
    </row>
    <row r="91" spans="3:14" x14ac:dyDescent="0.3">
      <c r="E91" s="73"/>
      <c r="I91" s="130" t="s">
        <v>7</v>
      </c>
      <c r="J91" s="212">
        <f t="shared" si="13"/>
        <v>24.764705882352942</v>
      </c>
      <c r="K91" s="111">
        <v>21.485714285714284</v>
      </c>
      <c r="L91" s="210">
        <f t="shared" si="14"/>
        <v>3.278991596638658</v>
      </c>
      <c r="M91" s="44">
        <f t="shared" si="15"/>
        <v>0.15261264080100137</v>
      </c>
    </row>
    <row r="92" spans="3:14" x14ac:dyDescent="0.3">
      <c r="E92" s="74"/>
      <c r="I92" s="130" t="s">
        <v>59</v>
      </c>
      <c r="J92" s="212">
        <f t="shared" si="13"/>
        <v>27.684210526315791</v>
      </c>
      <c r="K92" s="111">
        <f>SUM(D75/D33)</f>
        <v>30.715217391304346</v>
      </c>
      <c r="L92" s="210">
        <f t="shared" si="14"/>
        <v>-3.0310068649885551</v>
      </c>
      <c r="M92" s="44">
        <f t="shared" si="15"/>
        <v>-9.8680951086045396E-2</v>
      </c>
    </row>
    <row r="93" spans="3:14" x14ac:dyDescent="0.3">
      <c r="I93" s="130" t="s">
        <v>13</v>
      </c>
      <c r="J93" s="212">
        <f t="shared" si="13"/>
        <v>33.357142857142854</v>
      </c>
      <c r="K93" s="111">
        <v>30.21311475409836</v>
      </c>
      <c r="L93" s="210">
        <f t="shared" si="14"/>
        <v>3.1440281030444943</v>
      </c>
      <c r="M93" s="44">
        <f t="shared" si="15"/>
        <v>0.10406170064336091</v>
      </c>
    </row>
    <row r="94" spans="3:14" x14ac:dyDescent="0.3">
      <c r="E94" s="25"/>
      <c r="F94" s="25"/>
      <c r="I94" s="130" t="s">
        <v>61</v>
      </c>
      <c r="J94" s="212">
        <f t="shared" si="13"/>
        <v>37.117647058823529</v>
      </c>
      <c r="K94" s="111" t="e">
        <f>SUM(M55/K55)</f>
        <v>#DIV/0!</v>
      </c>
      <c r="L94" s="210" t="e">
        <f t="shared" si="14"/>
        <v>#DIV/0!</v>
      </c>
      <c r="M94" s="44" t="e">
        <f t="shared" si="15"/>
        <v>#DIV/0!</v>
      </c>
    </row>
    <row r="95" spans="3:14" x14ac:dyDescent="0.3">
      <c r="E95" s="25"/>
      <c r="F95" s="25"/>
      <c r="I95" s="79" t="s">
        <v>296</v>
      </c>
      <c r="J95" s="212">
        <f t="shared" si="13"/>
        <v>11.75</v>
      </c>
      <c r="K95" s="111">
        <v>31.7</v>
      </c>
      <c r="L95" s="210">
        <f t="shared" si="14"/>
        <v>-19.95</v>
      </c>
      <c r="M95" s="44">
        <f t="shared" si="15"/>
        <v>-0.62933753943217663</v>
      </c>
    </row>
    <row r="96" spans="3:14" ht="15" thickBot="1" x14ac:dyDescent="0.35">
      <c r="I96" s="13" t="s">
        <v>137</v>
      </c>
      <c r="J96" s="213">
        <f t="shared" si="13"/>
        <v>15.451612903225806</v>
      </c>
      <c r="K96" s="208">
        <v>18.657627118644069</v>
      </c>
      <c r="L96" s="211">
        <f t="shared" si="14"/>
        <v>-3.2060142154182625</v>
      </c>
      <c r="M96" s="65">
        <f t="shared" si="15"/>
        <v>-0.17183397411852969</v>
      </c>
    </row>
    <row r="98" spans="2:13" x14ac:dyDescent="0.3">
      <c r="I98" s="40"/>
      <c r="J98" s="72"/>
    </row>
    <row r="99" spans="2:13" x14ac:dyDescent="0.3">
      <c r="J99" s="72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446"/>
      <c r="D106" s="312"/>
      <c r="E106" s="313"/>
      <c r="I106" s="286"/>
    </row>
    <row r="108" spans="2:13" x14ac:dyDescent="0.3">
      <c r="B108" s="315"/>
      <c r="C108" s="447"/>
      <c r="D108" s="317"/>
      <c r="E108" s="300"/>
      <c r="F108" s="300"/>
    </row>
    <row r="109" spans="2:13" x14ac:dyDescent="0.3">
      <c r="B109" s="315"/>
      <c r="C109" s="448"/>
      <c r="D109" s="318"/>
      <c r="E109" s="300"/>
      <c r="F109" s="300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6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6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6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6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6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6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6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6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6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6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7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7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7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7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7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7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7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7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7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7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8">SUM(J190-K190)</f>
        <v>-26.25</v>
      </c>
      <c r="M190" s="372">
        <f t="shared" ref="M190:M199" si="19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8"/>
        <v>25.75</v>
      </c>
      <c r="M191" s="372">
        <f t="shared" si="19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8"/>
        <v>1641.9166666666679</v>
      </c>
      <c r="M192" s="372">
        <f t="shared" si="19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8"/>
        <v>47.666666666666686</v>
      </c>
      <c r="M193" s="372">
        <f t="shared" si="19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8"/>
        <v>38.083333333333314</v>
      </c>
      <c r="M194" s="372">
        <f t="shared" si="19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8"/>
        <v>144.91666666666674</v>
      </c>
      <c r="M195" s="372">
        <f t="shared" si="19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8"/>
        <v>21</v>
      </c>
      <c r="M196" s="372">
        <f t="shared" si="19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8"/>
        <v>162.58333333333337</v>
      </c>
      <c r="M197" s="372">
        <f t="shared" si="19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8"/>
        <v>5.5833333333332575</v>
      </c>
      <c r="M198" s="375">
        <f t="shared" si="19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19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3:L23"/>
    <mergeCell ref="J64:L64"/>
    <mergeCell ref="J65:K65"/>
    <mergeCell ref="J101:L101"/>
    <mergeCell ref="J102:K102"/>
    <mergeCell ref="J2:L2"/>
    <mergeCell ref="J3:L3"/>
    <mergeCell ref="J21:L21"/>
    <mergeCell ref="M21:M22"/>
    <mergeCell ref="N21:N22"/>
    <mergeCell ref="J22:L22"/>
  </mergeCell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09B73-4260-479B-A5D0-ACEF3AEC8540}">
  <sheetPr codeName="Sheet34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329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329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328</v>
      </c>
      <c r="D5" s="423" t="s">
        <v>326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91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58</v>
      </c>
      <c r="D9" s="42">
        <v>61</v>
      </c>
      <c r="E9" s="93">
        <f t="shared" si="0"/>
        <v>-3</v>
      </c>
      <c r="F9" s="44">
        <f t="shared" si="1"/>
        <v>-4.9180327868852458E-2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2097</v>
      </c>
      <c r="D11" s="42">
        <v>2135</v>
      </c>
      <c r="E11" s="93">
        <f t="shared" si="0"/>
        <v>-38</v>
      </c>
      <c r="F11" s="44">
        <f t="shared" si="1"/>
        <v>-1.7798594847775177E-2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0.63794871794871799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">
        <v>17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0.39368127490039839</v>
      </c>
      <c r="U13" s="16"/>
    </row>
    <row r="14" spans="2:35" ht="15" thickBot="1" x14ac:dyDescent="0.35">
      <c r="B14" s="14" t="s">
        <v>59</v>
      </c>
      <c r="C14" s="427">
        <v>99</v>
      </c>
      <c r="D14" s="42">
        <v>95</v>
      </c>
      <c r="E14" s="93">
        <f t="shared" si="0"/>
        <v>4</v>
      </c>
      <c r="F14" s="44">
        <f t="shared" si="1"/>
        <v>4.2105263157894736E-2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13</v>
      </c>
      <c r="C15" s="429">
        <v>15</v>
      </c>
      <c r="D15" s="56">
        <v>14</v>
      </c>
      <c r="E15" s="26">
        <f t="shared" si="0"/>
        <v>1</v>
      </c>
      <c r="F15" s="263">
        <f t="shared" si="1"/>
        <v>7.1428571428571425E-2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1">
        <v>34</v>
      </c>
      <c r="E16" s="41">
        <f t="shared" si="0"/>
        <v>-9</v>
      </c>
      <c r="F16" s="44">
        <f t="shared" si="1"/>
        <v>-0.26470588235294118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89</v>
      </c>
      <c r="D18" s="56">
        <v>93</v>
      </c>
      <c r="E18" s="57">
        <f t="shared" si="0"/>
        <v>-4</v>
      </c>
      <c r="F18" s="58">
        <f t="shared" si="1"/>
        <v>-4.3010752688172046E-2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2488</v>
      </c>
      <c r="D19" s="7">
        <f>SUM(D8:D18)</f>
        <v>2537</v>
      </c>
      <c r="E19" s="77">
        <f t="shared" si="0"/>
        <v>-49</v>
      </c>
      <c r="F19" s="60">
        <f t="shared" si="1"/>
        <v>-1.9314150571541192E-2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330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328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58</v>
      </c>
      <c r="D28" s="99">
        <v>118</v>
      </c>
      <c r="E28" s="41">
        <f t="shared" ref="E28:E38" si="3">SUM(C28-D28)</f>
        <v>-60</v>
      </c>
      <c r="F28" s="67">
        <f t="shared" ref="F28:F36" si="4">SUM(E28/D28)</f>
        <v>-0.50847457627118642</v>
      </c>
      <c r="G28" s="75">
        <f>SUM(C28/D28)</f>
        <v>0.49152542372881358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2097</v>
      </c>
      <c r="D30" s="99">
        <v>2500</v>
      </c>
      <c r="E30" s="41">
        <f t="shared" si="3"/>
        <v>-403</v>
      </c>
      <c r="F30" s="67">
        <f t="shared" si="4"/>
        <v>-0.16120000000000001</v>
      </c>
      <c r="G30" s="75">
        <f>SUM(C30/D30)</f>
        <v>0.83879999999999999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99</v>
      </c>
      <c r="D33" s="99">
        <v>460</v>
      </c>
      <c r="E33" s="41">
        <f t="shared" si="3"/>
        <v>-361</v>
      </c>
      <c r="F33" s="67">
        <f t="shared" si="4"/>
        <v>-0.7847826086956522</v>
      </c>
      <c r="G33" s="75">
        <f t="shared" si="5"/>
        <v>0.21521739130434783</v>
      </c>
      <c r="Q33" s="72"/>
      <c r="S33" s="40"/>
      <c r="T33" s="8"/>
      <c r="U33" s="8"/>
    </row>
    <row r="34" spans="2:25" ht="15" thickBot="1" x14ac:dyDescent="0.35">
      <c r="B34" s="14" t="s">
        <v>13</v>
      </c>
      <c r="C34" s="435">
        <f t="shared" si="2"/>
        <v>15</v>
      </c>
      <c r="D34" s="99">
        <v>61</v>
      </c>
      <c r="E34" s="41">
        <f t="shared" si="3"/>
        <v>-46</v>
      </c>
      <c r="F34" s="67">
        <f t="shared" si="4"/>
        <v>-0.75409836065573765</v>
      </c>
      <c r="G34" s="75">
        <f t="shared" si="5"/>
        <v>0.24590163934426229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89</v>
      </c>
      <c r="D37" s="119">
        <v>295</v>
      </c>
      <c r="E37" s="41">
        <f t="shared" si="3"/>
        <v>-206</v>
      </c>
      <c r="F37" s="94">
        <f>SUM(E37/D37)</f>
        <v>-0.69830508474576269</v>
      </c>
      <c r="G37" s="75">
        <f>SUM(C37/D37)</f>
        <v>0.30169491525423731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2488</v>
      </c>
      <c r="D38" s="7">
        <f>SUM(D27:D37)</f>
        <v>3859</v>
      </c>
      <c r="E38" s="77">
        <f t="shared" si="3"/>
        <v>-1371</v>
      </c>
      <c r="F38" s="149">
        <f>SUM(E38/D38)</f>
        <v>-0.35527338688779475</v>
      </c>
      <c r="G38" s="185">
        <f>SUM(C38/D38)</f>
        <v>0.64472661311220525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391</v>
      </c>
      <c r="D40" s="9">
        <v>1359</v>
      </c>
      <c r="E40" s="77">
        <f>SUM(C40-D40)</f>
        <v>-968</v>
      </c>
      <c r="F40" s="149">
        <f>SUM(E40/D40)</f>
        <v>-0.71228844738778518</v>
      </c>
      <c r="G40" s="185">
        <f>SUM(C40/D40)</f>
        <v>0.28771155261221487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329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328</v>
      </c>
      <c r="D44" s="423" t="s">
        <v>326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869</v>
      </c>
      <c r="D47" s="221">
        <v>843</v>
      </c>
      <c r="E47" s="93">
        <f t="shared" ref="E47:E58" si="6">SUM(C47-D47)</f>
        <v>26</v>
      </c>
      <c r="F47" s="95">
        <f t="shared" ref="F47:F58" si="7">SUM(E47/D47)</f>
        <v>3.084223013048636E-2</v>
      </c>
      <c r="G47" s="394">
        <f t="shared" ref="G47:G55" si="8">SUM(C47/C27)</f>
        <v>24.828571428571429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1685</v>
      </c>
      <c r="D48" s="42">
        <v>1850</v>
      </c>
      <c r="E48" s="93">
        <f t="shared" si="6"/>
        <v>-165</v>
      </c>
      <c r="F48" s="95">
        <f t="shared" si="7"/>
        <v>-8.9189189189189194E-2</v>
      </c>
      <c r="G48" s="394">
        <f t="shared" si="8"/>
        <v>29.051724137931036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704</v>
      </c>
      <c r="D49" s="42">
        <v>670</v>
      </c>
      <c r="E49" s="93">
        <f t="shared" si="6"/>
        <v>34</v>
      </c>
      <c r="F49" s="95">
        <f t="shared" si="7"/>
        <v>5.0746268656716415E-2</v>
      </c>
      <c r="G49" s="394">
        <f t="shared" si="8"/>
        <v>41.411764705882355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39440</v>
      </c>
      <c r="D50" s="222">
        <v>40256</v>
      </c>
      <c r="E50" s="93">
        <f t="shared" si="6"/>
        <v>-816</v>
      </c>
      <c r="F50" s="95">
        <f t="shared" si="7"/>
        <v>-2.0270270270270271E-2</v>
      </c>
      <c r="G50" s="394">
        <f t="shared" si="8"/>
        <v>18.807820696232714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579</v>
      </c>
      <c r="D51" s="42">
        <v>557</v>
      </c>
      <c r="E51" s="93">
        <f t="shared" si="6"/>
        <v>22</v>
      </c>
      <c r="F51" s="95">
        <f t="shared" si="7"/>
        <v>3.949730700179533E-2</v>
      </c>
      <c r="G51" s="394">
        <f t="shared" si="8"/>
        <v>28.95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451</v>
      </c>
      <c r="D52" s="42">
        <v>421</v>
      </c>
      <c r="E52" s="93">
        <f t="shared" si="6"/>
        <v>30</v>
      </c>
      <c r="F52" s="95">
        <f t="shared" si="7"/>
        <v>7.1258907363420429E-2</v>
      </c>
      <c r="G52" s="394">
        <f t="shared" si="8"/>
        <v>26.529411764705884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2716</v>
      </c>
      <c r="D53" s="42">
        <v>2630</v>
      </c>
      <c r="E53" s="93">
        <f t="shared" si="6"/>
        <v>86</v>
      </c>
      <c r="F53" s="95">
        <f t="shared" si="7"/>
        <v>3.2699619771863121E-2</v>
      </c>
      <c r="G53" s="394">
        <f t="shared" si="8"/>
        <v>27.434343434343436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13</v>
      </c>
      <c r="C54" s="429">
        <v>495</v>
      </c>
      <c r="D54" s="56">
        <v>467</v>
      </c>
      <c r="E54" s="26">
        <f t="shared" si="6"/>
        <v>28</v>
      </c>
      <c r="F54" s="152">
        <f t="shared" si="7"/>
        <v>5.9957173447537475E-2</v>
      </c>
      <c r="G54" s="394">
        <f t="shared" si="8"/>
        <v>33</v>
      </c>
      <c r="AL54" s="35"/>
      <c r="AM54" s="35"/>
    </row>
    <row r="55" spans="2:39" ht="15" thickBot="1" x14ac:dyDescent="0.35">
      <c r="B55" s="14" t="s">
        <v>65</v>
      </c>
      <c r="C55" s="427">
        <v>819</v>
      </c>
      <c r="D55" s="42">
        <v>1262</v>
      </c>
      <c r="E55" s="41">
        <f t="shared" si="6"/>
        <v>-443</v>
      </c>
      <c r="F55" s="67">
        <f t="shared" si="7"/>
        <v>-0.35103011093502379</v>
      </c>
      <c r="G55" s="394">
        <f t="shared" si="8"/>
        <v>32.76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194</v>
      </c>
      <c r="D56" s="91">
        <v>188</v>
      </c>
      <c r="E56" s="41">
        <f t="shared" si="6"/>
        <v>6</v>
      </c>
      <c r="F56" s="67">
        <f t="shared" si="7"/>
        <v>3.1914893617021274E-2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1455</v>
      </c>
      <c r="D57" s="56">
        <v>1437</v>
      </c>
      <c r="E57" s="57">
        <f t="shared" si="6"/>
        <v>18</v>
      </c>
      <c r="F57" s="94">
        <f t="shared" si="7"/>
        <v>1.2526096033402923E-2</v>
      </c>
      <c r="G57" s="394">
        <f>SUM(C57/C37)</f>
        <v>16.348314606741575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49407</v>
      </c>
      <c r="D58" s="59">
        <f>SUM(D47:D57)</f>
        <v>50581</v>
      </c>
      <c r="E58" s="77">
        <f t="shared" si="6"/>
        <v>-1174</v>
      </c>
      <c r="F58" s="149">
        <f t="shared" si="7"/>
        <v>-2.3210296356339338E-2</v>
      </c>
      <c r="G58" s="395">
        <f>SUM(C58/C38)</f>
        <v>19.858118971061092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9967</v>
      </c>
      <c r="D59" s="73">
        <f>SUM(D47:D49,D51:D57)</f>
        <v>10325</v>
      </c>
      <c r="E59" s="73">
        <f>SUM(E47:E49,E51:E57)</f>
        <v>-358</v>
      </c>
      <c r="F59" s="127">
        <f>SUM(E59/D59)</f>
        <v>-3.4673123486682805E-2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9967</v>
      </c>
      <c r="F61" s="30">
        <f>SUM(C27:C29,C31:C37)</f>
        <v>391</v>
      </c>
      <c r="G61" s="134">
        <f>SUM(E61/F61)</f>
        <v>25.491048593350385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330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328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869</v>
      </c>
      <c r="D69" s="220">
        <v>4152</v>
      </c>
      <c r="E69" s="41">
        <f>SUM(C69-D69)</f>
        <v>-3283</v>
      </c>
      <c r="F69" s="67">
        <f>SUM(E69/D69)</f>
        <v>-0.79070327552986508</v>
      </c>
      <c r="G69" s="75">
        <f>SUM(C69/D69)</f>
        <v>0.20929672447013487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1685</v>
      </c>
      <c r="D70" s="220">
        <v>3262</v>
      </c>
      <c r="E70" s="41">
        <f t="shared" ref="E70:E79" si="10">SUM(C70-D70)</f>
        <v>-1577</v>
      </c>
      <c r="F70" s="67">
        <f t="shared" ref="F70:F79" si="11">SUM(E70/D70)</f>
        <v>-0.4834457388105457</v>
      </c>
      <c r="G70" s="75">
        <f t="shared" ref="G70:G79" si="12">SUM(C70/D70)</f>
        <v>0.51655426118945436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704</v>
      </c>
      <c r="D71" s="220">
        <v>1771</v>
      </c>
      <c r="E71" s="41">
        <f t="shared" si="10"/>
        <v>-1067</v>
      </c>
      <c r="F71" s="67">
        <f t="shared" si="11"/>
        <v>-0.60248447204968947</v>
      </c>
      <c r="G71" s="75">
        <f t="shared" si="12"/>
        <v>0.39751552795031053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39440</v>
      </c>
      <c r="D72" s="220">
        <v>86541</v>
      </c>
      <c r="E72" s="41">
        <f t="shared" si="10"/>
        <v>-47101</v>
      </c>
      <c r="F72" s="67">
        <f t="shared" si="11"/>
        <v>-0.54426225719601118</v>
      </c>
      <c r="G72" s="75">
        <f t="shared" si="12"/>
        <v>0.45573774280398888</v>
      </c>
    </row>
    <row r="73" spans="2:14" ht="15" thickBot="1" x14ac:dyDescent="0.35">
      <c r="B73" s="3" t="s">
        <v>3</v>
      </c>
      <c r="C73" s="435">
        <f t="shared" si="9"/>
        <v>579</v>
      </c>
      <c r="D73" s="220">
        <v>2819</v>
      </c>
      <c r="E73" s="41">
        <f t="shared" si="10"/>
        <v>-2240</v>
      </c>
      <c r="F73" s="67">
        <f t="shared" si="11"/>
        <v>-0.79460801702731465</v>
      </c>
      <c r="G73" s="75">
        <f t="shared" si="12"/>
        <v>0.20539198297268535</v>
      </c>
    </row>
    <row r="74" spans="2:14" ht="15" thickBot="1" x14ac:dyDescent="0.35">
      <c r="B74" s="227" t="s">
        <v>7</v>
      </c>
      <c r="C74" s="435">
        <f t="shared" si="9"/>
        <v>451</v>
      </c>
      <c r="D74" s="223">
        <v>752</v>
      </c>
      <c r="E74" s="57">
        <f t="shared" si="10"/>
        <v>-301</v>
      </c>
      <c r="F74" s="94">
        <f t="shared" si="11"/>
        <v>-0.40026595744680848</v>
      </c>
      <c r="G74" s="75">
        <f t="shared" si="12"/>
        <v>0.59973404255319152</v>
      </c>
    </row>
    <row r="75" spans="2:14" ht="15" thickBot="1" x14ac:dyDescent="0.35">
      <c r="B75" s="14" t="s">
        <v>59</v>
      </c>
      <c r="C75" s="435">
        <f t="shared" si="9"/>
        <v>2716</v>
      </c>
      <c r="D75" s="220">
        <v>14129</v>
      </c>
      <c r="E75" s="41">
        <f t="shared" si="10"/>
        <v>-11413</v>
      </c>
      <c r="F75" s="67">
        <f t="shared" si="11"/>
        <v>-0.80777125061929367</v>
      </c>
      <c r="G75" s="75">
        <f t="shared" si="12"/>
        <v>0.19222874938070636</v>
      </c>
      <c r="K75" s="282"/>
    </row>
    <row r="76" spans="2:14" ht="15" thickBot="1" x14ac:dyDescent="0.35">
      <c r="B76" s="170" t="s">
        <v>13</v>
      </c>
      <c r="C76" s="435">
        <f t="shared" si="9"/>
        <v>495</v>
      </c>
      <c r="D76" s="235">
        <v>1843</v>
      </c>
      <c r="E76" s="93">
        <f t="shared" si="10"/>
        <v>-1348</v>
      </c>
      <c r="F76" s="95">
        <f t="shared" si="11"/>
        <v>-0.73141616928920239</v>
      </c>
      <c r="G76" s="75">
        <f t="shared" si="12"/>
        <v>0.26858383071079761</v>
      </c>
    </row>
    <row r="77" spans="2:14" ht="15" thickBot="1" x14ac:dyDescent="0.35">
      <c r="B77" s="233" t="s">
        <v>65</v>
      </c>
      <c r="C77" s="436">
        <f t="shared" si="9"/>
        <v>819</v>
      </c>
      <c r="D77" s="236">
        <v>1048</v>
      </c>
      <c r="E77" s="57">
        <f t="shared" si="10"/>
        <v>-229</v>
      </c>
      <c r="F77" s="238">
        <f t="shared" si="11"/>
        <v>-0.21851145038167938</v>
      </c>
      <c r="G77" s="75">
        <f t="shared" si="12"/>
        <v>0.78148854961832059</v>
      </c>
    </row>
    <row r="78" spans="2:14" ht="15" thickBot="1" x14ac:dyDescent="0.35">
      <c r="B78" s="419" t="s">
        <v>296</v>
      </c>
      <c r="C78" s="435">
        <f t="shared" si="9"/>
        <v>194</v>
      </c>
      <c r="D78" s="418">
        <v>3522</v>
      </c>
      <c r="E78" s="105">
        <f t="shared" si="10"/>
        <v>-3328</v>
      </c>
      <c r="F78" s="150">
        <f t="shared" si="11"/>
        <v>-0.94491766042021574</v>
      </c>
      <c r="G78" s="75">
        <f t="shared" si="12"/>
        <v>5.5082339579784215E-2</v>
      </c>
    </row>
    <row r="79" spans="2:14" ht="15" thickBot="1" x14ac:dyDescent="0.35">
      <c r="B79" s="38" t="s">
        <v>19</v>
      </c>
      <c r="C79" s="441">
        <f t="shared" si="9"/>
        <v>1455</v>
      </c>
      <c r="D79" s="390">
        <v>5504</v>
      </c>
      <c r="E79" s="26">
        <f t="shared" si="10"/>
        <v>-4049</v>
      </c>
      <c r="F79" s="152">
        <f t="shared" si="11"/>
        <v>-0.73564680232558144</v>
      </c>
      <c r="G79" s="75">
        <f t="shared" si="12"/>
        <v>0.26435319767441862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49407</v>
      </c>
      <c r="D80" s="115">
        <f>SUM(D69:D79)</f>
        <v>125343</v>
      </c>
      <c r="E80" s="77">
        <f>SUM(C80-D80)</f>
        <v>-75936</v>
      </c>
      <c r="F80" s="149">
        <f>SUM(E80/D80)</f>
        <v>-0.60582561451377426</v>
      </c>
      <c r="G80" s="185">
        <f>SUM(C80/D80)</f>
        <v>0.3941743854862258</v>
      </c>
      <c r="N80" s="72"/>
    </row>
    <row r="81" spans="3:14" ht="15" thickBot="1" x14ac:dyDescent="0.35">
      <c r="E81" s="102">
        <f>SUM(E69:E79)</f>
        <v>-75936</v>
      </c>
      <c r="I81" s="6" t="s">
        <v>330</v>
      </c>
      <c r="J81" s="40"/>
      <c r="K81" s="40"/>
      <c r="N81" s="72"/>
    </row>
    <row r="82" spans="3:14" ht="18.600000000000001" thickBot="1" x14ac:dyDescent="0.4">
      <c r="C82" s="444">
        <f>SUM(C80/C38)</f>
        <v>19.858118971061092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328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9967</v>
      </c>
      <c r="D84" s="73">
        <f>SUM(D69:D71,D73:D79)</f>
        <v>38802</v>
      </c>
      <c r="E84" s="250">
        <f>SUM(C84/D84)</f>
        <v>0.25686820266996546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J96" si="13">SUM(C69/C27)</f>
        <v>24.828571428571429</v>
      </c>
      <c r="K86" s="111">
        <f t="shared" ref="K86:K96" si="14">SUM(D69/D27)</f>
        <v>36.743362831858406</v>
      </c>
      <c r="L86" s="210">
        <f>SUM(J86-K86)</f>
        <v>-11.914791403286976</v>
      </c>
      <c r="M86" s="44">
        <f>SUM(L86/K86)</f>
        <v>-0.32427057528213593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29.051724137931036</v>
      </c>
      <c r="K87" s="111">
        <f t="shared" si="14"/>
        <v>27.64406779661017</v>
      </c>
      <c r="L87" s="210">
        <f t="shared" ref="L87:L96" si="15">SUM(J87-K87)</f>
        <v>1.407656341320866</v>
      </c>
      <c r="M87" s="44">
        <f t="shared" ref="M87:M96" si="16">SUM(L87/K87)</f>
        <v>5.0920738281993318E-2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41.411764705882355</v>
      </c>
      <c r="K88" s="111">
        <f t="shared" si="14"/>
        <v>37.680851063829785</v>
      </c>
      <c r="L88" s="210">
        <f t="shared" si="15"/>
        <v>3.7309136420525704</v>
      </c>
      <c r="M88" s="44">
        <f t="shared" si="16"/>
        <v>9.9013518450858734E-2</v>
      </c>
      <c r="N88" s="72"/>
    </row>
    <row r="89" spans="3:14" x14ac:dyDescent="0.3">
      <c r="C89" s="445">
        <f>(SUM(C69,C70,C71,C73,C74,C75,C76,C77,C78,C79)/SUM(C27,C28,C29,C31,C32,C33,C34,C35,C36,C37))</f>
        <v>25.491048593350385</v>
      </c>
      <c r="D89" s="10"/>
      <c r="E89" s="73"/>
      <c r="I89" s="130" t="s">
        <v>6</v>
      </c>
      <c r="J89" s="212">
        <f t="shared" si="13"/>
        <v>18.807820696232714</v>
      </c>
      <c r="K89" s="111">
        <f t="shared" si="14"/>
        <v>34.616399999999999</v>
      </c>
      <c r="L89" s="210">
        <f t="shared" si="15"/>
        <v>-15.808579303767285</v>
      </c>
      <c r="M89" s="44">
        <f t="shared" si="16"/>
        <v>-0.45667889508346582</v>
      </c>
    </row>
    <row r="90" spans="3:14" x14ac:dyDescent="0.3">
      <c r="I90" s="130" t="s">
        <v>3</v>
      </c>
      <c r="J90" s="212">
        <f t="shared" si="13"/>
        <v>28.95</v>
      </c>
      <c r="K90" s="111">
        <f t="shared" si="14"/>
        <v>37.586666666666666</v>
      </c>
      <c r="L90" s="210">
        <f t="shared" si="15"/>
        <v>-8.6366666666666667</v>
      </c>
      <c r="M90" s="44">
        <f t="shared" si="16"/>
        <v>-0.22978006385242994</v>
      </c>
    </row>
    <row r="91" spans="3:14" x14ac:dyDescent="0.3">
      <c r="E91" s="73"/>
      <c r="I91" s="130" t="s">
        <v>7</v>
      </c>
      <c r="J91" s="212">
        <f t="shared" si="13"/>
        <v>26.529411764705884</v>
      </c>
      <c r="K91" s="111">
        <f t="shared" si="14"/>
        <v>21.485714285714284</v>
      </c>
      <c r="L91" s="210">
        <f t="shared" si="15"/>
        <v>5.0436974789916</v>
      </c>
      <c r="M91" s="44">
        <f t="shared" si="16"/>
        <v>0.23474655819774737</v>
      </c>
    </row>
    <row r="92" spans="3:14" x14ac:dyDescent="0.3">
      <c r="E92" s="74"/>
      <c r="I92" s="130" t="s">
        <v>59</v>
      </c>
      <c r="J92" s="212">
        <f t="shared" si="13"/>
        <v>27.434343434343436</v>
      </c>
      <c r="K92" s="111">
        <f t="shared" si="14"/>
        <v>30.715217391304346</v>
      </c>
      <c r="L92" s="210">
        <f t="shared" si="15"/>
        <v>-3.2808739569609102</v>
      </c>
      <c r="M92" s="44">
        <f t="shared" si="16"/>
        <v>-0.10681591196843505</v>
      </c>
    </row>
    <row r="93" spans="3:14" x14ac:dyDescent="0.3">
      <c r="I93" s="130" t="s">
        <v>13</v>
      </c>
      <c r="J93" s="212">
        <f t="shared" si="13"/>
        <v>33</v>
      </c>
      <c r="K93" s="111">
        <f t="shared" si="14"/>
        <v>30.21311475409836</v>
      </c>
      <c r="L93" s="210">
        <f t="shared" si="15"/>
        <v>2.7868852459016402</v>
      </c>
      <c r="M93" s="44">
        <f t="shared" si="16"/>
        <v>9.2240911557243663E-2</v>
      </c>
    </row>
    <row r="94" spans="3:14" x14ac:dyDescent="0.3">
      <c r="E94" s="25"/>
      <c r="F94" s="25"/>
      <c r="I94" s="130" t="s">
        <v>61</v>
      </c>
      <c r="J94" s="212">
        <f t="shared" si="13"/>
        <v>32.76</v>
      </c>
      <c r="K94" s="111">
        <f t="shared" si="14"/>
        <v>23.818181818181817</v>
      </c>
      <c r="L94" s="210">
        <f t="shared" si="15"/>
        <v>8.9418181818181814</v>
      </c>
      <c r="M94" s="44">
        <f t="shared" si="16"/>
        <v>0.37541984732824429</v>
      </c>
    </row>
    <row r="95" spans="3:14" x14ac:dyDescent="0.3">
      <c r="E95" s="25"/>
      <c r="F95" s="25"/>
      <c r="I95" s="79" t="s">
        <v>296</v>
      </c>
      <c r="J95" s="212">
        <f t="shared" si="13"/>
        <v>12.125</v>
      </c>
      <c r="K95" s="111">
        <f t="shared" si="14"/>
        <v>31.72972972972973</v>
      </c>
      <c r="L95" s="210">
        <f t="shared" si="15"/>
        <v>-19.60472972972973</v>
      </c>
      <c r="M95" s="44">
        <f t="shared" si="16"/>
        <v>-0.61786626916524701</v>
      </c>
    </row>
    <row r="96" spans="3:14" ht="15" thickBot="1" x14ac:dyDescent="0.35">
      <c r="I96" s="13" t="s">
        <v>137</v>
      </c>
      <c r="J96" s="213">
        <f t="shared" si="13"/>
        <v>16.348314606741575</v>
      </c>
      <c r="K96" s="208">
        <f t="shared" si="14"/>
        <v>18.657627118644069</v>
      </c>
      <c r="L96" s="211">
        <f t="shared" si="15"/>
        <v>-2.309312511902494</v>
      </c>
      <c r="M96" s="65">
        <f t="shared" si="16"/>
        <v>-0.12377310883198323</v>
      </c>
    </row>
    <row r="98" spans="2:13" x14ac:dyDescent="0.3">
      <c r="I98" s="40"/>
      <c r="J98" s="72"/>
    </row>
    <row r="99" spans="2:13" x14ac:dyDescent="0.3">
      <c r="J99" s="72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446"/>
      <c r="D106" s="312"/>
      <c r="E106" s="313"/>
      <c r="I106" s="286"/>
    </row>
    <row r="108" spans="2:13" x14ac:dyDescent="0.3">
      <c r="B108" s="315"/>
      <c r="C108" s="447"/>
      <c r="D108" s="317"/>
      <c r="E108" s="300"/>
      <c r="F108" s="300"/>
    </row>
    <row r="109" spans="2:13" x14ac:dyDescent="0.3">
      <c r="B109" s="315"/>
      <c r="C109" s="448"/>
      <c r="D109" s="318"/>
      <c r="E109" s="300"/>
      <c r="F109" s="300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3:L23"/>
    <mergeCell ref="J64:L64"/>
    <mergeCell ref="J65:K65"/>
    <mergeCell ref="J101:L101"/>
    <mergeCell ref="J102:K102"/>
    <mergeCell ref="J2:L2"/>
    <mergeCell ref="J3:L3"/>
    <mergeCell ref="J21:L21"/>
    <mergeCell ref="M21:M22"/>
    <mergeCell ref="N21:N22"/>
    <mergeCell ref="J22:L22"/>
  </mergeCells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BCDE9-B03A-4709-A400-8FDA892EE1F8}">
  <sheetPr codeName="Sheet35"/>
  <dimension ref="B1:AM203"/>
  <sheetViews>
    <sheetView workbookViewId="0">
      <selection activeCell="D4" sqref="D4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331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331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333</v>
      </c>
      <c r="D5" s="423" t="s">
        <v>328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91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59</v>
      </c>
      <c r="D9" s="42">
        <v>58</v>
      </c>
      <c r="E9" s="93">
        <f t="shared" si="0"/>
        <v>1</v>
      </c>
      <c r="F9" s="44">
        <f t="shared" si="1"/>
        <v>1.7241379310344827E-2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2080</v>
      </c>
      <c r="D11" s="42">
        <v>2097</v>
      </c>
      <c r="E11" s="93">
        <f t="shared" si="0"/>
        <v>-17</v>
      </c>
      <c r="F11" s="44">
        <f t="shared" si="1"/>
        <v>-8.1068192656175483E-3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0.63564102564102565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">
        <v>17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0.39893227091633465</v>
      </c>
      <c r="U13" s="16"/>
    </row>
    <row r="14" spans="2:35" ht="15" thickBot="1" x14ac:dyDescent="0.35">
      <c r="B14" s="14" t="s">
        <v>59</v>
      </c>
      <c r="C14" s="427">
        <v>101</v>
      </c>
      <c r="D14" s="42">
        <v>99</v>
      </c>
      <c r="E14" s="93">
        <f t="shared" si="0"/>
        <v>2</v>
      </c>
      <c r="F14" s="44">
        <f t="shared" si="1"/>
        <v>2.0202020202020204E-2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13</v>
      </c>
      <c r="C15" s="429">
        <v>15</v>
      </c>
      <c r="D15" s="56">
        <v>15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1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94</v>
      </c>
      <c r="D18" s="56">
        <v>89</v>
      </c>
      <c r="E18" s="57">
        <f t="shared" si="0"/>
        <v>5</v>
      </c>
      <c r="F18" s="58">
        <f t="shared" si="1"/>
        <v>5.6179775280898875E-2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2479</v>
      </c>
      <c r="D19" s="7">
        <f>SUM(D8:D18)</f>
        <v>2488</v>
      </c>
      <c r="E19" s="77">
        <f t="shared" si="0"/>
        <v>-9</v>
      </c>
      <c r="F19" s="60">
        <f t="shared" si="1"/>
        <v>-3.6173633440514468E-3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332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333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59</v>
      </c>
      <c r="D28" s="99">
        <v>118</v>
      </c>
      <c r="E28" s="41">
        <f t="shared" ref="E28:E38" si="3">SUM(C28-D28)</f>
        <v>-59</v>
      </c>
      <c r="F28" s="67">
        <f t="shared" ref="F28:F36" si="4">SUM(E28/D28)</f>
        <v>-0.5</v>
      </c>
      <c r="G28" s="75">
        <f>SUM(C28/D28)</f>
        <v>0.5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2080</v>
      </c>
      <c r="D30" s="99">
        <v>2500</v>
      </c>
      <c r="E30" s="41">
        <f t="shared" si="3"/>
        <v>-420</v>
      </c>
      <c r="F30" s="67">
        <f t="shared" si="4"/>
        <v>-0.16800000000000001</v>
      </c>
      <c r="G30" s="75">
        <f>SUM(C30/D30)</f>
        <v>0.83199999999999996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101</v>
      </c>
      <c r="D33" s="99">
        <v>460</v>
      </c>
      <c r="E33" s="41">
        <f t="shared" si="3"/>
        <v>-359</v>
      </c>
      <c r="F33" s="67">
        <f t="shared" si="4"/>
        <v>-0.7804347826086957</v>
      </c>
      <c r="G33" s="75">
        <f t="shared" si="5"/>
        <v>0.21956521739130436</v>
      </c>
      <c r="Q33" s="72"/>
      <c r="S33" s="40"/>
      <c r="T33" s="8"/>
      <c r="U33" s="8"/>
    </row>
    <row r="34" spans="2:25" ht="15" thickBot="1" x14ac:dyDescent="0.35">
      <c r="B34" s="14" t="s">
        <v>13</v>
      </c>
      <c r="C34" s="435">
        <f t="shared" si="2"/>
        <v>15</v>
      </c>
      <c r="D34" s="99">
        <v>61</v>
      </c>
      <c r="E34" s="41">
        <f t="shared" si="3"/>
        <v>-46</v>
      </c>
      <c r="F34" s="67">
        <f t="shared" si="4"/>
        <v>-0.75409836065573765</v>
      </c>
      <c r="G34" s="75">
        <f t="shared" si="5"/>
        <v>0.24590163934426229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94</v>
      </c>
      <c r="D37" s="119">
        <v>295</v>
      </c>
      <c r="E37" s="41">
        <f t="shared" si="3"/>
        <v>-201</v>
      </c>
      <c r="F37" s="94">
        <f>SUM(E37/D37)</f>
        <v>-0.68135593220338986</v>
      </c>
      <c r="G37" s="75">
        <f>SUM(C37/D37)</f>
        <v>0.31864406779661014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2479</v>
      </c>
      <c r="D38" s="7">
        <f>SUM(D27:D37)</f>
        <v>3859</v>
      </c>
      <c r="E38" s="77">
        <f t="shared" si="3"/>
        <v>-1380</v>
      </c>
      <c r="F38" s="149">
        <f>SUM(E38/D38)</f>
        <v>-0.3576055973050013</v>
      </c>
      <c r="G38" s="185">
        <f>SUM(C38/D38)</f>
        <v>0.6423944026949987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399</v>
      </c>
      <c r="D40" s="9">
        <v>1359</v>
      </c>
      <c r="E40" s="77">
        <f>SUM(C40-D40)</f>
        <v>-960</v>
      </c>
      <c r="F40" s="149">
        <f>SUM(E40/D40)</f>
        <v>-0.70640176600441507</v>
      </c>
      <c r="G40" s="185">
        <f>SUM(C40/D40)</f>
        <v>0.29359823399558499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331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333</v>
      </c>
      <c r="D44" s="423" t="s">
        <v>328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872</v>
      </c>
      <c r="D47" s="221">
        <v>869</v>
      </c>
      <c r="E47" s="93">
        <f t="shared" ref="E47:E58" si="6">SUM(C47-D47)</f>
        <v>3</v>
      </c>
      <c r="F47" s="95">
        <f t="shared" ref="F47:F58" si="7">SUM(E47/D47)</f>
        <v>3.4522439585730723E-3</v>
      </c>
      <c r="G47" s="394">
        <f t="shared" ref="G47:G55" si="8">SUM(C47/C27)</f>
        <v>24.914285714285715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1672</v>
      </c>
      <c r="D48" s="42">
        <v>1685</v>
      </c>
      <c r="E48" s="93">
        <f t="shared" si="6"/>
        <v>-13</v>
      </c>
      <c r="F48" s="95">
        <f t="shared" si="7"/>
        <v>-7.71513353115727E-3</v>
      </c>
      <c r="G48" s="394">
        <f t="shared" si="8"/>
        <v>28.338983050847457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680</v>
      </c>
      <c r="D49" s="42">
        <v>704</v>
      </c>
      <c r="E49" s="93">
        <f t="shared" si="6"/>
        <v>-24</v>
      </c>
      <c r="F49" s="95">
        <f t="shared" si="7"/>
        <v>-3.4090909090909088E-2</v>
      </c>
      <c r="G49" s="394">
        <f t="shared" si="8"/>
        <v>40</v>
      </c>
      <c r="I49" t="s">
        <v>334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40047</v>
      </c>
      <c r="D50" s="222">
        <v>39440</v>
      </c>
      <c r="E50" s="93">
        <f t="shared" si="6"/>
        <v>607</v>
      </c>
      <c r="F50" s="95">
        <f t="shared" si="7"/>
        <v>1.5390466531440163E-2</v>
      </c>
      <c r="G50" s="394">
        <f t="shared" si="8"/>
        <v>19.253365384615385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578</v>
      </c>
      <c r="D51" s="42">
        <v>579</v>
      </c>
      <c r="E51" s="93">
        <f t="shared" si="6"/>
        <v>-1</v>
      </c>
      <c r="F51" s="95">
        <f t="shared" si="7"/>
        <v>-1.7271157167530224E-3</v>
      </c>
      <c r="G51" s="394">
        <f t="shared" si="8"/>
        <v>28.9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468</v>
      </c>
      <c r="D52" s="42">
        <v>451</v>
      </c>
      <c r="E52" s="93">
        <f t="shared" si="6"/>
        <v>17</v>
      </c>
      <c r="F52" s="95">
        <f t="shared" si="7"/>
        <v>3.7694013303769404E-2</v>
      </c>
      <c r="G52" s="394">
        <f t="shared" si="8"/>
        <v>27.529411764705884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2776</v>
      </c>
      <c r="D53" s="42">
        <v>2716</v>
      </c>
      <c r="E53" s="93">
        <f t="shared" si="6"/>
        <v>60</v>
      </c>
      <c r="F53" s="95">
        <f t="shared" si="7"/>
        <v>2.2091310751104567E-2</v>
      </c>
      <c r="G53" s="394">
        <f t="shared" si="8"/>
        <v>27.485148514851485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13</v>
      </c>
      <c r="C54" s="429">
        <v>484</v>
      </c>
      <c r="D54" s="56">
        <v>495</v>
      </c>
      <c r="E54" s="26">
        <f t="shared" si="6"/>
        <v>-11</v>
      </c>
      <c r="F54" s="152">
        <f t="shared" si="7"/>
        <v>-2.2222222222222223E-2</v>
      </c>
      <c r="G54" s="394">
        <f t="shared" si="8"/>
        <v>32.266666666666666</v>
      </c>
      <c r="AL54" s="35"/>
      <c r="AM54" s="35"/>
    </row>
    <row r="55" spans="2:39" ht="15" thickBot="1" x14ac:dyDescent="0.35">
      <c r="B55" s="14" t="s">
        <v>65</v>
      </c>
      <c r="C55" s="427">
        <v>770</v>
      </c>
      <c r="D55" s="42">
        <v>819</v>
      </c>
      <c r="E55" s="41">
        <f t="shared" si="6"/>
        <v>-49</v>
      </c>
      <c r="F55" s="67">
        <f t="shared" si="7"/>
        <v>-5.9829059829059832E-2</v>
      </c>
      <c r="G55" s="394">
        <f t="shared" si="8"/>
        <v>30.8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189</v>
      </c>
      <c r="D56" s="91">
        <v>194</v>
      </c>
      <c r="E56" s="41">
        <f t="shared" si="6"/>
        <v>-5</v>
      </c>
      <c r="F56" s="67">
        <f t="shared" si="7"/>
        <v>-2.5773195876288658E-2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1530</v>
      </c>
      <c r="D57" s="56">
        <v>1455</v>
      </c>
      <c r="E57" s="57">
        <f t="shared" si="6"/>
        <v>75</v>
      </c>
      <c r="F57" s="94">
        <f t="shared" si="7"/>
        <v>5.1546391752577317E-2</v>
      </c>
      <c r="G57" s="394">
        <f>SUM(C57/C37)</f>
        <v>16.276595744680851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50066</v>
      </c>
      <c r="D58" s="59">
        <f>SUM(D47:D57)</f>
        <v>49407</v>
      </c>
      <c r="E58" s="77">
        <f t="shared" si="6"/>
        <v>659</v>
      </c>
      <c r="F58" s="149">
        <f t="shared" si="7"/>
        <v>1.3338190944602991E-2</v>
      </c>
      <c r="G58" s="395">
        <f>SUM(C58/C38)</f>
        <v>20.196046793061718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10019</v>
      </c>
      <c r="D59" s="73">
        <f>SUM(D47:D49,D51:D57)</f>
        <v>9967</v>
      </c>
      <c r="E59" s="73">
        <f>SUM(E47:E49,E51:E57)</f>
        <v>52</v>
      </c>
      <c r="F59" s="127">
        <f>SUM(E59/D59)</f>
        <v>5.217216815491121E-3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10019</v>
      </c>
      <c r="F61" s="30">
        <f>SUM(C27:C29,C31:C37)</f>
        <v>399</v>
      </c>
      <c r="G61" s="134">
        <f>SUM(E61/F61)</f>
        <v>25.110275689223059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332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333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872</v>
      </c>
      <c r="D69" s="220">
        <v>4152</v>
      </c>
      <c r="E69" s="41">
        <f>SUM(C69-D69)</f>
        <v>-3280</v>
      </c>
      <c r="F69" s="67">
        <f>SUM(E69/D69)</f>
        <v>-0.78998073217726394</v>
      </c>
      <c r="G69" s="75">
        <f>SUM(C69/D69)</f>
        <v>0.21001926782273603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1672</v>
      </c>
      <c r="D70" s="220">
        <v>3262</v>
      </c>
      <c r="E70" s="41">
        <f t="shared" ref="E70:E79" si="10">SUM(C70-D70)</f>
        <v>-1590</v>
      </c>
      <c r="F70" s="67">
        <f t="shared" ref="F70:F79" si="11">SUM(E70/D70)</f>
        <v>-0.48743102391171061</v>
      </c>
      <c r="G70" s="75">
        <f t="shared" ref="G70:G79" si="12">SUM(C70/D70)</f>
        <v>0.51256897608828944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680</v>
      </c>
      <c r="D71" s="220">
        <v>1771</v>
      </c>
      <c r="E71" s="41">
        <f t="shared" si="10"/>
        <v>-1091</v>
      </c>
      <c r="F71" s="67">
        <f t="shared" si="11"/>
        <v>-0.61603613777526822</v>
      </c>
      <c r="G71" s="75">
        <f t="shared" si="12"/>
        <v>0.38396386222473178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40047</v>
      </c>
      <c r="D72" s="220">
        <v>86541</v>
      </c>
      <c r="E72" s="41">
        <f t="shared" si="10"/>
        <v>-46494</v>
      </c>
      <c r="F72" s="67">
        <f t="shared" si="11"/>
        <v>-0.53724824071827226</v>
      </c>
      <c r="G72" s="75">
        <f t="shared" si="12"/>
        <v>0.46275175928172774</v>
      </c>
    </row>
    <row r="73" spans="2:14" ht="15" thickBot="1" x14ac:dyDescent="0.35">
      <c r="B73" s="3" t="s">
        <v>3</v>
      </c>
      <c r="C73" s="435">
        <f t="shared" si="9"/>
        <v>578</v>
      </c>
      <c r="D73" s="220">
        <v>2819</v>
      </c>
      <c r="E73" s="41">
        <f t="shared" si="10"/>
        <v>-2241</v>
      </c>
      <c r="F73" s="67">
        <f t="shared" si="11"/>
        <v>-0.79496275274920181</v>
      </c>
      <c r="G73" s="75">
        <f t="shared" si="12"/>
        <v>0.20503724725079817</v>
      </c>
    </row>
    <row r="74" spans="2:14" ht="15" thickBot="1" x14ac:dyDescent="0.35">
      <c r="B74" s="227" t="s">
        <v>7</v>
      </c>
      <c r="C74" s="435">
        <f t="shared" si="9"/>
        <v>468</v>
      </c>
      <c r="D74" s="223">
        <v>752</v>
      </c>
      <c r="E74" s="57">
        <f t="shared" si="10"/>
        <v>-284</v>
      </c>
      <c r="F74" s="94">
        <f t="shared" si="11"/>
        <v>-0.37765957446808512</v>
      </c>
      <c r="G74" s="75">
        <f t="shared" si="12"/>
        <v>0.62234042553191493</v>
      </c>
    </row>
    <row r="75" spans="2:14" ht="15" thickBot="1" x14ac:dyDescent="0.35">
      <c r="B75" s="14" t="s">
        <v>59</v>
      </c>
      <c r="C75" s="435">
        <f t="shared" si="9"/>
        <v>2776</v>
      </c>
      <c r="D75" s="220">
        <v>14129</v>
      </c>
      <c r="E75" s="41">
        <f t="shared" si="10"/>
        <v>-11353</v>
      </c>
      <c r="F75" s="67">
        <f t="shared" si="11"/>
        <v>-0.80352466558142832</v>
      </c>
      <c r="G75" s="75">
        <f t="shared" si="12"/>
        <v>0.19647533441857173</v>
      </c>
      <c r="K75" s="282"/>
    </row>
    <row r="76" spans="2:14" ht="15" thickBot="1" x14ac:dyDescent="0.35">
      <c r="B76" s="170" t="s">
        <v>13</v>
      </c>
      <c r="C76" s="435">
        <f t="shared" si="9"/>
        <v>484</v>
      </c>
      <c r="D76" s="235">
        <v>1843</v>
      </c>
      <c r="E76" s="93">
        <f t="shared" si="10"/>
        <v>-1359</v>
      </c>
      <c r="F76" s="95">
        <f t="shared" si="11"/>
        <v>-0.73738469886055347</v>
      </c>
      <c r="G76" s="75">
        <f t="shared" si="12"/>
        <v>0.26261530113944653</v>
      </c>
    </row>
    <row r="77" spans="2:14" ht="15" thickBot="1" x14ac:dyDescent="0.35">
      <c r="B77" s="233" t="s">
        <v>65</v>
      </c>
      <c r="C77" s="436">
        <f t="shared" si="9"/>
        <v>770</v>
      </c>
      <c r="D77" s="236">
        <v>1048</v>
      </c>
      <c r="E77" s="57">
        <f t="shared" si="10"/>
        <v>-278</v>
      </c>
      <c r="F77" s="238">
        <f t="shared" si="11"/>
        <v>-0.26526717557251911</v>
      </c>
      <c r="G77" s="75">
        <f t="shared" si="12"/>
        <v>0.73473282442748089</v>
      </c>
    </row>
    <row r="78" spans="2:14" ht="15" thickBot="1" x14ac:dyDescent="0.35">
      <c r="B78" s="419" t="s">
        <v>296</v>
      </c>
      <c r="C78" s="435">
        <f t="shared" si="9"/>
        <v>189</v>
      </c>
      <c r="D78" s="418">
        <v>3522</v>
      </c>
      <c r="E78" s="105">
        <f t="shared" si="10"/>
        <v>-3333</v>
      </c>
      <c r="F78" s="150">
        <f t="shared" si="11"/>
        <v>-0.94633730834752983</v>
      </c>
      <c r="G78" s="75">
        <f t="shared" si="12"/>
        <v>5.3662691652470187E-2</v>
      </c>
    </row>
    <row r="79" spans="2:14" ht="15" thickBot="1" x14ac:dyDescent="0.35">
      <c r="B79" s="38" t="s">
        <v>19</v>
      </c>
      <c r="C79" s="441">
        <f t="shared" si="9"/>
        <v>1530</v>
      </c>
      <c r="D79" s="390">
        <v>5504</v>
      </c>
      <c r="E79" s="26">
        <f t="shared" si="10"/>
        <v>-3974</v>
      </c>
      <c r="F79" s="152">
        <f t="shared" si="11"/>
        <v>-0.72202034883720934</v>
      </c>
      <c r="G79" s="75">
        <f t="shared" si="12"/>
        <v>0.27797965116279072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50066</v>
      </c>
      <c r="D80" s="115">
        <f>SUM(D69:D79)</f>
        <v>125343</v>
      </c>
      <c r="E80" s="77">
        <f>SUM(C80-D80)</f>
        <v>-75277</v>
      </c>
      <c r="F80" s="149">
        <f>SUM(E80/D80)</f>
        <v>-0.60056804129468733</v>
      </c>
      <c r="G80" s="185">
        <f>SUM(C80/D80)</f>
        <v>0.39943195870531262</v>
      </c>
      <c r="N80" s="72"/>
    </row>
    <row r="81" spans="3:14" ht="15" thickBot="1" x14ac:dyDescent="0.35">
      <c r="E81" s="102">
        <f>SUM(E69:E79)</f>
        <v>-75277</v>
      </c>
      <c r="I81" s="6" t="s">
        <v>332</v>
      </c>
      <c r="J81" s="40"/>
      <c r="K81" s="40"/>
      <c r="N81" s="72"/>
    </row>
    <row r="82" spans="3:14" ht="18.600000000000001" thickBot="1" x14ac:dyDescent="0.4">
      <c r="C82" s="444">
        <f>SUM(C80/C38)</f>
        <v>20.196046793061718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333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10019</v>
      </c>
      <c r="D84" s="73">
        <f>SUM(D69:D71,D73:D79)</f>
        <v>38802</v>
      </c>
      <c r="E84" s="250">
        <f>SUM(C84/D84)</f>
        <v>0.2582083397763002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24.914285714285715</v>
      </c>
      <c r="K86" s="111">
        <f t="shared" si="13"/>
        <v>36.743362831858406</v>
      </c>
      <c r="L86" s="210">
        <f>SUM(J86-K86)</f>
        <v>-11.829077117572691</v>
      </c>
      <c r="M86" s="44">
        <f>SUM(L86/K86)</f>
        <v>-0.32193779245802362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28.338983050847457</v>
      </c>
      <c r="K87" s="111">
        <f t="shared" si="13"/>
        <v>27.64406779661017</v>
      </c>
      <c r="L87" s="210">
        <f t="shared" ref="L87:L96" si="14">SUM(J87-K87)</f>
        <v>0.69491525423728717</v>
      </c>
      <c r="M87" s="44">
        <f t="shared" ref="M87:M96" si="15">SUM(L87/K87)</f>
        <v>2.513795217657875E-2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</v>
      </c>
      <c r="K88" s="111">
        <f t="shared" si="13"/>
        <v>37.680851063829785</v>
      </c>
      <c r="L88" s="210">
        <f t="shared" si="14"/>
        <v>2.3191489361702153</v>
      </c>
      <c r="M88" s="44">
        <f t="shared" si="15"/>
        <v>6.1547148503670317E-2</v>
      </c>
      <c r="N88" s="72"/>
    </row>
    <row r="89" spans="3:14" x14ac:dyDescent="0.3">
      <c r="C89" s="445">
        <f>(SUM(C69,C70,C71,C73,C74,C75,C76,C77,C78,C79)/SUM(C27,C28,C29,C31,C32,C33,C34,C35,C36,C37))</f>
        <v>25.110275689223059</v>
      </c>
      <c r="D89" s="10"/>
      <c r="E89" s="73"/>
      <c r="I89" s="130" t="s">
        <v>6</v>
      </c>
      <c r="J89" s="212">
        <f t="shared" si="13"/>
        <v>19.253365384615385</v>
      </c>
      <c r="K89" s="111">
        <f t="shared" si="13"/>
        <v>34.616399999999999</v>
      </c>
      <c r="L89" s="210">
        <f t="shared" si="14"/>
        <v>-15.363034615384613</v>
      </c>
      <c r="M89" s="44">
        <f t="shared" si="15"/>
        <v>-0.44380798163253876</v>
      </c>
    </row>
    <row r="90" spans="3:14" x14ac:dyDescent="0.3">
      <c r="I90" s="130" t="s">
        <v>3</v>
      </c>
      <c r="J90" s="212">
        <f t="shared" si="13"/>
        <v>28.9</v>
      </c>
      <c r="K90" s="111">
        <f t="shared" si="13"/>
        <v>37.586666666666666</v>
      </c>
      <c r="L90" s="210">
        <f t="shared" si="14"/>
        <v>-8.6866666666666674</v>
      </c>
      <c r="M90" s="44">
        <f t="shared" si="15"/>
        <v>-0.23111032280950694</v>
      </c>
    </row>
    <row r="91" spans="3:14" x14ac:dyDescent="0.3">
      <c r="E91" s="73"/>
      <c r="I91" s="130" t="s">
        <v>7</v>
      </c>
      <c r="J91" s="212">
        <f t="shared" si="13"/>
        <v>27.529411764705884</v>
      </c>
      <c r="K91" s="111">
        <f t="shared" ref="K91:K96" si="16">SUM(D74/D32)</f>
        <v>21.485714285714284</v>
      </c>
      <c r="L91" s="210">
        <f t="shared" si="14"/>
        <v>6.0436974789916</v>
      </c>
      <c r="M91" s="44">
        <f t="shared" si="15"/>
        <v>0.28128911138923673</v>
      </c>
    </row>
    <row r="92" spans="3:14" x14ac:dyDescent="0.3">
      <c r="E92" s="74"/>
      <c r="I92" s="130" t="s">
        <v>59</v>
      </c>
      <c r="J92" s="212">
        <f t="shared" si="13"/>
        <v>27.485148514851485</v>
      </c>
      <c r="K92" s="111">
        <f t="shared" si="16"/>
        <v>30.715217391304346</v>
      </c>
      <c r="L92" s="210">
        <f t="shared" si="14"/>
        <v>-3.2300688764528616</v>
      </c>
      <c r="M92" s="44">
        <f t="shared" si="15"/>
        <v>-0.10516184324214851</v>
      </c>
    </row>
    <row r="93" spans="3:14" x14ac:dyDescent="0.3">
      <c r="I93" s="130" t="s">
        <v>13</v>
      </c>
      <c r="J93" s="212">
        <f t="shared" si="13"/>
        <v>32.266666666666666</v>
      </c>
      <c r="K93" s="111">
        <f t="shared" si="16"/>
        <v>30.21311475409836</v>
      </c>
      <c r="L93" s="210">
        <f t="shared" si="14"/>
        <v>2.0535519125683059</v>
      </c>
      <c r="M93" s="44">
        <f t="shared" si="15"/>
        <v>6.7968891300415987E-2</v>
      </c>
    </row>
    <row r="94" spans="3:14" x14ac:dyDescent="0.3">
      <c r="E94" s="25"/>
      <c r="F94" s="25"/>
      <c r="I94" s="130" t="s">
        <v>61</v>
      </c>
      <c r="J94" s="212">
        <f t="shared" si="13"/>
        <v>30.8</v>
      </c>
      <c r="K94" s="111">
        <f t="shared" si="16"/>
        <v>23.818181818181817</v>
      </c>
      <c r="L94" s="210">
        <f t="shared" si="14"/>
        <v>6.9818181818181841</v>
      </c>
      <c r="M94" s="44">
        <f t="shared" si="15"/>
        <v>0.29312977099236653</v>
      </c>
    </row>
    <row r="95" spans="3:14" x14ac:dyDescent="0.3">
      <c r="E95" s="25"/>
      <c r="F95" s="25"/>
      <c r="I95" s="79" t="s">
        <v>296</v>
      </c>
      <c r="J95" s="212">
        <f t="shared" si="13"/>
        <v>11.8125</v>
      </c>
      <c r="K95" s="111">
        <f t="shared" si="16"/>
        <v>31.72972972972973</v>
      </c>
      <c r="L95" s="210">
        <f t="shared" si="14"/>
        <v>-19.91722972972973</v>
      </c>
      <c r="M95" s="44">
        <f t="shared" si="15"/>
        <v>-0.62771507666098803</v>
      </c>
    </row>
    <row r="96" spans="3:14" ht="15" thickBot="1" x14ac:dyDescent="0.35">
      <c r="I96" s="13" t="s">
        <v>137</v>
      </c>
      <c r="J96" s="213">
        <f t="shared" si="13"/>
        <v>16.276595744680851</v>
      </c>
      <c r="K96" s="208">
        <f t="shared" si="16"/>
        <v>18.657627118644069</v>
      </c>
      <c r="L96" s="211">
        <f t="shared" si="14"/>
        <v>-2.3810313739632178</v>
      </c>
      <c r="M96" s="65">
        <f t="shared" si="15"/>
        <v>-0.1276170522018803</v>
      </c>
    </row>
    <row r="98" spans="2:13" x14ac:dyDescent="0.3">
      <c r="I98" s="40"/>
      <c r="J98" s="72"/>
    </row>
    <row r="99" spans="2:13" x14ac:dyDescent="0.3">
      <c r="J99" s="72"/>
    </row>
    <row r="101" spans="2:13" ht="15.6" x14ac:dyDescent="0.3">
      <c r="J101" s="520"/>
      <c r="K101" s="520"/>
      <c r="L101" s="520"/>
      <c r="M101" s="266"/>
    </row>
    <row r="102" spans="2:13" x14ac:dyDescent="0.3">
      <c r="J102" s="522"/>
      <c r="K102" s="522"/>
      <c r="L102" s="266"/>
      <c r="M102" s="266"/>
    </row>
    <row r="103" spans="2:13" x14ac:dyDescent="0.3">
      <c r="J103" s="283"/>
      <c r="K103" s="284"/>
      <c r="L103" s="285"/>
      <c r="M103" s="285"/>
    </row>
    <row r="104" spans="2:13" x14ac:dyDescent="0.3">
      <c r="I104" s="285"/>
    </row>
    <row r="105" spans="2:13" x14ac:dyDescent="0.3">
      <c r="I105" s="286"/>
    </row>
    <row r="106" spans="2:13" ht="19.8" x14ac:dyDescent="0.4">
      <c r="B106" s="312"/>
      <c r="C106" s="446"/>
      <c r="D106" s="312"/>
      <c r="E106" s="313"/>
      <c r="I106" s="286"/>
    </row>
    <row r="108" spans="2:13" x14ac:dyDescent="0.3">
      <c r="B108" s="315"/>
      <c r="C108" s="447"/>
      <c r="D108" s="317"/>
      <c r="E108" s="300"/>
      <c r="F108" s="300"/>
    </row>
    <row r="109" spans="2:13" x14ac:dyDescent="0.3">
      <c r="B109" s="315"/>
      <c r="C109" s="448"/>
      <c r="D109" s="318"/>
      <c r="E109" s="300"/>
      <c r="F109" s="300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11">
    <mergeCell ref="J23:L23"/>
    <mergeCell ref="J64:L64"/>
    <mergeCell ref="J65:K65"/>
    <mergeCell ref="J101:L101"/>
    <mergeCell ref="J102:K102"/>
    <mergeCell ref="J2:L2"/>
    <mergeCell ref="J3:L3"/>
    <mergeCell ref="J21:L21"/>
    <mergeCell ref="M21:M22"/>
    <mergeCell ref="N21:N22"/>
    <mergeCell ref="J22:L22"/>
  </mergeCells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96B7A-595F-46E5-A38F-C6246EFD3708}">
  <sheetPr codeName="Sheet36"/>
  <dimension ref="B1:AM203"/>
  <sheetViews>
    <sheetView workbookViewId="0">
      <selection activeCell="G30" sqref="G30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336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336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335</v>
      </c>
      <c r="D5" s="423" t="s">
        <v>333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36</v>
      </c>
      <c r="D8" s="91">
        <v>35</v>
      </c>
      <c r="E8" s="93">
        <f t="shared" ref="E8:E19" si="0">SUM(C8-D8)</f>
        <v>1</v>
      </c>
      <c r="F8" s="96">
        <f t="shared" ref="F8:F19" si="1">SUM(E8/D8)</f>
        <v>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60</v>
      </c>
      <c r="D9" s="42">
        <v>59</v>
      </c>
      <c r="E9" s="93">
        <f t="shared" si="0"/>
        <v>1</v>
      </c>
      <c r="F9" s="44">
        <f t="shared" si="1"/>
        <v>1.6949152542372881E-2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2116</v>
      </c>
      <c r="D11" s="42">
        <v>2080</v>
      </c>
      <c r="E11" s="93">
        <f t="shared" si="0"/>
        <v>36</v>
      </c>
      <c r="F11" s="44">
        <f t="shared" si="1"/>
        <v>1.7307692307692309E-2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0.64589743589743587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">
        <v>17</v>
      </c>
      <c r="E13" s="93">
        <f t="shared" si="0"/>
        <v>1</v>
      </c>
      <c r="F13" s="58">
        <f t="shared" si="1"/>
        <v>5.8823529411764705E-2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0.39994422310756972</v>
      </c>
      <c r="U13" s="16"/>
    </row>
    <row r="14" spans="2:35" ht="15" thickBot="1" x14ac:dyDescent="0.35">
      <c r="B14" s="14" t="s">
        <v>59</v>
      </c>
      <c r="C14" s="427">
        <v>102</v>
      </c>
      <c r="D14" s="42">
        <v>101</v>
      </c>
      <c r="E14" s="93">
        <f t="shared" si="0"/>
        <v>1</v>
      </c>
      <c r="F14" s="44">
        <f t="shared" si="1"/>
        <v>9.9009900990099011E-3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13</v>
      </c>
      <c r="C15" s="429">
        <v>15</v>
      </c>
      <c r="D15" s="56">
        <v>15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1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94</v>
      </c>
      <c r="D18" s="56">
        <v>94</v>
      </c>
      <c r="E18" s="57">
        <f t="shared" si="0"/>
        <v>0</v>
      </c>
      <c r="F18" s="58">
        <f t="shared" si="1"/>
        <v>0</v>
      </c>
      <c r="I18" s="5" t="s">
        <v>339</v>
      </c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2519</v>
      </c>
      <c r="D19" s="7">
        <f>SUM(D8:D18)</f>
        <v>2479</v>
      </c>
      <c r="E19" s="77">
        <f t="shared" si="0"/>
        <v>40</v>
      </c>
      <c r="F19" s="60">
        <f t="shared" si="1"/>
        <v>1.6135538523598225E-2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337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335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36</v>
      </c>
      <c r="D27" s="99">
        <v>113</v>
      </c>
      <c r="E27" s="41">
        <f>SUM(C27-D27)</f>
        <v>-77</v>
      </c>
      <c r="F27" s="67">
        <f>SUM(E27/D27)</f>
        <v>-0.68141592920353977</v>
      </c>
      <c r="G27" s="75">
        <f>SUM(C27/D27)</f>
        <v>0.31858407079646017</v>
      </c>
      <c r="V27" s="122"/>
    </row>
    <row r="28" spans="2:25" ht="15" thickBot="1" x14ac:dyDescent="0.35">
      <c r="B28" s="34" t="s">
        <v>2</v>
      </c>
      <c r="C28" s="435">
        <f t="shared" si="2"/>
        <v>60</v>
      </c>
      <c r="D28" s="99">
        <v>118</v>
      </c>
      <c r="E28" s="41">
        <f t="shared" ref="E28:E38" si="3">SUM(C28-D28)</f>
        <v>-58</v>
      </c>
      <c r="F28" s="67">
        <f t="shared" ref="F28:F36" si="4">SUM(E28/D28)</f>
        <v>-0.49152542372881358</v>
      </c>
      <c r="G28" s="75">
        <f>SUM(C28/D28)</f>
        <v>0.50847457627118642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2116</v>
      </c>
      <c r="D30" s="99">
        <v>2500</v>
      </c>
      <c r="E30" s="41">
        <f t="shared" si="3"/>
        <v>-384</v>
      </c>
      <c r="F30" s="67">
        <f t="shared" si="4"/>
        <v>-0.15359999999999999</v>
      </c>
      <c r="G30" s="75">
        <f>SUM(C30/D30)</f>
        <v>0.84640000000000004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102</v>
      </c>
      <c r="D33" s="99">
        <v>460</v>
      </c>
      <c r="E33" s="41">
        <f t="shared" si="3"/>
        <v>-358</v>
      </c>
      <c r="F33" s="67">
        <f t="shared" si="4"/>
        <v>-0.77826086956521734</v>
      </c>
      <c r="G33" s="75">
        <f t="shared" si="5"/>
        <v>0.22173913043478261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15</v>
      </c>
      <c r="D34" s="99">
        <v>61</v>
      </c>
      <c r="E34" s="41">
        <f t="shared" si="3"/>
        <v>-46</v>
      </c>
      <c r="F34" s="67">
        <f t="shared" si="4"/>
        <v>-0.75409836065573765</v>
      </c>
      <c r="G34" s="75">
        <f t="shared" si="5"/>
        <v>0.24590163934426229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94</v>
      </c>
      <c r="D37" s="119">
        <v>295</v>
      </c>
      <c r="E37" s="41">
        <f t="shared" si="3"/>
        <v>-201</v>
      </c>
      <c r="F37" s="94">
        <f>SUM(E37/D37)</f>
        <v>-0.68135593220338986</v>
      </c>
      <c r="G37" s="75">
        <f>SUM(C37/D37)</f>
        <v>0.31864406779661014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2519</v>
      </c>
      <c r="D38" s="7">
        <f>SUM(D27:D37)</f>
        <v>3859</v>
      </c>
      <c r="E38" s="77">
        <f t="shared" si="3"/>
        <v>-1340</v>
      </c>
      <c r="F38" s="149">
        <f>SUM(E38/D38)</f>
        <v>-0.34724021767297225</v>
      </c>
      <c r="G38" s="185">
        <f>SUM(C38/D38)</f>
        <v>0.65275978232702769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403</v>
      </c>
      <c r="D40" s="9">
        <v>1359</v>
      </c>
      <c r="E40" s="77">
        <f>SUM(C40-D40)</f>
        <v>-956</v>
      </c>
      <c r="F40" s="149">
        <f>SUM(E40/D40)</f>
        <v>-0.70345842531272995</v>
      </c>
      <c r="G40" s="185">
        <f>SUM(C40/D40)</f>
        <v>0.29654157468727005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336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335</v>
      </c>
      <c r="D44" s="423" t="s">
        <v>333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869</v>
      </c>
      <c r="D47" s="221">
        <v>872</v>
      </c>
      <c r="E47" s="93">
        <f t="shared" ref="E47:E58" si="6">SUM(C47-D47)</f>
        <v>-3</v>
      </c>
      <c r="F47" s="95">
        <f t="shared" ref="F47:F58" si="7">SUM(E47/D47)</f>
        <v>-3.4403669724770644E-3</v>
      </c>
      <c r="G47" s="394">
        <f t="shared" ref="G47:G55" si="8">SUM(C47/C27)</f>
        <v>24.138888888888889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1724</v>
      </c>
      <c r="D48" s="42">
        <v>1672</v>
      </c>
      <c r="E48" s="93">
        <f t="shared" si="6"/>
        <v>52</v>
      </c>
      <c r="F48" s="95">
        <f t="shared" si="7"/>
        <v>3.1100478468899521E-2</v>
      </c>
      <c r="G48" s="394">
        <f t="shared" si="8"/>
        <v>28.733333333333334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695</v>
      </c>
      <c r="D49" s="42">
        <v>680</v>
      </c>
      <c r="E49" s="93">
        <f t="shared" si="6"/>
        <v>15</v>
      </c>
      <c r="F49" s="95">
        <f t="shared" si="7"/>
        <v>2.2058823529411766E-2</v>
      </c>
      <c r="G49" s="394">
        <f t="shared" si="8"/>
        <v>40.882352941176471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40106</v>
      </c>
      <c r="D50" s="222">
        <v>40047</v>
      </c>
      <c r="E50" s="93">
        <f t="shared" si="6"/>
        <v>59</v>
      </c>
      <c r="F50" s="95">
        <f t="shared" si="7"/>
        <v>1.4732689090318875E-3</v>
      </c>
      <c r="G50" s="394">
        <f t="shared" si="8"/>
        <v>18.953686200378073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582</v>
      </c>
      <c r="D51" s="42">
        <v>578</v>
      </c>
      <c r="E51" s="93">
        <f t="shared" si="6"/>
        <v>4</v>
      </c>
      <c r="F51" s="95">
        <f t="shared" si="7"/>
        <v>6.920415224913495E-3</v>
      </c>
      <c r="G51" s="394">
        <f t="shared" si="8"/>
        <v>29.1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464</v>
      </c>
      <c r="D52" s="42">
        <v>468</v>
      </c>
      <c r="E52" s="93">
        <f t="shared" si="6"/>
        <v>-4</v>
      </c>
      <c r="F52" s="95">
        <f t="shared" si="7"/>
        <v>-8.5470085470085479E-3</v>
      </c>
      <c r="G52" s="394">
        <f t="shared" si="8"/>
        <v>25.777777777777779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2740</v>
      </c>
      <c r="D53" s="42">
        <v>2776</v>
      </c>
      <c r="E53" s="93">
        <f t="shared" si="6"/>
        <v>-36</v>
      </c>
      <c r="F53" s="95">
        <f t="shared" si="7"/>
        <v>-1.2968299711815562E-2</v>
      </c>
      <c r="G53" s="394">
        <f t="shared" si="8"/>
        <v>26.862745098039216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495</v>
      </c>
      <c r="D54" s="56">
        <v>484</v>
      </c>
      <c r="E54" s="26">
        <f t="shared" si="6"/>
        <v>11</v>
      </c>
      <c r="F54" s="152">
        <f t="shared" si="7"/>
        <v>2.2727272727272728E-2</v>
      </c>
      <c r="G54" s="394">
        <f t="shared" si="8"/>
        <v>33</v>
      </c>
      <c r="AL54" s="35"/>
      <c r="AM54" s="35"/>
    </row>
    <row r="55" spans="2:39" ht="15" thickBot="1" x14ac:dyDescent="0.35">
      <c r="B55" s="14" t="s">
        <v>65</v>
      </c>
      <c r="C55" s="427">
        <v>790</v>
      </c>
      <c r="D55" s="42">
        <v>770</v>
      </c>
      <c r="E55" s="41">
        <f t="shared" si="6"/>
        <v>20</v>
      </c>
      <c r="F55" s="67">
        <f t="shared" si="7"/>
        <v>2.5974025974025976E-2</v>
      </c>
      <c r="G55" s="394">
        <f t="shared" si="8"/>
        <v>31.6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198</v>
      </c>
      <c r="D56" s="91">
        <v>189</v>
      </c>
      <c r="E56" s="41">
        <f t="shared" si="6"/>
        <v>9</v>
      </c>
      <c r="F56" s="67">
        <f t="shared" si="7"/>
        <v>4.7619047619047616E-2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1530</v>
      </c>
      <c r="D57" s="56">
        <v>1530</v>
      </c>
      <c r="E57" s="57">
        <f t="shared" si="6"/>
        <v>0</v>
      </c>
      <c r="F57" s="94">
        <f t="shared" si="7"/>
        <v>0</v>
      </c>
      <c r="G57" s="394">
        <f>SUM(C57/C37)</f>
        <v>16.276595744680851</v>
      </c>
      <c r="I57" t="s">
        <v>339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50193</v>
      </c>
      <c r="D58" s="59">
        <f>SUM(D47:D57)</f>
        <v>50066</v>
      </c>
      <c r="E58" s="77">
        <f t="shared" si="6"/>
        <v>127</v>
      </c>
      <c r="F58" s="149">
        <f t="shared" si="7"/>
        <v>2.5366516198617826E-3</v>
      </c>
      <c r="G58" s="395">
        <f>SUM(C58/C38)</f>
        <v>19.925764192139738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10087</v>
      </c>
      <c r="D59" s="73">
        <f>SUM(D47:D49,D51:D57)</f>
        <v>10019</v>
      </c>
      <c r="E59" s="73">
        <f>SUM(E47:E49,E51:E57)</f>
        <v>68</v>
      </c>
      <c r="F59" s="127">
        <f>SUM(E59/D59)</f>
        <v>6.7871045014472504E-3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10087</v>
      </c>
      <c r="F61" s="30">
        <f>SUM(C27:C29,C31:C37)</f>
        <v>403</v>
      </c>
      <c r="G61" s="134">
        <f>SUM(E61/F61)</f>
        <v>25.029776674937967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337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335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869</v>
      </c>
      <c r="D69" s="220">
        <v>4152</v>
      </c>
      <c r="E69" s="41">
        <f>SUM(C69-D69)</f>
        <v>-3283</v>
      </c>
      <c r="F69" s="67">
        <f>SUM(E69/D69)</f>
        <v>-0.79070327552986508</v>
      </c>
      <c r="G69" s="75">
        <f>SUM(C69/D69)</f>
        <v>0.20929672447013487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1724</v>
      </c>
      <c r="D70" s="220">
        <v>3262</v>
      </c>
      <c r="E70" s="41">
        <f t="shared" ref="E70:E79" si="10">SUM(C70-D70)</f>
        <v>-1538</v>
      </c>
      <c r="F70" s="67">
        <f t="shared" ref="F70:F79" si="11">SUM(E70/D70)</f>
        <v>-0.4714898835070509</v>
      </c>
      <c r="G70" s="75">
        <f t="shared" ref="G70:G79" si="12">SUM(C70/D70)</f>
        <v>0.5285101164929491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695</v>
      </c>
      <c r="D71" s="220">
        <v>1771</v>
      </c>
      <c r="E71" s="41">
        <f t="shared" si="10"/>
        <v>-1076</v>
      </c>
      <c r="F71" s="67">
        <f t="shared" si="11"/>
        <v>-0.60756634669678145</v>
      </c>
      <c r="G71" s="75">
        <f t="shared" si="12"/>
        <v>0.3924336533032185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40106</v>
      </c>
      <c r="D72" s="220">
        <v>86541</v>
      </c>
      <c r="E72" s="41">
        <f t="shared" si="10"/>
        <v>-46435</v>
      </c>
      <c r="F72" s="67">
        <f t="shared" si="11"/>
        <v>-0.53656648293872267</v>
      </c>
      <c r="G72" s="75">
        <f t="shared" si="12"/>
        <v>0.46343351706127733</v>
      </c>
    </row>
    <row r="73" spans="2:14" ht="15" thickBot="1" x14ac:dyDescent="0.35">
      <c r="B73" s="3" t="s">
        <v>3</v>
      </c>
      <c r="C73" s="435">
        <f t="shared" si="9"/>
        <v>582</v>
      </c>
      <c r="D73" s="220">
        <v>2819</v>
      </c>
      <c r="E73" s="41">
        <f t="shared" si="10"/>
        <v>-2237</v>
      </c>
      <c r="F73" s="67">
        <f t="shared" si="11"/>
        <v>-0.79354380986165307</v>
      </c>
      <c r="G73" s="75">
        <f t="shared" si="12"/>
        <v>0.20645619013834693</v>
      </c>
    </row>
    <row r="74" spans="2:14" ht="15" thickBot="1" x14ac:dyDescent="0.35">
      <c r="B74" s="227" t="s">
        <v>7</v>
      </c>
      <c r="C74" s="435">
        <f t="shared" si="9"/>
        <v>464</v>
      </c>
      <c r="D74" s="223">
        <v>752</v>
      </c>
      <c r="E74" s="57">
        <f t="shared" si="10"/>
        <v>-288</v>
      </c>
      <c r="F74" s="94">
        <f t="shared" si="11"/>
        <v>-0.38297872340425532</v>
      </c>
      <c r="G74" s="75">
        <f t="shared" si="12"/>
        <v>0.61702127659574468</v>
      </c>
    </row>
    <row r="75" spans="2:14" ht="15" thickBot="1" x14ac:dyDescent="0.35">
      <c r="B75" s="14" t="s">
        <v>59</v>
      </c>
      <c r="C75" s="435">
        <f t="shared" si="9"/>
        <v>2740</v>
      </c>
      <c r="D75" s="220">
        <v>14129</v>
      </c>
      <c r="E75" s="41">
        <f t="shared" si="10"/>
        <v>-11389</v>
      </c>
      <c r="F75" s="67">
        <f t="shared" si="11"/>
        <v>-0.80607261660414753</v>
      </c>
      <c r="G75" s="75">
        <f t="shared" si="12"/>
        <v>0.1939273833958525</v>
      </c>
      <c r="K75" s="282"/>
    </row>
    <row r="76" spans="2:14" ht="15" thickBot="1" x14ac:dyDescent="0.35">
      <c r="B76" s="170" t="s">
        <v>338</v>
      </c>
      <c r="C76" s="435">
        <f t="shared" si="9"/>
        <v>495</v>
      </c>
      <c r="D76" s="235">
        <v>1843</v>
      </c>
      <c r="E76" s="93">
        <f t="shared" si="10"/>
        <v>-1348</v>
      </c>
      <c r="F76" s="95">
        <f t="shared" si="11"/>
        <v>-0.73141616928920239</v>
      </c>
      <c r="G76" s="75">
        <f t="shared" si="12"/>
        <v>0.26858383071079761</v>
      </c>
    </row>
    <row r="77" spans="2:14" ht="15" thickBot="1" x14ac:dyDescent="0.35">
      <c r="B77" s="233" t="s">
        <v>65</v>
      </c>
      <c r="C77" s="436">
        <f t="shared" si="9"/>
        <v>790</v>
      </c>
      <c r="D77" s="236">
        <v>1048</v>
      </c>
      <c r="E77" s="57">
        <f t="shared" si="10"/>
        <v>-258</v>
      </c>
      <c r="F77" s="238">
        <f t="shared" si="11"/>
        <v>-0.24618320610687022</v>
      </c>
      <c r="G77" s="75">
        <f t="shared" si="12"/>
        <v>0.75381679389312972</v>
      </c>
    </row>
    <row r="78" spans="2:14" ht="15" thickBot="1" x14ac:dyDescent="0.35">
      <c r="B78" s="419" t="s">
        <v>296</v>
      </c>
      <c r="C78" s="435">
        <f t="shared" si="9"/>
        <v>198</v>
      </c>
      <c r="D78" s="418">
        <v>3522</v>
      </c>
      <c r="E78" s="105">
        <f t="shared" si="10"/>
        <v>-3324</v>
      </c>
      <c r="F78" s="150">
        <f t="shared" si="11"/>
        <v>-0.94378194207836452</v>
      </c>
      <c r="G78" s="75">
        <f t="shared" si="12"/>
        <v>5.6218057921635436E-2</v>
      </c>
    </row>
    <row r="79" spans="2:14" ht="15" thickBot="1" x14ac:dyDescent="0.35">
      <c r="B79" s="38" t="s">
        <v>19</v>
      </c>
      <c r="C79" s="441">
        <f t="shared" si="9"/>
        <v>1530</v>
      </c>
      <c r="D79" s="390">
        <v>5504</v>
      </c>
      <c r="E79" s="26">
        <f t="shared" si="10"/>
        <v>-3974</v>
      </c>
      <c r="F79" s="152">
        <f t="shared" si="11"/>
        <v>-0.72202034883720934</v>
      </c>
      <c r="G79" s="75">
        <f t="shared" si="12"/>
        <v>0.27797965116279072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50193</v>
      </c>
      <c r="D80" s="115">
        <f>SUM(D69:D79)</f>
        <v>125343</v>
      </c>
      <c r="E80" s="77">
        <f>SUM(C80-D80)</f>
        <v>-75150</v>
      </c>
      <c r="F80" s="149">
        <f>SUM(E80/D80)</f>
        <v>-0.59955482156961293</v>
      </c>
      <c r="G80" s="185">
        <f>SUM(C80/D80)</f>
        <v>0.40044517843038702</v>
      </c>
      <c r="N80" s="72"/>
    </row>
    <row r="81" spans="3:14" ht="15" thickBot="1" x14ac:dyDescent="0.35">
      <c r="E81" s="102">
        <f>SUM(E69:E79)</f>
        <v>-75150</v>
      </c>
      <c r="I81" s="6" t="s">
        <v>337</v>
      </c>
      <c r="J81" s="40"/>
      <c r="K81" s="40"/>
      <c r="N81" s="72"/>
    </row>
    <row r="82" spans="3:14" ht="18.600000000000001" thickBot="1" x14ac:dyDescent="0.4">
      <c r="C82" s="444">
        <f>SUM(C80/C38)</f>
        <v>19.925764192139738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335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10087</v>
      </c>
      <c r="D84" s="73">
        <f>SUM(D69:D71,D73:D79)</f>
        <v>38802</v>
      </c>
      <c r="E84" s="250">
        <f>SUM(C84/D84)</f>
        <v>0.25996082676150711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24.138888888888889</v>
      </c>
      <c r="K86" s="111">
        <f t="shared" si="13"/>
        <v>36.743362831858406</v>
      </c>
      <c r="L86" s="210">
        <f>SUM(J86-K86)</f>
        <v>-12.604473942969516</v>
      </c>
      <c r="M86" s="44">
        <f>SUM(L86/K86)</f>
        <v>-0.34304083707985439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28.733333333333334</v>
      </c>
      <c r="K87" s="111">
        <f t="shared" si="13"/>
        <v>27.64406779661017</v>
      </c>
      <c r="L87" s="210">
        <f t="shared" ref="L87:L96" si="14">SUM(J87-K87)</f>
        <v>1.0892655367231647</v>
      </c>
      <c r="M87" s="44">
        <f t="shared" ref="M87:M96" si="15">SUM(L87/K87)</f>
        <v>3.9403229102799947E-2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40.882352941176471</v>
      </c>
      <c r="K88" s="111">
        <f t="shared" si="13"/>
        <v>37.680851063829785</v>
      </c>
      <c r="L88" s="210">
        <f t="shared" si="14"/>
        <v>3.2015018773466863</v>
      </c>
      <c r="M88" s="44">
        <f t="shared" si="15"/>
        <v>8.4963629720663056E-2</v>
      </c>
      <c r="N88" s="72"/>
    </row>
    <row r="89" spans="3:14" x14ac:dyDescent="0.3">
      <c r="C89" s="445">
        <f>(SUM(C69,C70,C71,C73,C74,C75,C76,C77,C78,C79)/SUM(C27,C28,C29,C31,C32,C33,C34,C35,C36,C37))</f>
        <v>25.029776674937967</v>
      </c>
      <c r="D89" s="10"/>
      <c r="E89" s="73"/>
      <c r="I89" s="130" t="s">
        <v>6</v>
      </c>
      <c r="J89" s="212">
        <f t="shared" si="13"/>
        <v>18.953686200378073</v>
      </c>
      <c r="K89" s="111">
        <f t="shared" si="13"/>
        <v>34.616399999999999</v>
      </c>
      <c r="L89" s="210">
        <f t="shared" si="14"/>
        <v>-15.662713799621926</v>
      </c>
      <c r="M89" s="44">
        <f t="shared" si="15"/>
        <v>-0.45246512634537173</v>
      </c>
    </row>
    <row r="90" spans="3:14" x14ac:dyDescent="0.3">
      <c r="I90" s="130" t="s">
        <v>3</v>
      </c>
      <c r="J90" s="212">
        <f t="shared" si="13"/>
        <v>29.1</v>
      </c>
      <c r="K90" s="111">
        <f t="shared" si="13"/>
        <v>37.586666666666666</v>
      </c>
      <c r="L90" s="210">
        <f t="shared" si="14"/>
        <v>-8.4866666666666646</v>
      </c>
      <c r="M90" s="44">
        <f t="shared" si="15"/>
        <v>-0.22578928698119896</v>
      </c>
    </row>
    <row r="91" spans="3:14" x14ac:dyDescent="0.3">
      <c r="E91" s="73"/>
      <c r="I91" s="130" t="s">
        <v>7</v>
      </c>
      <c r="J91" s="212">
        <f t="shared" si="13"/>
        <v>25.777777777777779</v>
      </c>
      <c r="K91" s="111">
        <f t="shared" ref="K91:K96" si="16">SUM(D74/D32)</f>
        <v>21.485714285714284</v>
      </c>
      <c r="L91" s="210">
        <f t="shared" si="14"/>
        <v>4.2920634920634946</v>
      </c>
      <c r="M91" s="44">
        <f t="shared" si="15"/>
        <v>0.19976359338061478</v>
      </c>
    </row>
    <row r="92" spans="3:14" x14ac:dyDescent="0.3">
      <c r="E92" s="74"/>
      <c r="I92" s="130" t="s">
        <v>59</v>
      </c>
      <c r="J92" s="212">
        <f t="shared" si="13"/>
        <v>26.862745098039216</v>
      </c>
      <c r="K92" s="111">
        <f t="shared" si="16"/>
        <v>30.715217391304346</v>
      </c>
      <c r="L92" s="210">
        <f t="shared" si="14"/>
        <v>-3.8524722932651301</v>
      </c>
      <c r="M92" s="44">
        <f t="shared" si="15"/>
        <v>-0.12542552586184161</v>
      </c>
    </row>
    <row r="93" spans="3:14" x14ac:dyDescent="0.3">
      <c r="I93" s="130" t="s">
        <v>338</v>
      </c>
      <c r="J93" s="212">
        <f t="shared" si="13"/>
        <v>33</v>
      </c>
      <c r="K93" s="111">
        <f t="shared" si="16"/>
        <v>30.21311475409836</v>
      </c>
      <c r="L93" s="210">
        <f t="shared" si="14"/>
        <v>2.7868852459016402</v>
      </c>
      <c r="M93" s="44">
        <f t="shared" si="15"/>
        <v>9.2240911557243663E-2</v>
      </c>
    </row>
    <row r="94" spans="3:14" x14ac:dyDescent="0.3">
      <c r="E94" s="25"/>
      <c r="F94" s="25"/>
      <c r="I94" s="130" t="s">
        <v>61</v>
      </c>
      <c r="J94" s="212">
        <f t="shared" si="13"/>
        <v>31.6</v>
      </c>
      <c r="K94" s="111">
        <f t="shared" si="16"/>
        <v>23.818181818181817</v>
      </c>
      <c r="L94" s="210">
        <f t="shared" si="14"/>
        <v>7.7818181818181849</v>
      </c>
      <c r="M94" s="44">
        <f t="shared" si="15"/>
        <v>0.32671755725190854</v>
      </c>
    </row>
    <row r="95" spans="3:14" x14ac:dyDescent="0.3">
      <c r="E95" s="25"/>
      <c r="F95" s="25"/>
      <c r="I95" s="79" t="s">
        <v>296</v>
      </c>
      <c r="J95" s="212">
        <f t="shared" si="13"/>
        <v>12.375</v>
      </c>
      <c r="K95" s="111">
        <f t="shared" si="16"/>
        <v>31.72972972972973</v>
      </c>
      <c r="L95" s="210">
        <f t="shared" si="14"/>
        <v>-19.35472972972973</v>
      </c>
      <c r="M95" s="44">
        <f t="shared" si="15"/>
        <v>-0.60998722316865417</v>
      </c>
    </row>
    <row r="96" spans="3:14" ht="15" thickBot="1" x14ac:dyDescent="0.35">
      <c r="I96" s="13" t="s">
        <v>19</v>
      </c>
      <c r="J96" s="213">
        <f t="shared" si="13"/>
        <v>16.276595744680851</v>
      </c>
      <c r="K96" s="208">
        <f t="shared" si="16"/>
        <v>18.657627118644069</v>
      </c>
      <c r="L96" s="211">
        <f t="shared" si="14"/>
        <v>-2.3810313739632178</v>
      </c>
      <c r="M96" s="65">
        <f t="shared" si="15"/>
        <v>-0.1276170522018803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8C91-E4A0-4826-B78D-B79419B388CD}">
  <sheetPr codeName="Sheet37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340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340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341</v>
      </c>
      <c r="D5" s="423" t="s">
        <v>335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91">
        <v>36</v>
      </c>
      <c r="E8" s="93">
        <f t="shared" ref="E8:E19" si="0">SUM(C8-D8)</f>
        <v>-1</v>
      </c>
      <c r="F8" s="96">
        <f t="shared" ref="F8:F19" si="1">SUM(E8/D8)</f>
        <v>-2.7777777777777776E-2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58</v>
      </c>
      <c r="D9" s="42">
        <v>60</v>
      </c>
      <c r="E9" s="93">
        <f t="shared" si="0"/>
        <v>-2</v>
      </c>
      <c r="F9" s="44">
        <f t="shared" si="1"/>
        <v>-3.3333333333333333E-2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2140</v>
      </c>
      <c r="D11" s="42">
        <v>2116</v>
      </c>
      <c r="E11" s="93">
        <f t="shared" si="0"/>
        <v>24</v>
      </c>
      <c r="F11" s="44">
        <f t="shared" si="1"/>
        <v>1.1342155009451797E-2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0.65256410256410258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">
        <v>18</v>
      </c>
      <c r="E13" s="93">
        <f t="shared" si="0"/>
        <v>-1</v>
      </c>
      <c r="F13" s="58">
        <f t="shared" si="1"/>
        <v>-5.5555555555555552E-2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0.40283665338645419</v>
      </c>
      <c r="U13" s="16"/>
    </row>
    <row r="14" spans="2:35" ht="15" thickBot="1" x14ac:dyDescent="0.35">
      <c r="B14" s="14" t="s">
        <v>59</v>
      </c>
      <c r="C14" s="427">
        <v>103</v>
      </c>
      <c r="D14" s="42">
        <v>102</v>
      </c>
      <c r="E14" s="93">
        <f t="shared" si="0"/>
        <v>1</v>
      </c>
      <c r="F14" s="44">
        <f t="shared" si="1"/>
        <v>9.8039215686274508E-3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13</v>
      </c>
      <c r="C15" s="429">
        <v>15</v>
      </c>
      <c r="D15" s="56">
        <v>15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1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99</v>
      </c>
      <c r="D18" s="56">
        <v>96</v>
      </c>
      <c r="E18" s="57">
        <f t="shared" si="0"/>
        <v>3</v>
      </c>
      <c r="F18" s="58">
        <f t="shared" si="1"/>
        <v>3.125E-2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2545</v>
      </c>
      <c r="D19" s="7">
        <f>SUM(D8:D18)</f>
        <v>2521</v>
      </c>
      <c r="E19" s="77">
        <f t="shared" si="0"/>
        <v>24</v>
      </c>
      <c r="F19" s="60">
        <f t="shared" si="1"/>
        <v>9.5200317334391115E-3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342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341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58</v>
      </c>
      <c r="D28" s="99">
        <v>118</v>
      </c>
      <c r="E28" s="41">
        <f t="shared" ref="E28:E38" si="3">SUM(C28-D28)</f>
        <v>-60</v>
      </c>
      <c r="F28" s="67">
        <f t="shared" ref="F28:F36" si="4">SUM(E28/D28)</f>
        <v>-0.50847457627118642</v>
      </c>
      <c r="G28" s="75">
        <f>SUM(C28/D28)</f>
        <v>0.49152542372881358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2140</v>
      </c>
      <c r="D30" s="99">
        <v>2500</v>
      </c>
      <c r="E30" s="41">
        <f t="shared" si="3"/>
        <v>-360</v>
      </c>
      <c r="F30" s="67">
        <f t="shared" si="4"/>
        <v>-0.14399999999999999</v>
      </c>
      <c r="G30" s="75">
        <f>SUM(C30/D30)</f>
        <v>0.85599999999999998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103</v>
      </c>
      <c r="D33" s="99">
        <v>460</v>
      </c>
      <c r="E33" s="41">
        <f t="shared" si="3"/>
        <v>-357</v>
      </c>
      <c r="F33" s="67">
        <f t="shared" si="4"/>
        <v>-0.77608695652173909</v>
      </c>
      <c r="G33" s="75">
        <f t="shared" si="5"/>
        <v>0.22391304347826088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15</v>
      </c>
      <c r="D34" s="99">
        <v>61</v>
      </c>
      <c r="E34" s="41">
        <f t="shared" si="3"/>
        <v>-46</v>
      </c>
      <c r="F34" s="67">
        <f t="shared" si="4"/>
        <v>-0.75409836065573765</v>
      </c>
      <c r="G34" s="75">
        <f t="shared" si="5"/>
        <v>0.24590163934426229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99</v>
      </c>
      <c r="D37" s="119">
        <v>295</v>
      </c>
      <c r="E37" s="41">
        <f t="shared" si="3"/>
        <v>-196</v>
      </c>
      <c r="F37" s="94">
        <f>SUM(E37/D37)</f>
        <v>-0.66440677966101691</v>
      </c>
      <c r="G37" s="75">
        <f>SUM(C37/D37)</f>
        <v>0.33559322033898303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2545</v>
      </c>
      <c r="D38" s="7">
        <f>SUM(D27:D37)</f>
        <v>3859</v>
      </c>
      <c r="E38" s="77">
        <f t="shared" si="3"/>
        <v>-1314</v>
      </c>
      <c r="F38" s="149">
        <f>SUM(E38/D38)</f>
        <v>-0.34050272091215339</v>
      </c>
      <c r="G38" s="185">
        <f>SUM(C38/D38)</f>
        <v>0.65949727908784661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405</v>
      </c>
      <c r="D40" s="9">
        <v>1359</v>
      </c>
      <c r="E40" s="77">
        <f>SUM(C40-D40)</f>
        <v>-954</v>
      </c>
      <c r="F40" s="149">
        <f>SUM(E40/D40)</f>
        <v>-0.70198675496688745</v>
      </c>
      <c r="G40" s="185">
        <f>SUM(C40/D40)</f>
        <v>0.29801324503311261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340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341</v>
      </c>
      <c r="D44" s="423" t="s">
        <v>335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826</v>
      </c>
      <c r="D47" s="221">
        <v>869</v>
      </c>
      <c r="E47" s="93">
        <f t="shared" ref="E47:E58" si="6">SUM(C47-D47)</f>
        <v>-43</v>
      </c>
      <c r="F47" s="95">
        <f t="shared" ref="F47:F58" si="7">SUM(E47/D47)</f>
        <v>-4.9482163406214037E-2</v>
      </c>
      <c r="G47" s="394">
        <f t="shared" ref="G47:G55" si="8">SUM(C47/C27)</f>
        <v>23.6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1890</v>
      </c>
      <c r="D48" s="42">
        <v>1724</v>
      </c>
      <c r="E48" s="93">
        <f t="shared" si="6"/>
        <v>166</v>
      </c>
      <c r="F48" s="95">
        <f t="shared" si="7"/>
        <v>9.6287703016241302E-2</v>
      </c>
      <c r="G48" s="394">
        <f t="shared" si="8"/>
        <v>32.586206896551722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697</v>
      </c>
      <c r="D49" s="42">
        <v>695</v>
      </c>
      <c r="E49" s="93">
        <f t="shared" si="6"/>
        <v>2</v>
      </c>
      <c r="F49" s="95">
        <f t="shared" si="7"/>
        <v>2.8776978417266188E-3</v>
      </c>
      <c r="G49" s="394">
        <f t="shared" si="8"/>
        <v>41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40372</v>
      </c>
      <c r="D50" s="222">
        <v>40106</v>
      </c>
      <c r="E50" s="93">
        <f t="shared" si="6"/>
        <v>266</v>
      </c>
      <c r="F50" s="95">
        <f t="shared" si="7"/>
        <v>6.6324240761980752E-3</v>
      </c>
      <c r="G50" s="394">
        <f t="shared" si="8"/>
        <v>18.865420560747662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582</v>
      </c>
      <c r="D51" s="42">
        <v>582</v>
      </c>
      <c r="E51" s="93">
        <f t="shared" si="6"/>
        <v>0</v>
      </c>
      <c r="F51" s="95">
        <f t="shared" si="7"/>
        <v>0</v>
      </c>
      <c r="G51" s="394">
        <f t="shared" si="8"/>
        <v>29.1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469</v>
      </c>
      <c r="D52" s="42">
        <v>464</v>
      </c>
      <c r="E52" s="93">
        <f t="shared" si="6"/>
        <v>5</v>
      </c>
      <c r="F52" s="95">
        <f t="shared" si="7"/>
        <v>1.0775862068965518E-2</v>
      </c>
      <c r="G52" s="394">
        <f t="shared" si="8"/>
        <v>27.588235294117649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2666</v>
      </c>
      <c r="D53" s="42">
        <v>2740</v>
      </c>
      <c r="E53" s="93">
        <f t="shared" si="6"/>
        <v>-74</v>
      </c>
      <c r="F53" s="95">
        <f t="shared" si="7"/>
        <v>-2.7007299270072994E-2</v>
      </c>
      <c r="G53" s="394">
        <f t="shared" si="8"/>
        <v>25.883495145631066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479</v>
      </c>
      <c r="D54" s="56">
        <v>495</v>
      </c>
      <c r="E54" s="26">
        <f t="shared" si="6"/>
        <v>-16</v>
      </c>
      <c r="F54" s="152">
        <f t="shared" si="7"/>
        <v>-3.2323232323232323E-2</v>
      </c>
      <c r="G54" s="394">
        <f t="shared" si="8"/>
        <v>31.933333333333334</v>
      </c>
      <c r="AL54" s="35"/>
      <c r="AM54" s="35"/>
    </row>
    <row r="55" spans="2:39" ht="15" thickBot="1" x14ac:dyDescent="0.35">
      <c r="B55" s="14" t="s">
        <v>65</v>
      </c>
      <c r="C55" s="427">
        <v>835</v>
      </c>
      <c r="D55" s="42">
        <v>790</v>
      </c>
      <c r="E55" s="41">
        <f t="shared" si="6"/>
        <v>45</v>
      </c>
      <c r="F55" s="67">
        <f t="shared" si="7"/>
        <v>5.6962025316455694E-2</v>
      </c>
      <c r="G55" s="394">
        <f t="shared" si="8"/>
        <v>33.4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182</v>
      </c>
      <c r="D56" s="91">
        <v>198</v>
      </c>
      <c r="E56" s="41">
        <f t="shared" si="6"/>
        <v>-16</v>
      </c>
      <c r="F56" s="67">
        <f t="shared" si="7"/>
        <v>-8.0808080808080815E-2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1558</v>
      </c>
      <c r="D57" s="56">
        <v>1558</v>
      </c>
      <c r="E57" s="57">
        <f t="shared" si="6"/>
        <v>0</v>
      </c>
      <c r="F57" s="94">
        <f t="shared" si="7"/>
        <v>0</v>
      </c>
      <c r="G57" s="394">
        <f>SUM(C57/C37)</f>
        <v>15.737373737373737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50556</v>
      </c>
      <c r="D58" s="59">
        <f>SUM(D47:D57)</f>
        <v>50221</v>
      </c>
      <c r="E58" s="77">
        <f t="shared" si="6"/>
        <v>335</v>
      </c>
      <c r="F58" s="149">
        <f t="shared" si="7"/>
        <v>6.6705163178749924E-3</v>
      </c>
      <c r="G58" s="395">
        <f>SUM(C58/C38)</f>
        <v>19.86483300589391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10184</v>
      </c>
      <c r="D59" s="73">
        <f>SUM(D47:D49,D51:D57)</f>
        <v>10115</v>
      </c>
      <c r="E59" s="73">
        <f>SUM(E47:E49,E51:E57)</f>
        <v>69</v>
      </c>
      <c r="F59" s="127">
        <f>SUM(E59/D59)</f>
        <v>6.8215521502718738E-3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10184</v>
      </c>
      <c r="F61" s="30">
        <f>SUM(C27:C29,C31:C37)</f>
        <v>405</v>
      </c>
      <c r="G61" s="134">
        <f>SUM(E61/F61)</f>
        <v>25.145679012345678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342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341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826</v>
      </c>
      <c r="D69" s="220">
        <v>4152</v>
      </c>
      <c r="E69" s="41">
        <f>SUM(C69-D69)</f>
        <v>-3326</v>
      </c>
      <c r="F69" s="67">
        <f>SUM(E69/D69)</f>
        <v>-0.80105973025048172</v>
      </c>
      <c r="G69" s="75">
        <f>SUM(C69/D69)</f>
        <v>0.19894026974951831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1890</v>
      </c>
      <c r="D70" s="220">
        <v>3262</v>
      </c>
      <c r="E70" s="41">
        <f t="shared" ref="E70:E79" si="10">SUM(C70-D70)</f>
        <v>-1372</v>
      </c>
      <c r="F70" s="67">
        <f t="shared" ref="F70:F79" si="11">SUM(E70/D70)</f>
        <v>-0.42060085836909872</v>
      </c>
      <c r="G70" s="75">
        <f t="shared" ref="G70:G79" si="12">SUM(C70/D70)</f>
        <v>0.57939914163090134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697</v>
      </c>
      <c r="D71" s="220">
        <v>1771</v>
      </c>
      <c r="E71" s="41">
        <f t="shared" si="10"/>
        <v>-1074</v>
      </c>
      <c r="F71" s="67">
        <f t="shared" si="11"/>
        <v>-0.60643704121964992</v>
      </c>
      <c r="G71" s="75">
        <f t="shared" si="12"/>
        <v>0.39356295878035008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40372</v>
      </c>
      <c r="D72" s="220">
        <v>86541</v>
      </c>
      <c r="E72" s="41">
        <f t="shared" si="10"/>
        <v>-46169</v>
      </c>
      <c r="F72" s="67">
        <f t="shared" si="11"/>
        <v>-0.53349279532244831</v>
      </c>
      <c r="G72" s="75">
        <f t="shared" si="12"/>
        <v>0.46650720467755169</v>
      </c>
    </row>
    <row r="73" spans="2:14" ht="15" thickBot="1" x14ac:dyDescent="0.35">
      <c r="B73" s="3" t="s">
        <v>3</v>
      </c>
      <c r="C73" s="435">
        <f t="shared" si="9"/>
        <v>582</v>
      </c>
      <c r="D73" s="220">
        <v>2819</v>
      </c>
      <c r="E73" s="41">
        <f t="shared" si="10"/>
        <v>-2237</v>
      </c>
      <c r="F73" s="67">
        <f t="shared" si="11"/>
        <v>-0.79354380986165307</v>
      </c>
      <c r="G73" s="75">
        <f t="shared" si="12"/>
        <v>0.20645619013834693</v>
      </c>
    </row>
    <row r="74" spans="2:14" ht="15" thickBot="1" x14ac:dyDescent="0.35">
      <c r="B74" s="227" t="s">
        <v>7</v>
      </c>
      <c r="C74" s="435">
        <f t="shared" si="9"/>
        <v>469</v>
      </c>
      <c r="D74" s="223">
        <v>752</v>
      </c>
      <c r="E74" s="57">
        <f t="shared" si="10"/>
        <v>-283</v>
      </c>
      <c r="F74" s="94">
        <f t="shared" si="11"/>
        <v>-0.37632978723404253</v>
      </c>
      <c r="G74" s="75">
        <f t="shared" si="12"/>
        <v>0.62367021276595747</v>
      </c>
    </row>
    <row r="75" spans="2:14" ht="15" thickBot="1" x14ac:dyDescent="0.35">
      <c r="B75" s="14" t="s">
        <v>59</v>
      </c>
      <c r="C75" s="435">
        <f t="shared" si="9"/>
        <v>2666</v>
      </c>
      <c r="D75" s="220">
        <v>14129</v>
      </c>
      <c r="E75" s="41">
        <f t="shared" si="10"/>
        <v>-11463</v>
      </c>
      <c r="F75" s="67">
        <f t="shared" si="11"/>
        <v>-0.81131007148418144</v>
      </c>
      <c r="G75" s="75">
        <f t="shared" si="12"/>
        <v>0.18868992851581853</v>
      </c>
      <c r="K75" s="282"/>
    </row>
    <row r="76" spans="2:14" ht="15" thickBot="1" x14ac:dyDescent="0.35">
      <c r="B76" s="170" t="s">
        <v>338</v>
      </c>
      <c r="C76" s="435">
        <f t="shared" si="9"/>
        <v>479</v>
      </c>
      <c r="D76" s="235">
        <v>1843</v>
      </c>
      <c r="E76" s="93">
        <f t="shared" si="10"/>
        <v>-1364</v>
      </c>
      <c r="F76" s="95">
        <f t="shared" si="11"/>
        <v>-0.7400976668475312</v>
      </c>
      <c r="G76" s="75">
        <f t="shared" si="12"/>
        <v>0.2599023331524688</v>
      </c>
    </row>
    <row r="77" spans="2:14" ht="15" thickBot="1" x14ac:dyDescent="0.35">
      <c r="B77" s="233" t="s">
        <v>65</v>
      </c>
      <c r="C77" s="436">
        <f t="shared" si="9"/>
        <v>835</v>
      </c>
      <c r="D77" s="236">
        <v>1048</v>
      </c>
      <c r="E77" s="57">
        <f t="shared" si="10"/>
        <v>-213</v>
      </c>
      <c r="F77" s="238">
        <f t="shared" si="11"/>
        <v>-0.2032442748091603</v>
      </c>
      <c r="G77" s="75">
        <f t="shared" si="12"/>
        <v>0.7967557251908397</v>
      </c>
    </row>
    <row r="78" spans="2:14" ht="15" thickBot="1" x14ac:dyDescent="0.35">
      <c r="B78" s="419" t="s">
        <v>296</v>
      </c>
      <c r="C78" s="435">
        <f t="shared" si="9"/>
        <v>182</v>
      </c>
      <c r="D78" s="418">
        <v>3522</v>
      </c>
      <c r="E78" s="105">
        <f t="shared" si="10"/>
        <v>-3340</v>
      </c>
      <c r="F78" s="150">
        <f t="shared" si="11"/>
        <v>-0.94832481544576941</v>
      </c>
      <c r="G78" s="75">
        <f t="shared" si="12"/>
        <v>5.1675184554230549E-2</v>
      </c>
    </row>
    <row r="79" spans="2:14" ht="15" thickBot="1" x14ac:dyDescent="0.35">
      <c r="B79" s="38" t="s">
        <v>19</v>
      </c>
      <c r="C79" s="441">
        <f t="shared" si="9"/>
        <v>1558</v>
      </c>
      <c r="D79" s="390">
        <v>5504</v>
      </c>
      <c r="E79" s="26">
        <f t="shared" si="10"/>
        <v>-3946</v>
      </c>
      <c r="F79" s="152">
        <f t="shared" si="11"/>
        <v>-0.71693313953488369</v>
      </c>
      <c r="G79" s="75">
        <f t="shared" si="12"/>
        <v>0.28306686046511625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50556</v>
      </c>
      <c r="D80" s="115">
        <f>SUM(D69:D79)</f>
        <v>125343</v>
      </c>
      <c r="E80" s="77">
        <f>SUM(C80-D80)</f>
        <v>-74787</v>
      </c>
      <c r="F80" s="149">
        <f>SUM(E80/D80)</f>
        <v>-0.5966587683396759</v>
      </c>
      <c r="G80" s="185">
        <f>SUM(C80/D80)</f>
        <v>0.4033412316603241</v>
      </c>
      <c r="N80" s="72"/>
    </row>
    <row r="81" spans="3:14" ht="15" thickBot="1" x14ac:dyDescent="0.35">
      <c r="E81" s="102">
        <f>SUM(E69:E79)</f>
        <v>-74787</v>
      </c>
      <c r="I81" s="6" t="s">
        <v>342</v>
      </c>
      <c r="J81" s="40"/>
      <c r="K81" s="40"/>
      <c r="N81" s="72"/>
    </row>
    <row r="82" spans="3:14" ht="18.600000000000001" thickBot="1" x14ac:dyDescent="0.4">
      <c r="C82" s="444">
        <f>SUM(C80/C38)</f>
        <v>19.86483300589391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341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10184</v>
      </c>
      <c r="D84" s="73">
        <f>SUM(D69:D71,D73:D79)</f>
        <v>38802</v>
      </c>
      <c r="E84" s="250">
        <f>SUM(C84/D84)</f>
        <v>0.26246069790216997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23.6</v>
      </c>
      <c r="K86" s="111">
        <f t="shared" si="13"/>
        <v>36.743362831858406</v>
      </c>
      <c r="L86" s="210">
        <f>SUM(J86-K86)</f>
        <v>-13.143362831858404</v>
      </c>
      <c r="M86" s="44">
        <f>SUM(L86/K86)</f>
        <v>-0.35770712909441227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32.586206896551722</v>
      </c>
      <c r="K87" s="111">
        <f t="shared" si="13"/>
        <v>27.64406779661017</v>
      </c>
      <c r="L87" s="210">
        <f t="shared" ref="L87:L96" si="14">SUM(J87-K87)</f>
        <v>4.9421390999415529</v>
      </c>
      <c r="M87" s="44">
        <f t="shared" ref="M87:M96" si="15">SUM(L87/K87)</f>
        <v>0.17877756400769565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</v>
      </c>
      <c r="K88" s="111">
        <f t="shared" si="13"/>
        <v>37.680851063829785</v>
      </c>
      <c r="L88" s="210">
        <f t="shared" si="14"/>
        <v>3.3191489361702153</v>
      </c>
      <c r="M88" s="44">
        <f t="shared" si="15"/>
        <v>8.8085827216262069E-2</v>
      </c>
      <c r="N88" s="72"/>
    </row>
    <row r="89" spans="3:14" x14ac:dyDescent="0.3">
      <c r="C89" s="445">
        <f>(SUM(C69,C70,C71,C73,C74,C75,C76,C77,C78,C79)/SUM(C27,C28,C29,C31,C32,C33,C34,C35,C36,C37))</f>
        <v>25.145679012345678</v>
      </c>
      <c r="D89" s="10"/>
      <c r="E89" s="73"/>
      <c r="I89" s="130" t="s">
        <v>6</v>
      </c>
      <c r="J89" s="212">
        <f t="shared" si="13"/>
        <v>18.865420560747662</v>
      </c>
      <c r="K89" s="111">
        <f t="shared" si="13"/>
        <v>34.616399999999999</v>
      </c>
      <c r="L89" s="210">
        <f t="shared" si="14"/>
        <v>-15.750979439252337</v>
      </c>
      <c r="M89" s="44">
        <f t="shared" si="15"/>
        <v>-0.45501494780659851</v>
      </c>
    </row>
    <row r="90" spans="3:14" x14ac:dyDescent="0.3">
      <c r="I90" s="130" t="s">
        <v>3</v>
      </c>
      <c r="J90" s="212">
        <f t="shared" si="13"/>
        <v>29.1</v>
      </c>
      <c r="K90" s="111">
        <f t="shared" si="13"/>
        <v>37.586666666666666</v>
      </c>
      <c r="L90" s="210">
        <f t="shared" si="14"/>
        <v>-8.4866666666666646</v>
      </c>
      <c r="M90" s="44">
        <f t="shared" si="15"/>
        <v>-0.22578928698119896</v>
      </c>
    </row>
    <row r="91" spans="3:14" x14ac:dyDescent="0.3">
      <c r="E91" s="73"/>
      <c r="I91" s="130" t="s">
        <v>7</v>
      </c>
      <c r="J91" s="212">
        <f t="shared" si="13"/>
        <v>27.588235294117649</v>
      </c>
      <c r="K91" s="111">
        <f t="shared" ref="K91:K96" si="16">SUM(D74/D32)</f>
        <v>21.485714285714284</v>
      </c>
      <c r="L91" s="210">
        <f t="shared" si="14"/>
        <v>6.1025210084033645</v>
      </c>
      <c r="M91" s="44">
        <f t="shared" si="15"/>
        <v>0.28402690863579494</v>
      </c>
    </row>
    <row r="92" spans="3:14" x14ac:dyDescent="0.3">
      <c r="E92" s="74"/>
      <c r="I92" s="130" t="s">
        <v>59</v>
      </c>
      <c r="J92" s="212">
        <f t="shared" si="13"/>
        <v>25.883495145631066</v>
      </c>
      <c r="K92" s="111">
        <f t="shared" si="16"/>
        <v>30.715217391304346</v>
      </c>
      <c r="L92" s="210">
        <f t="shared" si="14"/>
        <v>-4.83172224567328</v>
      </c>
      <c r="M92" s="44">
        <f t="shared" si="15"/>
        <v>-0.15730711536624736</v>
      </c>
    </row>
    <row r="93" spans="3:14" x14ac:dyDescent="0.3">
      <c r="I93" s="130" t="s">
        <v>338</v>
      </c>
      <c r="J93" s="212">
        <f t="shared" si="13"/>
        <v>31.933333333333334</v>
      </c>
      <c r="K93" s="111">
        <f t="shared" si="16"/>
        <v>30.21311475409836</v>
      </c>
      <c r="L93" s="210">
        <f t="shared" si="14"/>
        <v>1.7202185792349738</v>
      </c>
      <c r="M93" s="44">
        <f t="shared" si="15"/>
        <v>5.693615482003983E-2</v>
      </c>
    </row>
    <row r="94" spans="3:14" x14ac:dyDescent="0.3">
      <c r="E94" s="25"/>
      <c r="F94" s="25"/>
      <c r="I94" s="130" t="s">
        <v>61</v>
      </c>
      <c r="J94" s="212">
        <f t="shared" si="13"/>
        <v>33.4</v>
      </c>
      <c r="K94" s="111">
        <f t="shared" si="16"/>
        <v>23.818181818181817</v>
      </c>
      <c r="L94" s="210">
        <f t="shared" si="14"/>
        <v>9.581818181818182</v>
      </c>
      <c r="M94" s="44">
        <f t="shared" si="15"/>
        <v>0.40229007633587788</v>
      </c>
    </row>
    <row r="95" spans="3:14" x14ac:dyDescent="0.3">
      <c r="E95" s="25"/>
      <c r="F95" s="25"/>
      <c r="I95" s="79" t="s">
        <v>296</v>
      </c>
      <c r="J95" s="212">
        <f t="shared" si="13"/>
        <v>11.375</v>
      </c>
      <c r="K95" s="111">
        <f t="shared" si="16"/>
        <v>31.72972972972973</v>
      </c>
      <c r="L95" s="210">
        <f t="shared" si="14"/>
        <v>-20.35472972972973</v>
      </c>
      <c r="M95" s="44">
        <f t="shared" si="15"/>
        <v>-0.64150340715502552</v>
      </c>
    </row>
    <row r="96" spans="3:14" ht="15" thickBot="1" x14ac:dyDescent="0.35">
      <c r="I96" s="13" t="s">
        <v>19</v>
      </c>
      <c r="J96" s="213">
        <f t="shared" si="13"/>
        <v>15.737373737373737</v>
      </c>
      <c r="K96" s="208">
        <f t="shared" si="16"/>
        <v>18.657627118644069</v>
      </c>
      <c r="L96" s="211">
        <f t="shared" si="14"/>
        <v>-2.9202533812703315</v>
      </c>
      <c r="M96" s="65">
        <f t="shared" si="15"/>
        <v>-0.15651794103828992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65:K65"/>
    <mergeCell ref="J2:L2"/>
    <mergeCell ref="J3:L3"/>
    <mergeCell ref="J21:L21"/>
    <mergeCell ref="M21:M22"/>
    <mergeCell ref="N21:N22"/>
    <mergeCell ref="J22:L22"/>
    <mergeCell ref="J23:L23"/>
    <mergeCell ref="J64:L64"/>
  </mergeCell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BAB33-C56F-4A4D-AA13-7EF895F914F6}">
  <sheetPr codeName="Sheet38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343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343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345</v>
      </c>
      <c r="D5" s="423" t="s">
        <v>341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91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58</v>
      </c>
      <c r="D9" s="42">
        <v>58</v>
      </c>
      <c r="E9" s="93">
        <f t="shared" si="0"/>
        <v>0</v>
      </c>
      <c r="F9" s="44">
        <f t="shared" si="1"/>
        <v>0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2133</v>
      </c>
      <c r="D11" s="42">
        <v>2140</v>
      </c>
      <c r="E11" s="93">
        <f t="shared" si="0"/>
        <v>-7</v>
      </c>
      <c r="F11" s="44">
        <f t="shared" si="1"/>
        <v>-3.2710280373831778E-3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229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0.65410256410256407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">
        <v>17</v>
      </c>
      <c r="E13" s="93">
        <f t="shared" si="0"/>
        <v>1</v>
      </c>
      <c r="F13" s="58">
        <f t="shared" si="1"/>
        <v>5.8823529411764705E-2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0.40035059760956176</v>
      </c>
      <c r="U13" s="16"/>
    </row>
    <row r="14" spans="2:35" ht="15" thickBot="1" x14ac:dyDescent="0.35">
      <c r="B14" s="14" t="s">
        <v>59</v>
      </c>
      <c r="C14" s="427">
        <v>107</v>
      </c>
      <c r="D14" s="42">
        <v>103</v>
      </c>
      <c r="E14" s="93">
        <f t="shared" si="0"/>
        <v>4</v>
      </c>
      <c r="F14" s="44">
        <f t="shared" si="1"/>
        <v>3.8834951456310676E-2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56">
        <v>15</v>
      </c>
      <c r="E15" s="26">
        <f t="shared" si="0"/>
        <v>2</v>
      </c>
      <c r="F15" s="263">
        <f t="shared" si="1"/>
        <v>0.13333333333333333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31</v>
      </c>
      <c r="D16" s="41">
        <v>25</v>
      </c>
      <c r="E16" s="41">
        <f t="shared" si="0"/>
        <v>6</v>
      </c>
      <c r="F16" s="44">
        <f t="shared" si="1"/>
        <v>0.24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26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99</v>
      </c>
      <c r="D18" s="56">
        <v>99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2551</v>
      </c>
      <c r="D19" s="7">
        <f>SUM(D8:D18)</f>
        <v>2545</v>
      </c>
      <c r="E19" s="77">
        <f t="shared" si="0"/>
        <v>6</v>
      </c>
      <c r="F19" s="60">
        <f t="shared" si="1"/>
        <v>2.3575638506876228E-3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344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345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58</v>
      </c>
      <c r="D28" s="99">
        <v>118</v>
      </c>
      <c r="E28" s="41">
        <f t="shared" ref="E28:E38" si="3">SUM(C28-D28)</f>
        <v>-60</v>
      </c>
      <c r="F28" s="67">
        <f t="shared" ref="F28:F36" si="4">SUM(E28/D28)</f>
        <v>-0.50847457627118642</v>
      </c>
      <c r="G28" s="75">
        <f>SUM(C28/D28)</f>
        <v>0.49152542372881358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2133</v>
      </c>
      <c r="D30" s="99">
        <v>2500</v>
      </c>
      <c r="E30" s="41">
        <f t="shared" si="3"/>
        <v>-367</v>
      </c>
      <c r="F30" s="67">
        <f t="shared" si="4"/>
        <v>-0.14680000000000001</v>
      </c>
      <c r="G30" s="75">
        <f>SUM(C30/D30)</f>
        <v>0.85319999999999996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107</v>
      </c>
      <c r="D33" s="99">
        <v>460</v>
      </c>
      <c r="E33" s="41">
        <f t="shared" si="3"/>
        <v>-353</v>
      </c>
      <c r="F33" s="67">
        <f t="shared" si="4"/>
        <v>-0.7673913043478261</v>
      </c>
      <c r="G33" s="75">
        <f t="shared" si="5"/>
        <v>0.2326086956521739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31</v>
      </c>
      <c r="D35" s="182">
        <v>44</v>
      </c>
      <c r="E35" s="57">
        <f t="shared" si="3"/>
        <v>-13</v>
      </c>
      <c r="F35" s="389">
        <f t="shared" si="4"/>
        <v>-0.29545454545454547</v>
      </c>
      <c r="G35" s="75">
        <f t="shared" si="5"/>
        <v>0.70454545454545459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99</v>
      </c>
      <c r="D37" s="119">
        <v>295</v>
      </c>
      <c r="E37" s="41">
        <f t="shared" si="3"/>
        <v>-196</v>
      </c>
      <c r="F37" s="94">
        <f>SUM(E37/D37)</f>
        <v>-0.66440677966101691</v>
      </c>
      <c r="G37" s="75">
        <f>SUM(C37/D37)</f>
        <v>0.33559322033898303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2551</v>
      </c>
      <c r="D38" s="7">
        <f>SUM(D27:D37)</f>
        <v>3859</v>
      </c>
      <c r="E38" s="77">
        <f t="shared" si="3"/>
        <v>-1308</v>
      </c>
      <c r="F38" s="149">
        <f>SUM(E38/D38)</f>
        <v>-0.33894791396734908</v>
      </c>
      <c r="G38" s="185">
        <f>SUM(C38/D38)</f>
        <v>0.66105208603265098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418</v>
      </c>
      <c r="D40" s="9">
        <v>1359</v>
      </c>
      <c r="E40" s="77">
        <f>SUM(C40-D40)</f>
        <v>-941</v>
      </c>
      <c r="F40" s="149">
        <f>SUM(E40/D40)</f>
        <v>-0.69242089771891091</v>
      </c>
      <c r="G40" s="185">
        <f>SUM(C40/D40)</f>
        <v>0.30757910228108903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343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345</v>
      </c>
      <c r="D44" s="423" t="s">
        <v>341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770</v>
      </c>
      <c r="D47" s="221">
        <v>826</v>
      </c>
      <c r="E47" s="93">
        <f t="shared" ref="E47:E58" si="6">SUM(C47-D47)</f>
        <v>-56</v>
      </c>
      <c r="F47" s="95">
        <f t="shared" ref="F47:F58" si="7">SUM(E47/D47)</f>
        <v>-6.7796610169491525E-2</v>
      </c>
      <c r="G47" s="394">
        <f t="shared" ref="G47:G55" si="8">SUM(C47/C27)</f>
        <v>22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1723</v>
      </c>
      <c r="D48" s="42">
        <v>1890</v>
      </c>
      <c r="E48" s="93">
        <f t="shared" si="6"/>
        <v>-167</v>
      </c>
      <c r="F48" s="95">
        <f t="shared" si="7"/>
        <v>-8.835978835978836E-2</v>
      </c>
      <c r="G48" s="394">
        <f t="shared" si="8"/>
        <v>29.706896551724139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662</v>
      </c>
      <c r="D49" s="42">
        <v>697</v>
      </c>
      <c r="E49" s="93">
        <f t="shared" si="6"/>
        <v>-35</v>
      </c>
      <c r="F49" s="95">
        <f t="shared" si="7"/>
        <v>-5.0215208034433287E-2</v>
      </c>
      <c r="G49" s="394">
        <f t="shared" si="8"/>
        <v>38.941176470588232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40215</v>
      </c>
      <c r="D50" s="222">
        <v>40372</v>
      </c>
      <c r="E50" s="93">
        <f t="shared" si="6"/>
        <v>-157</v>
      </c>
      <c r="F50" s="95">
        <f t="shared" si="7"/>
        <v>-3.8888338452392748E-3</v>
      </c>
      <c r="G50" s="394">
        <f t="shared" si="8"/>
        <v>18.853727144866387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555</v>
      </c>
      <c r="D51" s="42">
        <v>582</v>
      </c>
      <c r="E51" s="93">
        <f t="shared" si="6"/>
        <v>-27</v>
      </c>
      <c r="F51" s="95">
        <f t="shared" si="7"/>
        <v>-4.6391752577319589E-2</v>
      </c>
      <c r="G51" s="394">
        <f t="shared" si="8"/>
        <v>27.75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495</v>
      </c>
      <c r="D52" s="42">
        <v>469</v>
      </c>
      <c r="E52" s="93">
        <f t="shared" si="6"/>
        <v>26</v>
      </c>
      <c r="F52" s="95">
        <f t="shared" si="7"/>
        <v>5.5437100213219619E-2</v>
      </c>
      <c r="G52" s="394">
        <f t="shared" si="8"/>
        <v>27.5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2669</v>
      </c>
      <c r="D53" s="42">
        <v>2666</v>
      </c>
      <c r="E53" s="93">
        <f t="shared" si="6"/>
        <v>3</v>
      </c>
      <c r="F53" s="95">
        <f t="shared" si="7"/>
        <v>1.1252813203300824E-3</v>
      </c>
      <c r="G53" s="394">
        <f t="shared" si="8"/>
        <v>24.943925233644858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468</v>
      </c>
      <c r="D54" s="56">
        <v>479</v>
      </c>
      <c r="E54" s="26">
        <f t="shared" si="6"/>
        <v>-11</v>
      </c>
      <c r="F54" s="152">
        <f t="shared" si="7"/>
        <v>-2.2964509394572025E-2</v>
      </c>
      <c r="G54" s="394">
        <f t="shared" si="8"/>
        <v>27.529411764705884</v>
      </c>
      <c r="AL54" s="35"/>
      <c r="AM54" s="35"/>
    </row>
    <row r="55" spans="2:39" ht="15" thickBot="1" x14ac:dyDescent="0.35">
      <c r="B55" s="14" t="s">
        <v>65</v>
      </c>
      <c r="C55" s="427">
        <v>968</v>
      </c>
      <c r="D55" s="42">
        <v>835</v>
      </c>
      <c r="E55" s="41">
        <f t="shared" si="6"/>
        <v>133</v>
      </c>
      <c r="F55" s="67">
        <f t="shared" si="7"/>
        <v>0.15928143712574849</v>
      </c>
      <c r="G55" s="394">
        <f t="shared" si="8"/>
        <v>31.225806451612904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212</v>
      </c>
      <c r="D56" s="91">
        <v>182</v>
      </c>
      <c r="E56" s="41">
        <f t="shared" si="6"/>
        <v>30</v>
      </c>
      <c r="F56" s="67">
        <f t="shared" si="7"/>
        <v>0.16483516483516483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1507</v>
      </c>
      <c r="D57" s="56">
        <v>1558</v>
      </c>
      <c r="E57" s="57">
        <f t="shared" si="6"/>
        <v>-51</v>
      </c>
      <c r="F57" s="94">
        <f t="shared" si="7"/>
        <v>-3.2734274711168167E-2</v>
      </c>
      <c r="G57" s="394">
        <f>SUM(C57/C37)</f>
        <v>15.222222222222221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50244</v>
      </c>
      <c r="D58" s="59">
        <f>SUM(D47:D57)</f>
        <v>50556</v>
      </c>
      <c r="E58" s="77">
        <f t="shared" si="6"/>
        <v>-312</v>
      </c>
      <c r="F58" s="149">
        <f t="shared" si="7"/>
        <v>-6.1713743175884168E-3</v>
      </c>
      <c r="G58" s="395">
        <f>SUM(C58/C38)</f>
        <v>19.69580556644453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10029</v>
      </c>
      <c r="D59" s="73">
        <f>SUM(D47:D49,D51:D57)</f>
        <v>10184</v>
      </c>
      <c r="E59" s="73">
        <f>SUM(E47:E49,E51:E57)</f>
        <v>-155</v>
      </c>
      <c r="F59" s="127">
        <f>SUM(E59/D59)</f>
        <v>-1.5219952867242734E-2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10029</v>
      </c>
      <c r="F61" s="30">
        <f>SUM(C27:C29,C31:C37)</f>
        <v>418</v>
      </c>
      <c r="G61" s="134">
        <f>SUM(E61/F61)</f>
        <v>23.992822966507177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344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345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770</v>
      </c>
      <c r="D69" s="220">
        <v>4152</v>
      </c>
      <c r="E69" s="41">
        <f>SUM(C69-D69)</f>
        <v>-3382</v>
      </c>
      <c r="F69" s="67">
        <f>SUM(E69/D69)</f>
        <v>-0.81454720616570331</v>
      </c>
      <c r="G69" s="75">
        <f>SUM(C69/D69)</f>
        <v>0.18545279383429672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1723</v>
      </c>
      <c r="D70" s="220">
        <v>3262</v>
      </c>
      <c r="E70" s="41">
        <f t="shared" ref="E70:E79" si="10">SUM(C70-D70)</f>
        <v>-1539</v>
      </c>
      <c r="F70" s="67">
        <f t="shared" ref="F70:F79" si="11">SUM(E70/D70)</f>
        <v>-0.47179644389944819</v>
      </c>
      <c r="G70" s="75">
        <f t="shared" ref="G70:G79" si="12">SUM(C70/D70)</f>
        <v>0.52820355610055181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662</v>
      </c>
      <c r="D71" s="220">
        <v>1771</v>
      </c>
      <c r="E71" s="41">
        <f t="shared" si="10"/>
        <v>-1109</v>
      </c>
      <c r="F71" s="67">
        <f t="shared" si="11"/>
        <v>-0.62619988706945229</v>
      </c>
      <c r="G71" s="75">
        <f t="shared" si="12"/>
        <v>0.37380011293054771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40215</v>
      </c>
      <c r="D72" s="220">
        <v>86541</v>
      </c>
      <c r="E72" s="41">
        <f t="shared" si="10"/>
        <v>-46326</v>
      </c>
      <c r="F72" s="67">
        <f t="shared" si="11"/>
        <v>-0.53530696432904634</v>
      </c>
      <c r="G72" s="75">
        <f t="shared" si="12"/>
        <v>0.46469303567095366</v>
      </c>
    </row>
    <row r="73" spans="2:14" ht="15" thickBot="1" x14ac:dyDescent="0.35">
      <c r="B73" s="3" t="s">
        <v>3</v>
      </c>
      <c r="C73" s="435">
        <f t="shared" si="9"/>
        <v>555</v>
      </c>
      <c r="D73" s="220">
        <v>2819</v>
      </c>
      <c r="E73" s="41">
        <f t="shared" si="10"/>
        <v>-2264</v>
      </c>
      <c r="F73" s="67">
        <f t="shared" si="11"/>
        <v>-0.80312167435260728</v>
      </c>
      <c r="G73" s="75">
        <f t="shared" si="12"/>
        <v>0.19687832564739269</v>
      </c>
    </row>
    <row r="74" spans="2:14" ht="15" thickBot="1" x14ac:dyDescent="0.35">
      <c r="B74" s="227" t="s">
        <v>7</v>
      </c>
      <c r="C74" s="435">
        <f t="shared" si="9"/>
        <v>495</v>
      </c>
      <c r="D74" s="223">
        <v>752</v>
      </c>
      <c r="E74" s="57">
        <f t="shared" si="10"/>
        <v>-257</v>
      </c>
      <c r="F74" s="94">
        <f t="shared" si="11"/>
        <v>-0.34175531914893614</v>
      </c>
      <c r="G74" s="75">
        <f t="shared" si="12"/>
        <v>0.6582446808510638</v>
      </c>
    </row>
    <row r="75" spans="2:14" ht="15" thickBot="1" x14ac:dyDescent="0.35">
      <c r="B75" s="14" t="s">
        <v>59</v>
      </c>
      <c r="C75" s="435">
        <f t="shared" si="9"/>
        <v>2669</v>
      </c>
      <c r="D75" s="220">
        <v>14129</v>
      </c>
      <c r="E75" s="41">
        <f t="shared" si="10"/>
        <v>-11460</v>
      </c>
      <c r="F75" s="67">
        <f t="shared" si="11"/>
        <v>-0.81109774223228825</v>
      </c>
      <c r="G75" s="75">
        <f t="shared" si="12"/>
        <v>0.1889022577677118</v>
      </c>
      <c r="K75" s="282"/>
    </row>
    <row r="76" spans="2:14" ht="15" thickBot="1" x14ac:dyDescent="0.35">
      <c r="B76" s="170" t="s">
        <v>338</v>
      </c>
      <c r="C76" s="435">
        <f t="shared" si="9"/>
        <v>468</v>
      </c>
      <c r="D76" s="235">
        <v>1843</v>
      </c>
      <c r="E76" s="93">
        <f t="shared" si="10"/>
        <v>-1375</v>
      </c>
      <c r="F76" s="95">
        <f t="shared" si="11"/>
        <v>-0.74606619641888228</v>
      </c>
      <c r="G76" s="75">
        <f t="shared" si="12"/>
        <v>0.25393380358111772</v>
      </c>
    </row>
    <row r="77" spans="2:14" ht="15" thickBot="1" x14ac:dyDescent="0.35">
      <c r="B77" s="233" t="s">
        <v>65</v>
      </c>
      <c r="C77" s="436">
        <f t="shared" si="9"/>
        <v>968</v>
      </c>
      <c r="D77" s="236">
        <v>1048</v>
      </c>
      <c r="E77" s="57">
        <f t="shared" si="10"/>
        <v>-80</v>
      </c>
      <c r="F77" s="238">
        <f t="shared" si="11"/>
        <v>-7.6335877862595422E-2</v>
      </c>
      <c r="G77" s="75">
        <f t="shared" si="12"/>
        <v>0.92366412213740456</v>
      </c>
    </row>
    <row r="78" spans="2:14" ht="15" thickBot="1" x14ac:dyDescent="0.35">
      <c r="B78" s="419" t="s">
        <v>296</v>
      </c>
      <c r="C78" s="435">
        <f t="shared" si="9"/>
        <v>212</v>
      </c>
      <c r="D78" s="418">
        <v>3522</v>
      </c>
      <c r="E78" s="105">
        <f t="shared" si="10"/>
        <v>-3310</v>
      </c>
      <c r="F78" s="150">
        <f t="shared" si="11"/>
        <v>-0.93980692788188525</v>
      </c>
      <c r="G78" s="75">
        <f t="shared" si="12"/>
        <v>6.0193072118114706E-2</v>
      </c>
    </row>
    <row r="79" spans="2:14" ht="15" thickBot="1" x14ac:dyDescent="0.35">
      <c r="B79" s="38" t="s">
        <v>19</v>
      </c>
      <c r="C79" s="441">
        <f t="shared" si="9"/>
        <v>1507</v>
      </c>
      <c r="D79" s="390">
        <v>5504</v>
      </c>
      <c r="E79" s="26">
        <f t="shared" si="10"/>
        <v>-3997</v>
      </c>
      <c r="F79" s="152">
        <f t="shared" si="11"/>
        <v>-0.72619912790697672</v>
      </c>
      <c r="G79" s="75">
        <f t="shared" si="12"/>
        <v>0.27380087209302323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50244</v>
      </c>
      <c r="D80" s="115">
        <f>SUM(D69:D79)</f>
        <v>125343</v>
      </c>
      <c r="E80" s="77">
        <f>SUM(C80-D80)</f>
        <v>-75099</v>
      </c>
      <c r="F80" s="149">
        <f>SUM(E80/D80)</f>
        <v>-0.59914793805796895</v>
      </c>
      <c r="G80" s="185">
        <f>SUM(C80/D80)</f>
        <v>0.40085206194203105</v>
      </c>
      <c r="N80" s="72"/>
    </row>
    <row r="81" spans="3:14" ht="15" thickBot="1" x14ac:dyDescent="0.35">
      <c r="E81" s="102">
        <f>SUM(E69:E79)</f>
        <v>-75099</v>
      </c>
      <c r="I81" s="6" t="s">
        <v>344</v>
      </c>
      <c r="J81" s="40"/>
      <c r="K81" s="40"/>
      <c r="N81" s="72"/>
    </row>
    <row r="82" spans="3:14" ht="18.600000000000001" thickBot="1" x14ac:dyDescent="0.4">
      <c r="C82" s="444">
        <f>SUM(C80/C38)</f>
        <v>19.69580556644453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345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10029</v>
      </c>
      <c r="D84" s="73">
        <f>SUM(D69:D71,D73:D79)</f>
        <v>38802</v>
      </c>
      <c r="E84" s="250">
        <f>SUM(C84/D84)</f>
        <v>0.25846605845059534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22</v>
      </c>
      <c r="K86" s="111">
        <f t="shared" si="13"/>
        <v>36.743362831858406</v>
      </c>
      <c r="L86" s="210">
        <f>SUM(J86-K86)</f>
        <v>-14.743362831858406</v>
      </c>
      <c r="M86" s="44">
        <f>SUM(L86/K86)</f>
        <v>-0.40125240847784199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29.706896551724139</v>
      </c>
      <c r="K87" s="111">
        <f t="shared" si="13"/>
        <v>27.64406779661017</v>
      </c>
      <c r="L87" s="210">
        <f t="shared" ref="L87:L96" si="14">SUM(J87-K87)</f>
        <v>2.0628287551139692</v>
      </c>
      <c r="M87" s="44">
        <f t="shared" ref="M87:M96" si="15">SUM(L87/K87)</f>
        <v>7.462102792870888E-2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38.941176470588232</v>
      </c>
      <c r="K88" s="111">
        <f t="shared" si="13"/>
        <v>37.680851063829785</v>
      </c>
      <c r="L88" s="210">
        <f t="shared" si="14"/>
        <v>1.2603254067584473</v>
      </c>
      <c r="M88" s="44">
        <f t="shared" si="15"/>
        <v>3.3447371043278953E-2</v>
      </c>
      <c r="N88" s="72"/>
    </row>
    <row r="89" spans="3:14" x14ac:dyDescent="0.3">
      <c r="C89" s="445">
        <f>(SUM(C69,C70,C71,C73,C74,C75,C76,C77,C78,C79)/SUM(C27,C28,C29,C31,C32,C33,C34,C35,C36,C37))</f>
        <v>23.992822966507177</v>
      </c>
      <c r="D89" s="10"/>
      <c r="E89" s="73"/>
      <c r="I89" s="130" t="s">
        <v>6</v>
      </c>
      <c r="J89" s="212">
        <f t="shared" si="13"/>
        <v>18.853727144866387</v>
      </c>
      <c r="K89" s="111">
        <f t="shared" si="13"/>
        <v>34.616399999999999</v>
      </c>
      <c r="L89" s="210">
        <f t="shared" si="14"/>
        <v>-15.762672855133612</v>
      </c>
      <c r="M89" s="44">
        <f t="shared" si="15"/>
        <v>-0.45535274768992767</v>
      </c>
    </row>
    <row r="90" spans="3:14" x14ac:dyDescent="0.3">
      <c r="I90" s="130" t="s">
        <v>3</v>
      </c>
      <c r="J90" s="212">
        <f t="shared" si="13"/>
        <v>27.75</v>
      </c>
      <c r="K90" s="111">
        <f t="shared" si="13"/>
        <v>37.586666666666666</v>
      </c>
      <c r="L90" s="210">
        <f t="shared" si="14"/>
        <v>-9.836666666666666</v>
      </c>
      <c r="M90" s="44">
        <f t="shared" si="15"/>
        <v>-0.26170627882227737</v>
      </c>
    </row>
    <row r="91" spans="3:14" x14ac:dyDescent="0.3">
      <c r="E91" s="73"/>
      <c r="I91" s="130" t="s">
        <v>7</v>
      </c>
      <c r="J91" s="212">
        <f t="shared" si="13"/>
        <v>27.5</v>
      </c>
      <c r="K91" s="111">
        <f t="shared" ref="K91:K96" si="16">SUM(D74/D32)</f>
        <v>21.485714285714284</v>
      </c>
      <c r="L91" s="210">
        <f t="shared" si="14"/>
        <v>6.014285714285716</v>
      </c>
      <c r="M91" s="44">
        <f t="shared" si="15"/>
        <v>0.27992021276595758</v>
      </c>
    </row>
    <row r="92" spans="3:14" x14ac:dyDescent="0.3">
      <c r="E92" s="74"/>
      <c r="I92" s="130" t="s">
        <v>59</v>
      </c>
      <c r="J92" s="212">
        <f t="shared" si="13"/>
        <v>24.943925233644858</v>
      </c>
      <c r="K92" s="111">
        <f t="shared" si="16"/>
        <v>30.715217391304346</v>
      </c>
      <c r="L92" s="210">
        <f t="shared" si="14"/>
        <v>-5.771292157659488</v>
      </c>
      <c r="M92" s="44">
        <f t="shared" si="15"/>
        <v>-0.18789683576497732</v>
      </c>
    </row>
    <row r="93" spans="3:14" x14ac:dyDescent="0.3">
      <c r="I93" s="130" t="s">
        <v>338</v>
      </c>
      <c r="J93" s="212">
        <f t="shared" si="13"/>
        <v>27.529411764705884</v>
      </c>
      <c r="K93" s="111">
        <f t="shared" si="16"/>
        <v>30.21311475409836</v>
      </c>
      <c r="L93" s="210">
        <f t="shared" si="14"/>
        <v>-2.6837029893924758</v>
      </c>
      <c r="M93" s="44">
        <f t="shared" si="15"/>
        <v>-8.8825763620695081E-2</v>
      </c>
    </row>
    <row r="94" spans="3:14" x14ac:dyDescent="0.3">
      <c r="E94" s="25"/>
      <c r="F94" s="25"/>
      <c r="I94" s="130" t="s">
        <v>65</v>
      </c>
      <c r="J94" s="212">
        <f t="shared" si="13"/>
        <v>31.225806451612904</v>
      </c>
      <c r="K94" s="111">
        <f t="shared" si="16"/>
        <v>23.818181818181817</v>
      </c>
      <c r="L94" s="210">
        <f t="shared" si="14"/>
        <v>7.4076246334310873</v>
      </c>
      <c r="M94" s="44">
        <f t="shared" si="15"/>
        <v>0.31100714109825178</v>
      </c>
    </row>
    <row r="95" spans="3:14" x14ac:dyDescent="0.3">
      <c r="E95" s="25"/>
      <c r="F95" s="25"/>
      <c r="I95" s="79" t="s">
        <v>296</v>
      </c>
      <c r="J95" s="212">
        <f t="shared" si="13"/>
        <v>13.25</v>
      </c>
      <c r="K95" s="111">
        <f t="shared" si="16"/>
        <v>31.72972972972973</v>
      </c>
      <c r="L95" s="210">
        <f t="shared" si="14"/>
        <v>-18.47972972972973</v>
      </c>
      <c r="M95" s="44">
        <f t="shared" si="15"/>
        <v>-0.58241056218057918</v>
      </c>
    </row>
    <row r="96" spans="3:14" ht="15" thickBot="1" x14ac:dyDescent="0.35">
      <c r="I96" s="13" t="s">
        <v>19</v>
      </c>
      <c r="J96" s="213">
        <f t="shared" si="13"/>
        <v>15.222222222222221</v>
      </c>
      <c r="K96" s="208">
        <f t="shared" si="16"/>
        <v>18.657627118644069</v>
      </c>
      <c r="L96" s="211">
        <f t="shared" si="14"/>
        <v>-3.4354048964218471</v>
      </c>
      <c r="M96" s="65">
        <f t="shared" si="15"/>
        <v>-0.18412871447028431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60AC6-82B2-4392-8D8F-180DC684360E}">
  <sheetPr codeName="Sheet39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346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346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348</v>
      </c>
      <c r="D5" s="423" t="s">
        <v>345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59</v>
      </c>
      <c r="D9" s="427">
        <v>58</v>
      </c>
      <c r="E9" s="93">
        <f t="shared" si="0"/>
        <v>1</v>
      </c>
      <c r="F9" s="44">
        <f t="shared" si="1"/>
        <v>1.7241379310344827E-2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2141</v>
      </c>
      <c r="D11" s="427">
        <v>2133</v>
      </c>
      <c r="E11" s="93">
        <f t="shared" si="0"/>
        <v>8</v>
      </c>
      <c r="F11" s="44">
        <f t="shared" si="1"/>
        <v>3.7505860290670419E-3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428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0.65384615384615385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18</v>
      </c>
      <c r="E13" s="93">
        <f t="shared" si="0"/>
        <v>1</v>
      </c>
      <c r="F13" s="58">
        <f t="shared" si="1"/>
        <v>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0.40466932270916334</v>
      </c>
      <c r="U13" s="16"/>
    </row>
    <row r="14" spans="2:35" ht="15" thickBot="1" x14ac:dyDescent="0.35">
      <c r="B14" s="14" t="s">
        <v>59</v>
      </c>
      <c r="C14" s="427">
        <v>110</v>
      </c>
      <c r="D14" s="427">
        <v>107</v>
      </c>
      <c r="E14" s="93">
        <f t="shared" si="0"/>
        <v>3</v>
      </c>
      <c r="F14" s="44">
        <f t="shared" si="1"/>
        <v>2.8037383177570093E-2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26</v>
      </c>
      <c r="D16" s="430">
        <v>31</v>
      </c>
      <c r="E16" s="41">
        <f t="shared" si="0"/>
        <v>-5</v>
      </c>
      <c r="F16" s="44">
        <f t="shared" si="1"/>
        <v>-0.16129032258064516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90</v>
      </c>
      <c r="D18" s="429">
        <v>99</v>
      </c>
      <c r="E18" s="57">
        <f t="shared" si="0"/>
        <v>-9</v>
      </c>
      <c r="F18" s="58">
        <f t="shared" si="1"/>
        <v>-9.0909090909090912E-2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2550</v>
      </c>
      <c r="D19" s="7">
        <f>SUM(D8:D18)</f>
        <v>2551</v>
      </c>
      <c r="E19" s="77">
        <f t="shared" si="0"/>
        <v>-1</v>
      </c>
      <c r="F19" s="60">
        <f t="shared" si="1"/>
        <v>-3.920031360250882E-4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347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348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59</v>
      </c>
      <c r="D28" s="99">
        <v>118</v>
      </c>
      <c r="E28" s="41">
        <f t="shared" ref="E28:E38" si="3">SUM(C28-D28)</f>
        <v>-59</v>
      </c>
      <c r="F28" s="67">
        <f t="shared" ref="F28:F36" si="4">SUM(E28/D28)</f>
        <v>-0.5</v>
      </c>
      <c r="G28" s="75">
        <f>SUM(C28/D28)</f>
        <v>0.5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2141</v>
      </c>
      <c r="D30" s="99">
        <v>2500</v>
      </c>
      <c r="E30" s="41">
        <f t="shared" si="3"/>
        <v>-359</v>
      </c>
      <c r="F30" s="67">
        <f t="shared" si="4"/>
        <v>-0.14360000000000001</v>
      </c>
      <c r="G30" s="75">
        <f>SUM(C30/D30)</f>
        <v>0.85640000000000005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110</v>
      </c>
      <c r="D33" s="99">
        <v>460</v>
      </c>
      <c r="E33" s="41">
        <f t="shared" si="3"/>
        <v>-350</v>
      </c>
      <c r="F33" s="67">
        <f t="shared" si="4"/>
        <v>-0.76086956521739135</v>
      </c>
      <c r="G33" s="75">
        <f t="shared" si="5"/>
        <v>0.2391304347826087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26</v>
      </c>
      <c r="D35" s="182">
        <v>44</v>
      </c>
      <c r="E35" s="57">
        <f t="shared" si="3"/>
        <v>-18</v>
      </c>
      <c r="F35" s="389">
        <f t="shared" si="4"/>
        <v>-0.40909090909090912</v>
      </c>
      <c r="G35" s="75">
        <f t="shared" si="5"/>
        <v>0.59090909090909094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90</v>
      </c>
      <c r="D37" s="119">
        <v>295</v>
      </c>
      <c r="E37" s="41">
        <f t="shared" si="3"/>
        <v>-205</v>
      </c>
      <c r="F37" s="94">
        <f>SUM(E37/D37)</f>
        <v>-0.69491525423728817</v>
      </c>
      <c r="G37" s="75">
        <f>SUM(C37/D37)</f>
        <v>0.30508474576271188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2550</v>
      </c>
      <c r="D38" s="7">
        <f>SUM(D27:D37)</f>
        <v>3859</v>
      </c>
      <c r="E38" s="77">
        <f t="shared" si="3"/>
        <v>-1309</v>
      </c>
      <c r="F38" s="149">
        <f>SUM(E38/D38)</f>
        <v>-0.33920704845814981</v>
      </c>
      <c r="G38" s="185">
        <f>SUM(C38/D38)</f>
        <v>0.66079295154185025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409</v>
      </c>
      <c r="D40" s="9">
        <v>1359</v>
      </c>
      <c r="E40" s="77">
        <f>SUM(C40-D40)</f>
        <v>-950</v>
      </c>
      <c r="F40" s="149">
        <f>SUM(E40/D40)</f>
        <v>-0.69904341427520233</v>
      </c>
      <c r="G40" s="185">
        <f>SUM(C40/D40)</f>
        <v>0.30095658572479767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346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348</v>
      </c>
      <c r="D44" s="423" t="s">
        <v>345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780</v>
      </c>
      <c r="D47" s="441">
        <v>770</v>
      </c>
      <c r="E47" s="93">
        <f t="shared" ref="E47:E58" si="6">SUM(C47-D47)</f>
        <v>10</v>
      </c>
      <c r="F47" s="95">
        <f t="shared" ref="F47:F58" si="7">SUM(E47/D47)</f>
        <v>1.2987012987012988E-2</v>
      </c>
      <c r="G47" s="394">
        <f t="shared" ref="G47:G55" si="8">SUM(C47/C27)</f>
        <v>22.285714285714285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1888</v>
      </c>
      <c r="D48" s="427">
        <v>1723</v>
      </c>
      <c r="E48" s="93">
        <f t="shared" si="6"/>
        <v>165</v>
      </c>
      <c r="F48" s="95">
        <f t="shared" si="7"/>
        <v>9.5763203714451545E-2</v>
      </c>
      <c r="G48" s="394">
        <f t="shared" si="8"/>
        <v>32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652</v>
      </c>
      <c r="D49" s="427">
        <v>662</v>
      </c>
      <c r="E49" s="93">
        <f t="shared" si="6"/>
        <v>-10</v>
      </c>
      <c r="F49" s="95">
        <f t="shared" si="7"/>
        <v>-1.5105740181268883E-2</v>
      </c>
      <c r="G49" s="394">
        <f t="shared" si="8"/>
        <v>38.352941176470587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40837</v>
      </c>
      <c r="D50" s="442">
        <v>40215</v>
      </c>
      <c r="E50" s="93">
        <f t="shared" si="6"/>
        <v>622</v>
      </c>
      <c r="F50" s="95">
        <f t="shared" si="7"/>
        <v>1.5466865597413901E-2</v>
      </c>
      <c r="G50" s="394">
        <f t="shared" si="8"/>
        <v>19.073797290985521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551</v>
      </c>
      <c r="D51" s="427">
        <v>555</v>
      </c>
      <c r="E51" s="93">
        <f t="shared" si="6"/>
        <v>-4</v>
      </c>
      <c r="F51" s="95">
        <f t="shared" si="7"/>
        <v>-7.2072072072072073E-3</v>
      </c>
      <c r="G51" s="394">
        <f t="shared" si="8"/>
        <v>27.55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516</v>
      </c>
      <c r="D52" s="427">
        <v>495</v>
      </c>
      <c r="E52" s="93">
        <f t="shared" si="6"/>
        <v>21</v>
      </c>
      <c r="F52" s="95">
        <f t="shared" si="7"/>
        <v>4.2424242424242427E-2</v>
      </c>
      <c r="G52" s="394">
        <f t="shared" si="8"/>
        <v>27.157894736842106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2555</v>
      </c>
      <c r="D53" s="427">
        <v>2669</v>
      </c>
      <c r="E53" s="93">
        <f t="shared" si="6"/>
        <v>-114</v>
      </c>
      <c r="F53" s="95">
        <f t="shared" si="7"/>
        <v>-4.2712626451854627E-2</v>
      </c>
      <c r="G53" s="394">
        <f t="shared" si="8"/>
        <v>23.227272727272727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458</v>
      </c>
      <c r="D54" s="429">
        <v>468</v>
      </c>
      <c r="E54" s="26">
        <f t="shared" si="6"/>
        <v>-10</v>
      </c>
      <c r="F54" s="152">
        <f t="shared" si="7"/>
        <v>-2.1367521367521368E-2</v>
      </c>
      <c r="G54" s="394">
        <f t="shared" si="8"/>
        <v>26.941176470588236</v>
      </c>
      <c r="AL54" s="35"/>
      <c r="AM54" s="35"/>
    </row>
    <row r="55" spans="2:39" ht="15" thickBot="1" x14ac:dyDescent="0.35">
      <c r="B55" s="14" t="s">
        <v>65</v>
      </c>
      <c r="C55" s="427">
        <v>908</v>
      </c>
      <c r="D55" s="427">
        <v>968</v>
      </c>
      <c r="E55" s="41">
        <f t="shared" si="6"/>
        <v>-60</v>
      </c>
      <c r="F55" s="67">
        <f t="shared" si="7"/>
        <v>-6.1983471074380167E-2</v>
      </c>
      <c r="G55" s="394">
        <f t="shared" si="8"/>
        <v>34.92307692307692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203</v>
      </c>
      <c r="D56" s="427">
        <v>212</v>
      </c>
      <c r="E56" s="41">
        <f t="shared" si="6"/>
        <v>-9</v>
      </c>
      <c r="F56" s="67">
        <f t="shared" si="7"/>
        <v>-4.2452830188679243E-2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1438</v>
      </c>
      <c r="D57" s="429">
        <v>1507</v>
      </c>
      <c r="E57" s="57">
        <f t="shared" si="6"/>
        <v>-69</v>
      </c>
      <c r="F57" s="94">
        <f t="shared" si="7"/>
        <v>-4.5786330457863303E-2</v>
      </c>
      <c r="G57" s="394">
        <f>SUM(C57/C37)</f>
        <v>15.977777777777778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50786</v>
      </c>
      <c r="D58" s="59">
        <f>SUM(D47:D57)</f>
        <v>50244</v>
      </c>
      <c r="E58" s="77">
        <f t="shared" si="6"/>
        <v>542</v>
      </c>
      <c r="F58" s="149">
        <f t="shared" si="7"/>
        <v>1.0787357694451079E-2</v>
      </c>
      <c r="G58" s="395">
        <f>SUM(C58/C38)</f>
        <v>19.916078431372551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9949</v>
      </c>
      <c r="D59" s="73">
        <f>SUM(D47:D49,D51:D57)</f>
        <v>10029</v>
      </c>
      <c r="E59" s="73">
        <f>SUM(E47:E49,E51:E57)</f>
        <v>-80</v>
      </c>
      <c r="F59" s="127">
        <f>SUM(E59/D59)</f>
        <v>-7.9768670854521891E-3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9949</v>
      </c>
      <c r="F61" s="30">
        <f>SUM(C27:C29,C31:C37)</f>
        <v>409</v>
      </c>
      <c r="G61" s="134">
        <f>SUM(E61/F61)</f>
        <v>24.325183374083128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347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348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780</v>
      </c>
      <c r="D69" s="220">
        <v>4152</v>
      </c>
      <c r="E69" s="41">
        <f>SUM(C69-D69)</f>
        <v>-3372</v>
      </c>
      <c r="F69" s="67">
        <f>SUM(E69/D69)</f>
        <v>-0.81213872832369938</v>
      </c>
      <c r="G69" s="75">
        <f>SUM(C69/D69)</f>
        <v>0.18786127167630057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1888</v>
      </c>
      <c r="D70" s="220">
        <v>3262</v>
      </c>
      <c r="E70" s="41">
        <f t="shared" ref="E70:E79" si="10">SUM(C70-D70)</f>
        <v>-1374</v>
      </c>
      <c r="F70" s="67">
        <f t="shared" ref="F70:F79" si="11">SUM(E70/D70)</f>
        <v>-0.4212139791538933</v>
      </c>
      <c r="G70" s="75">
        <f t="shared" ref="G70:G79" si="12">SUM(C70/D70)</f>
        <v>0.57878602084610664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652</v>
      </c>
      <c r="D71" s="220">
        <v>1771</v>
      </c>
      <c r="E71" s="41">
        <f t="shared" si="10"/>
        <v>-1119</v>
      </c>
      <c r="F71" s="67">
        <f t="shared" si="11"/>
        <v>-0.63184641445511014</v>
      </c>
      <c r="G71" s="75">
        <f t="shared" si="12"/>
        <v>0.36815358554488992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40837</v>
      </c>
      <c r="D72" s="220">
        <v>86541</v>
      </c>
      <c r="E72" s="41">
        <f t="shared" si="10"/>
        <v>-45704</v>
      </c>
      <c r="F72" s="67">
        <f t="shared" si="11"/>
        <v>-0.5281196196022695</v>
      </c>
      <c r="G72" s="75">
        <f t="shared" si="12"/>
        <v>0.47188038039773056</v>
      </c>
    </row>
    <row r="73" spans="2:14" ht="15" thickBot="1" x14ac:dyDescent="0.35">
      <c r="B73" s="3" t="s">
        <v>3</v>
      </c>
      <c r="C73" s="435">
        <f t="shared" si="9"/>
        <v>551</v>
      </c>
      <c r="D73" s="220">
        <v>2819</v>
      </c>
      <c r="E73" s="41">
        <f t="shared" si="10"/>
        <v>-2268</v>
      </c>
      <c r="F73" s="67">
        <f t="shared" si="11"/>
        <v>-0.80454061724015613</v>
      </c>
      <c r="G73" s="75">
        <f t="shared" si="12"/>
        <v>0.19545938275984392</v>
      </c>
    </row>
    <row r="74" spans="2:14" ht="15" thickBot="1" x14ac:dyDescent="0.35">
      <c r="B74" s="227" t="s">
        <v>7</v>
      </c>
      <c r="C74" s="435">
        <f t="shared" si="9"/>
        <v>516</v>
      </c>
      <c r="D74" s="223">
        <v>752</v>
      </c>
      <c r="E74" s="57">
        <f t="shared" si="10"/>
        <v>-236</v>
      </c>
      <c r="F74" s="94">
        <f t="shared" si="11"/>
        <v>-0.31382978723404253</v>
      </c>
      <c r="G74" s="75">
        <f t="shared" si="12"/>
        <v>0.68617021276595747</v>
      </c>
    </row>
    <row r="75" spans="2:14" ht="15" thickBot="1" x14ac:dyDescent="0.35">
      <c r="B75" s="14" t="s">
        <v>59</v>
      </c>
      <c r="C75" s="435">
        <f t="shared" si="9"/>
        <v>2555</v>
      </c>
      <c r="D75" s="220">
        <v>14129</v>
      </c>
      <c r="E75" s="41">
        <f t="shared" si="10"/>
        <v>-11574</v>
      </c>
      <c r="F75" s="67">
        <f t="shared" si="11"/>
        <v>-0.81916625380423247</v>
      </c>
      <c r="G75" s="75">
        <f t="shared" si="12"/>
        <v>0.18083374619576756</v>
      </c>
      <c r="K75" s="282"/>
    </row>
    <row r="76" spans="2:14" ht="15" thickBot="1" x14ac:dyDescent="0.35">
      <c r="B76" s="170" t="s">
        <v>338</v>
      </c>
      <c r="C76" s="435">
        <f t="shared" si="9"/>
        <v>458</v>
      </c>
      <c r="D76" s="235">
        <v>1843</v>
      </c>
      <c r="E76" s="93">
        <f t="shared" si="10"/>
        <v>-1385</v>
      </c>
      <c r="F76" s="95">
        <f t="shared" si="11"/>
        <v>-0.75149213239283774</v>
      </c>
      <c r="G76" s="75">
        <f t="shared" si="12"/>
        <v>0.24850786760716223</v>
      </c>
    </row>
    <row r="77" spans="2:14" ht="15" thickBot="1" x14ac:dyDescent="0.35">
      <c r="B77" s="233" t="s">
        <v>65</v>
      </c>
      <c r="C77" s="436">
        <f t="shared" si="9"/>
        <v>908</v>
      </c>
      <c r="D77" s="236">
        <v>1048</v>
      </c>
      <c r="E77" s="57">
        <f t="shared" si="10"/>
        <v>-140</v>
      </c>
      <c r="F77" s="238">
        <f t="shared" si="11"/>
        <v>-0.13358778625954199</v>
      </c>
      <c r="G77" s="75">
        <f t="shared" si="12"/>
        <v>0.86641221374045807</v>
      </c>
    </row>
    <row r="78" spans="2:14" ht="15" thickBot="1" x14ac:dyDescent="0.35">
      <c r="B78" s="419" t="s">
        <v>296</v>
      </c>
      <c r="C78" s="435">
        <f t="shared" si="9"/>
        <v>203</v>
      </c>
      <c r="D78" s="418">
        <v>3522</v>
      </c>
      <c r="E78" s="105">
        <f t="shared" si="10"/>
        <v>-3319</v>
      </c>
      <c r="F78" s="150">
        <f t="shared" si="11"/>
        <v>-0.94236229415105055</v>
      </c>
      <c r="G78" s="75">
        <f t="shared" si="12"/>
        <v>5.7637705848949464E-2</v>
      </c>
    </row>
    <row r="79" spans="2:14" ht="15" thickBot="1" x14ac:dyDescent="0.35">
      <c r="B79" s="38" t="s">
        <v>19</v>
      </c>
      <c r="C79" s="441">
        <f t="shared" si="9"/>
        <v>1438</v>
      </c>
      <c r="D79" s="390">
        <v>5504</v>
      </c>
      <c r="E79" s="26">
        <f t="shared" si="10"/>
        <v>-4066</v>
      </c>
      <c r="F79" s="152">
        <f t="shared" si="11"/>
        <v>-0.73873546511627908</v>
      </c>
      <c r="G79" s="75">
        <f t="shared" si="12"/>
        <v>0.26126453488372092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50786</v>
      </c>
      <c r="D80" s="115">
        <f>SUM(D69:D79)</f>
        <v>125343</v>
      </c>
      <c r="E80" s="77">
        <f>SUM(C80-D80)</f>
        <v>-74557</v>
      </c>
      <c r="F80" s="149">
        <f>SUM(E80/D80)</f>
        <v>-0.59482380348324193</v>
      </c>
      <c r="G80" s="185">
        <f>SUM(C80/D80)</f>
        <v>0.40517619651675801</v>
      </c>
      <c r="N80" s="72"/>
    </row>
    <row r="81" spans="3:14" ht="15" thickBot="1" x14ac:dyDescent="0.35">
      <c r="E81" s="102">
        <f>SUM(E69:E79)</f>
        <v>-74557</v>
      </c>
      <c r="I81" s="6" t="s">
        <v>347</v>
      </c>
      <c r="J81" s="40"/>
      <c r="K81" s="40"/>
      <c r="N81" s="72"/>
    </row>
    <row r="82" spans="3:14" ht="18.600000000000001" thickBot="1" x14ac:dyDescent="0.4">
      <c r="C82" s="444">
        <f>SUM(C80/C38)</f>
        <v>19.916078431372551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348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9949</v>
      </c>
      <c r="D84" s="73">
        <f>SUM(D69:D71,D73:D79)</f>
        <v>38802</v>
      </c>
      <c r="E84" s="250">
        <f>SUM(C84/D84)</f>
        <v>0.25640430905623424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22.285714285714285</v>
      </c>
      <c r="K86" s="111">
        <f t="shared" si="13"/>
        <v>36.743362831858406</v>
      </c>
      <c r="L86" s="210">
        <f>SUM(J86-K86)</f>
        <v>-14.457648546144121</v>
      </c>
      <c r="M86" s="44">
        <f>SUM(L86/K86)</f>
        <v>-0.39347646573080097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32</v>
      </c>
      <c r="K87" s="111">
        <f t="shared" si="13"/>
        <v>27.64406779661017</v>
      </c>
      <c r="L87" s="210">
        <f t="shared" ref="L87:L96" si="14">SUM(J87-K87)</f>
        <v>4.3559322033898304</v>
      </c>
      <c r="M87" s="44">
        <f t="shared" ref="M87:M96" si="15">SUM(L87/K87)</f>
        <v>0.15757204169221337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38.352941176470587</v>
      </c>
      <c r="K88" s="111">
        <f t="shared" si="13"/>
        <v>37.680851063829785</v>
      </c>
      <c r="L88" s="210">
        <f t="shared" si="14"/>
        <v>0.67209011264080232</v>
      </c>
      <c r="M88" s="44">
        <f t="shared" si="15"/>
        <v>1.7836383565283859E-2</v>
      </c>
      <c r="N88" s="72"/>
    </row>
    <row r="89" spans="3:14" x14ac:dyDescent="0.3">
      <c r="C89" s="445">
        <f>(SUM(C69,C70,C71,C73,C74,C75,C76,C77,C78,C79)/SUM(C27,C28,C29,C31,C32,C33,C34,C35,C36,C37))</f>
        <v>24.325183374083128</v>
      </c>
      <c r="D89" s="10"/>
      <c r="E89" s="73"/>
      <c r="I89" s="130" t="s">
        <v>6</v>
      </c>
      <c r="J89" s="212">
        <f t="shared" si="13"/>
        <v>19.073797290985521</v>
      </c>
      <c r="K89" s="111">
        <f t="shared" si="13"/>
        <v>34.616399999999999</v>
      </c>
      <c r="L89" s="210">
        <f t="shared" si="14"/>
        <v>-15.542602709014478</v>
      </c>
      <c r="M89" s="44">
        <f t="shared" si="15"/>
        <v>-0.44899535217453224</v>
      </c>
    </row>
    <row r="90" spans="3:14" x14ac:dyDescent="0.3">
      <c r="I90" s="130" t="s">
        <v>3</v>
      </c>
      <c r="J90" s="212">
        <f t="shared" si="13"/>
        <v>27.55</v>
      </c>
      <c r="K90" s="111">
        <f t="shared" si="13"/>
        <v>37.586666666666666</v>
      </c>
      <c r="L90" s="210">
        <f t="shared" si="14"/>
        <v>-10.036666666666665</v>
      </c>
      <c r="M90" s="44">
        <f t="shared" si="15"/>
        <v>-0.26702731465058527</v>
      </c>
    </row>
    <row r="91" spans="3:14" x14ac:dyDescent="0.3">
      <c r="E91" s="73"/>
      <c r="I91" s="130" t="s">
        <v>7</v>
      </c>
      <c r="J91" s="212">
        <f t="shared" si="13"/>
        <v>27.157894736842106</v>
      </c>
      <c r="K91" s="111">
        <f t="shared" ref="K91:K96" si="16">SUM(D74/D32)</f>
        <v>21.485714285714284</v>
      </c>
      <c r="L91" s="210">
        <f t="shared" si="14"/>
        <v>5.6721804511278222</v>
      </c>
      <c r="M91" s="44">
        <f t="shared" si="15"/>
        <v>0.26399776035834283</v>
      </c>
    </row>
    <row r="92" spans="3:14" x14ac:dyDescent="0.3">
      <c r="E92" s="74"/>
      <c r="I92" s="130" t="s">
        <v>59</v>
      </c>
      <c r="J92" s="212">
        <f t="shared" si="13"/>
        <v>23.227272727272727</v>
      </c>
      <c r="K92" s="111">
        <f t="shared" si="16"/>
        <v>30.715217391304346</v>
      </c>
      <c r="L92" s="210">
        <f t="shared" si="14"/>
        <v>-7.4879446640316196</v>
      </c>
      <c r="M92" s="44">
        <f t="shared" si="15"/>
        <v>-0.24378615227224468</v>
      </c>
    </row>
    <row r="93" spans="3:14" x14ac:dyDescent="0.3">
      <c r="I93" s="130" t="s">
        <v>338</v>
      </c>
      <c r="J93" s="212">
        <f t="shared" si="13"/>
        <v>26.941176470588236</v>
      </c>
      <c r="K93" s="111">
        <f t="shared" si="16"/>
        <v>30.21311475409836</v>
      </c>
      <c r="L93" s="210">
        <f t="shared" si="14"/>
        <v>-3.2719382835101243</v>
      </c>
      <c r="M93" s="44">
        <f t="shared" si="15"/>
        <v>-0.10829529858606489</v>
      </c>
    </row>
    <row r="94" spans="3:14" x14ac:dyDescent="0.3">
      <c r="E94" s="25"/>
      <c r="F94" s="25"/>
      <c r="I94" s="130" t="s">
        <v>65</v>
      </c>
      <c r="J94" s="212">
        <f t="shared" si="13"/>
        <v>34.92307692307692</v>
      </c>
      <c r="K94" s="111">
        <f t="shared" si="16"/>
        <v>23.818181818181817</v>
      </c>
      <c r="L94" s="210">
        <f t="shared" si="14"/>
        <v>11.104895104895103</v>
      </c>
      <c r="M94" s="44">
        <f t="shared" si="15"/>
        <v>0.46623605402231355</v>
      </c>
    </row>
    <row r="95" spans="3:14" x14ac:dyDescent="0.3">
      <c r="E95" s="25"/>
      <c r="F95" s="25"/>
      <c r="I95" s="79" t="s">
        <v>296</v>
      </c>
      <c r="J95" s="212">
        <f t="shared" si="13"/>
        <v>12.6875</v>
      </c>
      <c r="K95" s="111">
        <f t="shared" si="16"/>
        <v>31.72972972972973</v>
      </c>
      <c r="L95" s="210">
        <f t="shared" si="14"/>
        <v>-19.04222972972973</v>
      </c>
      <c r="M95" s="44">
        <f t="shared" si="15"/>
        <v>-0.60013841567291315</v>
      </c>
    </row>
    <row r="96" spans="3:14" ht="15" thickBot="1" x14ac:dyDescent="0.35">
      <c r="I96" s="13" t="s">
        <v>19</v>
      </c>
      <c r="J96" s="213">
        <f t="shared" si="13"/>
        <v>15.977777777777778</v>
      </c>
      <c r="K96" s="208">
        <f t="shared" si="16"/>
        <v>18.657627118644069</v>
      </c>
      <c r="L96" s="211">
        <f t="shared" si="14"/>
        <v>-2.6798493408662907</v>
      </c>
      <c r="M96" s="65">
        <f t="shared" si="15"/>
        <v>-0.14363291343669254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71E9-4535-45D1-A9A6-19BD9152AA8F}">
  <sheetPr codeName="Sheet40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349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349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351</v>
      </c>
      <c r="D5" s="423" t="s">
        <v>348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58</v>
      </c>
      <c r="D9" s="427">
        <v>59</v>
      </c>
      <c r="E9" s="93">
        <f t="shared" si="0"/>
        <v>-1</v>
      </c>
      <c r="F9" s="44">
        <f t="shared" si="1"/>
        <v>-1.6949152542372881E-2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2019</v>
      </c>
      <c r="D11" s="427">
        <v>2141</v>
      </c>
      <c r="E11" s="93">
        <f t="shared" si="0"/>
        <v>-122</v>
      </c>
      <c r="F11" s="44">
        <f t="shared" si="1"/>
        <v>-5.6982718355908457E-2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20</v>
      </c>
      <c r="D12" s="428">
        <v>20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0.62179487179487181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>
        <v>19</v>
      </c>
      <c r="E13" s="93">
        <f t="shared" si="0"/>
        <v>-1</v>
      </c>
      <c r="F13" s="58">
        <f t="shared" si="1"/>
        <v>-5.2631578947368418E-2</v>
      </c>
      <c r="J13" s="190"/>
      <c r="K13" s="144"/>
      <c r="L13" s="139"/>
      <c r="M13" s="139"/>
      <c r="N13" s="141"/>
      <c r="S13" s="16" t="s">
        <v>11</v>
      </c>
      <c r="T13" s="18">
        <f>SUM(C58/T8)</f>
        <v>0.36521912350597607</v>
      </c>
      <c r="U13" s="16"/>
    </row>
    <row r="14" spans="2:35" ht="15" thickBot="1" x14ac:dyDescent="0.35">
      <c r="B14" s="14" t="s">
        <v>59</v>
      </c>
      <c r="C14" s="427">
        <v>109</v>
      </c>
      <c r="D14" s="427">
        <v>110</v>
      </c>
      <c r="E14" s="93">
        <f t="shared" si="0"/>
        <v>-1</v>
      </c>
      <c r="F14" s="44">
        <f t="shared" si="1"/>
        <v>-9.0909090909090905E-3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24</v>
      </c>
      <c r="D16" s="430">
        <v>26</v>
      </c>
      <c r="E16" s="41">
        <f t="shared" si="0"/>
        <v>-2</v>
      </c>
      <c r="F16" s="44">
        <f t="shared" si="1"/>
        <v>-7.6923076923076927E-2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92</v>
      </c>
      <c r="D18" s="429">
        <v>90</v>
      </c>
      <c r="E18" s="57">
        <f t="shared" si="0"/>
        <v>2</v>
      </c>
      <c r="F18" s="58">
        <f t="shared" si="1"/>
        <v>2.2222222222222223E-2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2425</v>
      </c>
      <c r="D19" s="7">
        <f>SUM(D8:D18)</f>
        <v>2550</v>
      </c>
      <c r="E19" s="77">
        <f t="shared" si="0"/>
        <v>-125</v>
      </c>
      <c r="F19" s="60">
        <f t="shared" si="1"/>
        <v>-4.9019607843137254E-2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350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351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58</v>
      </c>
      <c r="D28" s="99">
        <v>118</v>
      </c>
      <c r="E28" s="41">
        <f t="shared" ref="E28:E38" si="3">SUM(C28-D28)</f>
        <v>-60</v>
      </c>
      <c r="F28" s="67">
        <f t="shared" ref="F28:F36" si="4">SUM(E28/D28)</f>
        <v>-0.50847457627118642</v>
      </c>
      <c r="G28" s="75">
        <f>SUM(C28/D28)</f>
        <v>0.49152542372881358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2019</v>
      </c>
      <c r="D30" s="99">
        <v>2500</v>
      </c>
      <c r="E30" s="41">
        <f t="shared" si="3"/>
        <v>-481</v>
      </c>
      <c r="F30" s="67">
        <f t="shared" si="4"/>
        <v>-0.19239999999999999</v>
      </c>
      <c r="G30" s="75">
        <f>SUM(C30/D30)</f>
        <v>0.80759999999999998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20</v>
      </c>
      <c r="D31" s="99">
        <v>75</v>
      </c>
      <c r="E31" s="41">
        <f t="shared" si="3"/>
        <v>-55</v>
      </c>
      <c r="F31" s="67">
        <f t="shared" si="4"/>
        <v>-0.73333333333333328</v>
      </c>
      <c r="G31" s="75">
        <f t="shared" si="5"/>
        <v>0.26666666666666666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109</v>
      </c>
      <c r="D33" s="99">
        <v>460</v>
      </c>
      <c r="E33" s="41">
        <f t="shared" si="3"/>
        <v>-351</v>
      </c>
      <c r="F33" s="67">
        <f t="shared" si="4"/>
        <v>-0.7630434782608696</v>
      </c>
      <c r="G33" s="75">
        <f t="shared" si="5"/>
        <v>0.23695652173913043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92</v>
      </c>
      <c r="D37" s="119">
        <v>295</v>
      </c>
      <c r="E37" s="41">
        <f t="shared" si="3"/>
        <v>-203</v>
      </c>
      <c r="F37" s="94">
        <f>SUM(E37/D37)</f>
        <v>-0.68813559322033901</v>
      </c>
      <c r="G37" s="75">
        <f>SUM(C37/D37)</f>
        <v>0.31186440677966104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2425</v>
      </c>
      <c r="D38" s="7">
        <f>SUM(D27:D37)</f>
        <v>3859</v>
      </c>
      <c r="E38" s="77">
        <f t="shared" si="3"/>
        <v>-1434</v>
      </c>
      <c r="F38" s="149">
        <f>SUM(E38/D38)</f>
        <v>-0.37159885980824048</v>
      </c>
      <c r="G38" s="185">
        <f>SUM(C38/D38)</f>
        <v>0.62840114019175952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406</v>
      </c>
      <c r="D40" s="9">
        <v>1359</v>
      </c>
      <c r="E40" s="77">
        <f>SUM(C40-D40)</f>
        <v>-953</v>
      </c>
      <c r="F40" s="149">
        <f>SUM(E40/D40)</f>
        <v>-0.70125091979396614</v>
      </c>
      <c r="G40" s="185">
        <f>SUM(C40/D40)</f>
        <v>0.29874908020603386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349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351</v>
      </c>
      <c r="D44" s="423" t="s">
        <v>348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799</v>
      </c>
      <c r="D47" s="441">
        <v>780</v>
      </c>
      <c r="E47" s="93">
        <f t="shared" ref="E47:E58" si="6">SUM(C47-D47)</f>
        <v>19</v>
      </c>
      <c r="F47" s="95">
        <f t="shared" ref="F47:F58" si="7">SUM(E47/D47)</f>
        <v>2.4358974358974359E-2</v>
      </c>
      <c r="G47" s="394">
        <f t="shared" ref="G47:G55" si="8">SUM(C47/C27)</f>
        <v>22.828571428571429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1687</v>
      </c>
      <c r="D48" s="427">
        <v>1888</v>
      </c>
      <c r="E48" s="93">
        <f t="shared" si="6"/>
        <v>-201</v>
      </c>
      <c r="F48" s="95">
        <f t="shared" si="7"/>
        <v>-0.10646186440677965</v>
      </c>
      <c r="G48" s="394">
        <f t="shared" si="8"/>
        <v>29.086206896551722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622</v>
      </c>
      <c r="D49" s="427">
        <v>652</v>
      </c>
      <c r="E49" s="93">
        <f t="shared" si="6"/>
        <v>-30</v>
      </c>
      <c r="F49" s="95">
        <f t="shared" si="7"/>
        <v>-4.6012269938650305E-2</v>
      </c>
      <c r="G49" s="394">
        <f t="shared" si="8"/>
        <v>36.588235294117645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36433</v>
      </c>
      <c r="D50" s="442">
        <v>40837</v>
      </c>
      <c r="E50" s="93">
        <f t="shared" si="6"/>
        <v>-4404</v>
      </c>
      <c r="F50" s="95">
        <f t="shared" si="7"/>
        <v>-0.10784337732938266</v>
      </c>
      <c r="G50" s="394">
        <f t="shared" si="8"/>
        <v>18.04507181773155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521</v>
      </c>
      <c r="D51" s="427">
        <v>551</v>
      </c>
      <c r="E51" s="93">
        <f t="shared" si="6"/>
        <v>-30</v>
      </c>
      <c r="F51" s="95">
        <f t="shared" si="7"/>
        <v>-5.4446460980036297E-2</v>
      </c>
      <c r="G51" s="394">
        <f t="shared" si="8"/>
        <v>26.05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498</v>
      </c>
      <c r="D52" s="427">
        <v>516</v>
      </c>
      <c r="E52" s="93">
        <f t="shared" si="6"/>
        <v>-18</v>
      </c>
      <c r="F52" s="95">
        <f t="shared" si="7"/>
        <v>-3.4883720930232558E-2</v>
      </c>
      <c r="G52" s="394">
        <f t="shared" si="8"/>
        <v>27.666666666666668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2521</v>
      </c>
      <c r="D53" s="427">
        <v>2555</v>
      </c>
      <c r="E53" s="93">
        <f t="shared" si="6"/>
        <v>-34</v>
      </c>
      <c r="F53" s="95">
        <f t="shared" si="7"/>
        <v>-1.3307240704500978E-2</v>
      </c>
      <c r="G53" s="394">
        <f t="shared" si="8"/>
        <v>23.128440366972477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420</v>
      </c>
      <c r="D54" s="429">
        <v>458</v>
      </c>
      <c r="E54" s="26">
        <f t="shared" si="6"/>
        <v>-38</v>
      </c>
      <c r="F54" s="152">
        <f t="shared" si="7"/>
        <v>-8.296943231441048E-2</v>
      </c>
      <c r="G54" s="394">
        <f t="shared" si="8"/>
        <v>24.705882352941178</v>
      </c>
      <c r="AL54" s="35"/>
      <c r="AM54" s="35"/>
    </row>
    <row r="55" spans="2:39" ht="15" thickBot="1" x14ac:dyDescent="0.35">
      <c r="B55" s="14" t="s">
        <v>65</v>
      </c>
      <c r="C55" s="427">
        <v>709</v>
      </c>
      <c r="D55" s="427">
        <v>908</v>
      </c>
      <c r="E55" s="41">
        <f t="shared" si="6"/>
        <v>-199</v>
      </c>
      <c r="F55" s="67">
        <f t="shared" si="7"/>
        <v>-0.21916299559471367</v>
      </c>
      <c r="G55" s="394">
        <f t="shared" si="8"/>
        <v>29.541666666666668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199</v>
      </c>
      <c r="D56" s="427">
        <v>203</v>
      </c>
      <c r="E56" s="41">
        <f t="shared" si="6"/>
        <v>-4</v>
      </c>
      <c r="F56" s="67">
        <f t="shared" si="7"/>
        <v>-1.9704433497536946E-2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1426</v>
      </c>
      <c r="D57" s="429">
        <v>1438</v>
      </c>
      <c r="E57" s="57">
        <f t="shared" si="6"/>
        <v>-12</v>
      </c>
      <c r="F57" s="94">
        <f t="shared" si="7"/>
        <v>-8.3449235048678721E-3</v>
      </c>
      <c r="G57" s="394">
        <f>SUM(C57/C37)</f>
        <v>15.5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45835</v>
      </c>
      <c r="D58" s="59">
        <f>SUM(D47:D57)</f>
        <v>50786</v>
      </c>
      <c r="E58" s="77">
        <f t="shared" si="6"/>
        <v>-4951</v>
      </c>
      <c r="F58" s="149">
        <f t="shared" si="7"/>
        <v>-9.7487496554168468E-2</v>
      </c>
      <c r="G58" s="395">
        <f>SUM(C58/C38)</f>
        <v>18.901030927835052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9402</v>
      </c>
      <c r="D59" s="73">
        <f>SUM(D47:D49,D51:D57)</f>
        <v>9949</v>
      </c>
      <c r="E59" s="73">
        <f>SUM(E47:E49,E51:E57)</f>
        <v>-547</v>
      </c>
      <c r="F59" s="127">
        <f>SUM(E59/D59)</f>
        <v>-5.4980400040205046E-2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9402</v>
      </c>
      <c r="F61" s="30">
        <f>SUM(C27:C29,C31:C37)</f>
        <v>406</v>
      </c>
      <c r="G61" s="134">
        <f>SUM(E61/F61)</f>
        <v>23.157635467980295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350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351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799</v>
      </c>
      <c r="D69" s="220">
        <v>4152</v>
      </c>
      <c r="E69" s="41">
        <f>SUM(C69-D69)</f>
        <v>-3353</v>
      </c>
      <c r="F69" s="67">
        <f>SUM(E69/D69)</f>
        <v>-0.80756262042389215</v>
      </c>
      <c r="G69" s="75">
        <f>SUM(C69/D69)</f>
        <v>0.1924373795761079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1687</v>
      </c>
      <c r="D70" s="220">
        <v>3262</v>
      </c>
      <c r="E70" s="41">
        <f t="shared" ref="E70:E79" si="10">SUM(C70-D70)</f>
        <v>-1575</v>
      </c>
      <c r="F70" s="67">
        <f t="shared" ref="F70:F79" si="11">SUM(E70/D70)</f>
        <v>-0.48283261802575106</v>
      </c>
      <c r="G70" s="75">
        <f t="shared" ref="G70:G79" si="12">SUM(C70/D70)</f>
        <v>0.51716738197424894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622</v>
      </c>
      <c r="D71" s="220">
        <v>1771</v>
      </c>
      <c r="E71" s="41">
        <f t="shared" si="10"/>
        <v>-1149</v>
      </c>
      <c r="F71" s="67">
        <f t="shared" si="11"/>
        <v>-0.64878599661208358</v>
      </c>
      <c r="G71" s="75">
        <f t="shared" si="12"/>
        <v>0.35121400338791642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36433</v>
      </c>
      <c r="D72" s="220">
        <v>86541</v>
      </c>
      <c r="E72" s="41">
        <f t="shared" si="10"/>
        <v>-50108</v>
      </c>
      <c r="F72" s="67">
        <f t="shared" si="11"/>
        <v>-0.57900879351983447</v>
      </c>
      <c r="G72" s="75">
        <f t="shared" si="12"/>
        <v>0.42099120648016547</v>
      </c>
    </row>
    <row r="73" spans="2:14" ht="15" thickBot="1" x14ac:dyDescent="0.35">
      <c r="B73" s="3" t="s">
        <v>3</v>
      </c>
      <c r="C73" s="435">
        <f t="shared" si="9"/>
        <v>521</v>
      </c>
      <c r="D73" s="220">
        <v>2819</v>
      </c>
      <c r="E73" s="41">
        <f t="shared" si="10"/>
        <v>-2298</v>
      </c>
      <c r="F73" s="67">
        <f t="shared" si="11"/>
        <v>-0.81518268889677192</v>
      </c>
      <c r="G73" s="75">
        <f t="shared" si="12"/>
        <v>0.1848173111032281</v>
      </c>
    </row>
    <row r="74" spans="2:14" ht="15" thickBot="1" x14ac:dyDescent="0.35">
      <c r="B74" s="227" t="s">
        <v>7</v>
      </c>
      <c r="C74" s="435">
        <f t="shared" si="9"/>
        <v>498</v>
      </c>
      <c r="D74" s="223">
        <v>752</v>
      </c>
      <c r="E74" s="57">
        <f t="shared" si="10"/>
        <v>-254</v>
      </c>
      <c r="F74" s="94">
        <f t="shared" si="11"/>
        <v>-0.33776595744680848</v>
      </c>
      <c r="G74" s="75">
        <f t="shared" si="12"/>
        <v>0.66223404255319152</v>
      </c>
    </row>
    <row r="75" spans="2:14" ht="15" thickBot="1" x14ac:dyDescent="0.35">
      <c r="B75" s="14" t="s">
        <v>59</v>
      </c>
      <c r="C75" s="435">
        <f t="shared" si="9"/>
        <v>2521</v>
      </c>
      <c r="D75" s="220">
        <v>14129</v>
      </c>
      <c r="E75" s="41">
        <f t="shared" si="10"/>
        <v>-11608</v>
      </c>
      <c r="F75" s="67">
        <f t="shared" si="11"/>
        <v>-0.82157265199235618</v>
      </c>
      <c r="G75" s="75">
        <f t="shared" si="12"/>
        <v>0.17842734800764384</v>
      </c>
      <c r="K75" s="282"/>
    </row>
    <row r="76" spans="2:14" ht="15" thickBot="1" x14ac:dyDescent="0.35">
      <c r="B76" s="170" t="s">
        <v>338</v>
      </c>
      <c r="C76" s="435">
        <f t="shared" si="9"/>
        <v>420</v>
      </c>
      <c r="D76" s="235">
        <v>1843</v>
      </c>
      <c r="E76" s="93">
        <f t="shared" si="10"/>
        <v>-1423</v>
      </c>
      <c r="F76" s="95">
        <f t="shared" si="11"/>
        <v>-0.77211068909386871</v>
      </c>
      <c r="G76" s="75">
        <f t="shared" si="12"/>
        <v>0.22788931090613132</v>
      </c>
    </row>
    <row r="77" spans="2:14" ht="15" thickBot="1" x14ac:dyDescent="0.35">
      <c r="B77" s="233" t="s">
        <v>65</v>
      </c>
      <c r="C77" s="436">
        <f t="shared" si="9"/>
        <v>709</v>
      </c>
      <c r="D77" s="236">
        <v>1048</v>
      </c>
      <c r="E77" s="57">
        <f t="shared" si="10"/>
        <v>-339</v>
      </c>
      <c r="F77" s="238">
        <f t="shared" si="11"/>
        <v>-0.32347328244274809</v>
      </c>
      <c r="G77" s="75">
        <f t="shared" si="12"/>
        <v>0.67652671755725191</v>
      </c>
    </row>
    <row r="78" spans="2:14" ht="15" thickBot="1" x14ac:dyDescent="0.35">
      <c r="B78" s="419" t="s">
        <v>296</v>
      </c>
      <c r="C78" s="435">
        <f t="shared" si="9"/>
        <v>199</v>
      </c>
      <c r="D78" s="418">
        <v>3522</v>
      </c>
      <c r="E78" s="105">
        <f t="shared" si="10"/>
        <v>-3323</v>
      </c>
      <c r="F78" s="150">
        <f t="shared" si="11"/>
        <v>-0.94349801249290177</v>
      </c>
      <c r="G78" s="75">
        <f t="shared" si="12"/>
        <v>5.6501987507098242E-2</v>
      </c>
    </row>
    <row r="79" spans="2:14" ht="15" thickBot="1" x14ac:dyDescent="0.35">
      <c r="B79" s="38" t="s">
        <v>19</v>
      </c>
      <c r="C79" s="441">
        <f t="shared" si="9"/>
        <v>1426</v>
      </c>
      <c r="D79" s="390">
        <v>5504</v>
      </c>
      <c r="E79" s="26">
        <f t="shared" si="10"/>
        <v>-4078</v>
      </c>
      <c r="F79" s="152">
        <f t="shared" si="11"/>
        <v>-0.74091569767441856</v>
      </c>
      <c r="G79" s="75">
        <f t="shared" si="12"/>
        <v>0.25908430232558138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45835</v>
      </c>
      <c r="D80" s="115">
        <f>SUM(D69:D79)</f>
        <v>125343</v>
      </c>
      <c r="E80" s="77">
        <f>SUM(C80-D80)</f>
        <v>-79508</v>
      </c>
      <c r="F80" s="149">
        <f>SUM(E80/D80)</f>
        <v>-0.63432341654500057</v>
      </c>
      <c r="G80" s="185">
        <f>SUM(C80/D80)</f>
        <v>0.36567658345499948</v>
      </c>
      <c r="N80" s="72"/>
    </row>
    <row r="81" spans="3:14" ht="15" thickBot="1" x14ac:dyDescent="0.35">
      <c r="E81" s="102">
        <f>SUM(E69:E79)</f>
        <v>-79508</v>
      </c>
      <c r="I81" s="6" t="s">
        <v>350</v>
      </c>
      <c r="J81" s="40"/>
      <c r="K81" s="40"/>
      <c r="N81" s="72"/>
    </row>
    <row r="82" spans="3:14" ht="18.600000000000001" thickBot="1" x14ac:dyDescent="0.4">
      <c r="C82" s="444">
        <f>SUM(C80/C38)</f>
        <v>18.901030927835052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351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9402</v>
      </c>
      <c r="D84" s="73">
        <f>SUM(D69:D71,D73:D79)</f>
        <v>38802</v>
      </c>
      <c r="E84" s="250">
        <f>SUM(C84/D84)</f>
        <v>0.24230709757229008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22.828571428571429</v>
      </c>
      <c r="K86" s="111">
        <f t="shared" si="13"/>
        <v>36.743362831858406</v>
      </c>
      <c r="L86" s="210">
        <f>SUM(J86-K86)</f>
        <v>-13.914791403286976</v>
      </c>
      <c r="M86" s="44">
        <f>SUM(L86/K86)</f>
        <v>-0.37870217451142302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29.086206896551722</v>
      </c>
      <c r="K87" s="111">
        <f t="shared" si="13"/>
        <v>27.64406779661017</v>
      </c>
      <c r="L87" s="210">
        <f t="shared" ref="L87:L96" si="14">SUM(J87-K87)</f>
        <v>1.4421390999415529</v>
      </c>
      <c r="M87" s="44">
        <f t="shared" ref="M87:M96" si="15">SUM(L87/K87)</f>
        <v>5.2168121947609822E-2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36.588235294117645</v>
      </c>
      <c r="K88" s="111">
        <f t="shared" si="13"/>
        <v>37.680851063829785</v>
      </c>
      <c r="L88" s="210">
        <f t="shared" si="14"/>
        <v>-1.0926157697121397</v>
      </c>
      <c r="M88" s="44">
        <f t="shared" si="15"/>
        <v>-2.899657886870162E-2</v>
      </c>
      <c r="N88" s="72"/>
    </row>
    <row r="89" spans="3:14" x14ac:dyDescent="0.3">
      <c r="C89" s="445">
        <f>(SUM(C69,C70,C71,C73,C74,C75,C76,C77,C78,C79)/SUM(C27,C28,C29,C31,C32,C33,C34,C35,C36,C37))</f>
        <v>23.157635467980295</v>
      </c>
      <c r="D89" s="10"/>
      <c r="E89" s="73"/>
      <c r="I89" s="130" t="s">
        <v>6</v>
      </c>
      <c r="J89" s="212">
        <f t="shared" si="13"/>
        <v>18.04507181773155</v>
      </c>
      <c r="K89" s="111">
        <f t="shared" si="13"/>
        <v>34.616399999999999</v>
      </c>
      <c r="L89" s="210">
        <f t="shared" si="14"/>
        <v>-16.571328182268449</v>
      </c>
      <c r="M89" s="44">
        <f t="shared" si="15"/>
        <v>-0.47871321634452019</v>
      </c>
    </row>
    <row r="90" spans="3:14" x14ac:dyDescent="0.3">
      <c r="I90" s="130" t="s">
        <v>3</v>
      </c>
      <c r="J90" s="212">
        <f t="shared" si="13"/>
        <v>26.05</v>
      </c>
      <c r="K90" s="111">
        <f t="shared" si="13"/>
        <v>37.586666666666666</v>
      </c>
      <c r="L90" s="210">
        <f t="shared" si="14"/>
        <v>-11.536666666666665</v>
      </c>
      <c r="M90" s="44">
        <f t="shared" si="15"/>
        <v>-0.3069350833628946</v>
      </c>
    </row>
    <row r="91" spans="3:14" x14ac:dyDescent="0.3">
      <c r="E91" s="73"/>
      <c r="I91" s="130" t="s">
        <v>7</v>
      </c>
      <c r="J91" s="212">
        <f t="shared" si="13"/>
        <v>27.666666666666668</v>
      </c>
      <c r="K91" s="111">
        <f t="shared" ref="K91:K96" si="16">SUM(D74/D32)</f>
        <v>21.485714285714284</v>
      </c>
      <c r="L91" s="210">
        <f t="shared" si="14"/>
        <v>6.1809523809523839</v>
      </c>
      <c r="M91" s="44">
        <f t="shared" si="15"/>
        <v>0.28767730496453919</v>
      </c>
    </row>
    <row r="92" spans="3:14" x14ac:dyDescent="0.3">
      <c r="E92" s="74"/>
      <c r="I92" s="130" t="s">
        <v>59</v>
      </c>
      <c r="J92" s="212">
        <f t="shared" si="13"/>
        <v>23.128440366972477</v>
      </c>
      <c r="K92" s="111">
        <f t="shared" si="16"/>
        <v>30.715217391304346</v>
      </c>
      <c r="L92" s="210">
        <f t="shared" si="14"/>
        <v>-7.5867770243318695</v>
      </c>
      <c r="M92" s="44">
        <f t="shared" si="15"/>
        <v>-0.24700385244480572</v>
      </c>
    </row>
    <row r="93" spans="3:14" x14ac:dyDescent="0.3">
      <c r="I93" s="130" t="s">
        <v>338</v>
      </c>
      <c r="J93" s="212">
        <f t="shared" si="13"/>
        <v>24.705882352941178</v>
      </c>
      <c r="K93" s="111">
        <f t="shared" si="16"/>
        <v>30.21311475409836</v>
      </c>
      <c r="L93" s="210">
        <f t="shared" si="14"/>
        <v>-5.5072324011571823</v>
      </c>
      <c r="M93" s="44">
        <f t="shared" si="15"/>
        <v>-0.18227953145446996</v>
      </c>
    </row>
    <row r="94" spans="3:14" x14ac:dyDescent="0.3">
      <c r="E94" s="25"/>
      <c r="F94" s="25"/>
      <c r="I94" s="130" t="s">
        <v>65</v>
      </c>
      <c r="J94" s="212">
        <f t="shared" si="13"/>
        <v>29.541666666666668</v>
      </c>
      <c r="K94" s="111">
        <f t="shared" si="16"/>
        <v>23.818181818181817</v>
      </c>
      <c r="L94" s="210">
        <f t="shared" si="14"/>
        <v>5.7234848484848513</v>
      </c>
      <c r="M94" s="44">
        <f t="shared" si="15"/>
        <v>0.24029898218829529</v>
      </c>
    </row>
    <row r="95" spans="3:14" x14ac:dyDescent="0.3">
      <c r="E95" s="25"/>
      <c r="F95" s="25"/>
      <c r="I95" s="79" t="s">
        <v>296</v>
      </c>
      <c r="J95" s="212">
        <f t="shared" si="13"/>
        <v>12.4375</v>
      </c>
      <c r="K95" s="111">
        <f t="shared" si="16"/>
        <v>31.72972972972973</v>
      </c>
      <c r="L95" s="210">
        <f t="shared" si="14"/>
        <v>-19.29222972972973</v>
      </c>
      <c r="M95" s="44">
        <f t="shared" si="15"/>
        <v>-0.60801746166950599</v>
      </c>
    </row>
    <row r="96" spans="3:14" ht="15" thickBot="1" x14ac:dyDescent="0.35">
      <c r="I96" s="13" t="s">
        <v>19</v>
      </c>
      <c r="J96" s="213">
        <f t="shared" si="13"/>
        <v>15.5</v>
      </c>
      <c r="K96" s="208">
        <f t="shared" si="16"/>
        <v>18.657627118644069</v>
      </c>
      <c r="L96" s="211">
        <f t="shared" si="14"/>
        <v>-3.1576271186440685</v>
      </c>
      <c r="M96" s="65">
        <f t="shared" si="15"/>
        <v>-0.16924055232558144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65:K65"/>
    <mergeCell ref="J2:L2"/>
    <mergeCell ref="J3:L3"/>
    <mergeCell ref="J21:L21"/>
    <mergeCell ref="M21:M22"/>
    <mergeCell ref="N21:N22"/>
    <mergeCell ref="J22:L22"/>
    <mergeCell ref="J23:L23"/>
    <mergeCell ref="J64:L64"/>
  </mergeCells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F2B8-831B-418C-99B8-CDAAFA0FEF0B}">
  <sheetPr codeName="Sheet41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352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352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354</v>
      </c>
      <c r="D5" s="423" t="s">
        <v>351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61</v>
      </c>
      <c r="D9" s="427">
        <v>58</v>
      </c>
      <c r="E9" s="93">
        <f t="shared" si="0"/>
        <v>3</v>
      </c>
      <c r="F9" s="44">
        <f t="shared" si="1"/>
        <v>5.1724137931034482E-2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2132</v>
      </c>
      <c r="D11" s="427">
        <v>2019</v>
      </c>
      <c r="E11" s="93">
        <f t="shared" si="0"/>
        <v>113</v>
      </c>
      <c r="F11" s="44">
        <f t="shared" si="1"/>
        <v>5.5968301139177813E-2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20</v>
      </c>
      <c r="E12" s="93">
        <f t="shared" si="0"/>
        <v>5</v>
      </c>
      <c r="F12" s="44">
        <f t="shared" si="1"/>
        <v>0.25</v>
      </c>
      <c r="J12" s="190"/>
      <c r="K12" s="146"/>
      <c r="L12" s="139"/>
      <c r="M12" s="139"/>
      <c r="N12" s="141"/>
      <c r="S12" s="16" t="s">
        <v>58</v>
      </c>
      <c r="T12" s="18">
        <f>SUM(C19/T7)</f>
        <v>0.65051282051282056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21</v>
      </c>
      <c r="D13" s="427">
        <v>18</v>
      </c>
      <c r="E13" s="93">
        <f t="shared" si="0"/>
        <v>3</v>
      </c>
      <c r="F13" s="58">
        <f t="shared" si="1"/>
        <v>0.16666666666666666</v>
      </c>
      <c r="J13" s="190"/>
      <c r="K13" s="144"/>
      <c r="L13" s="139"/>
      <c r="M13" s="139"/>
      <c r="N13" s="141"/>
      <c r="S13" s="16" t="s">
        <v>11</v>
      </c>
      <c r="T13" s="18">
        <f>SUM(C58/T8)</f>
        <v>0.4092350597609562</v>
      </c>
      <c r="U13" s="16"/>
    </row>
    <row r="14" spans="2:35" ht="15" thickBot="1" x14ac:dyDescent="0.35">
      <c r="B14" s="14" t="s">
        <v>59</v>
      </c>
      <c r="C14" s="427">
        <v>108</v>
      </c>
      <c r="D14" s="427">
        <v>109</v>
      </c>
      <c r="E14" s="93">
        <f t="shared" si="0"/>
        <v>-1</v>
      </c>
      <c r="F14" s="44">
        <f t="shared" si="1"/>
        <v>-9.1743119266055051E-3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24</v>
      </c>
      <c r="D16" s="430">
        <v>24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82</v>
      </c>
      <c r="D18" s="429">
        <v>92</v>
      </c>
      <c r="E18" s="57">
        <f t="shared" si="0"/>
        <v>-10</v>
      </c>
      <c r="F18" s="58">
        <f t="shared" si="1"/>
        <v>-0.10869565217391304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2537</v>
      </c>
      <c r="D19" s="7">
        <f>SUM(D8:D18)</f>
        <v>2425</v>
      </c>
      <c r="E19" s="77">
        <f t="shared" si="0"/>
        <v>112</v>
      </c>
      <c r="F19" s="60">
        <f t="shared" si="1"/>
        <v>4.6185567010309278E-2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353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354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61</v>
      </c>
      <c r="D28" s="99">
        <v>118</v>
      </c>
      <c r="E28" s="41">
        <f t="shared" ref="E28:E38" si="3">SUM(C28-D28)</f>
        <v>-57</v>
      </c>
      <c r="F28" s="67">
        <f t="shared" ref="F28:F36" si="4">SUM(E28/D28)</f>
        <v>-0.48305084745762711</v>
      </c>
      <c r="G28" s="75">
        <f>SUM(C28/D28)</f>
        <v>0.51694915254237284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2132</v>
      </c>
      <c r="D30" s="99">
        <v>2500</v>
      </c>
      <c r="E30" s="41">
        <f t="shared" si="3"/>
        <v>-368</v>
      </c>
      <c r="F30" s="67">
        <f t="shared" si="4"/>
        <v>-0.1472</v>
      </c>
      <c r="G30" s="75">
        <f>SUM(C30/D30)</f>
        <v>0.8528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3"/>
        <v>-14</v>
      </c>
      <c r="F32" s="67">
        <f t="shared" si="4"/>
        <v>-0.4</v>
      </c>
      <c r="G32" s="75">
        <f t="shared" si="5"/>
        <v>0.6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108</v>
      </c>
      <c r="D33" s="99">
        <v>460</v>
      </c>
      <c r="E33" s="41">
        <f t="shared" si="3"/>
        <v>-352</v>
      </c>
      <c r="F33" s="67">
        <f t="shared" si="4"/>
        <v>-0.76521739130434785</v>
      </c>
      <c r="G33" s="75">
        <f t="shared" si="5"/>
        <v>0.23478260869565218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82</v>
      </c>
      <c r="D37" s="119">
        <v>295</v>
      </c>
      <c r="E37" s="41">
        <f t="shared" si="3"/>
        <v>-213</v>
      </c>
      <c r="F37" s="94">
        <f>SUM(E37/D37)</f>
        <v>-0.7220338983050848</v>
      </c>
      <c r="G37" s="75">
        <f>SUM(C37/D37)</f>
        <v>0.27796610169491526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2537</v>
      </c>
      <c r="D38" s="7">
        <f>SUM(D27:D37)</f>
        <v>3859</v>
      </c>
      <c r="E38" s="77">
        <f t="shared" si="3"/>
        <v>-1322</v>
      </c>
      <c r="F38" s="149">
        <f>SUM(E38/D38)</f>
        <v>-0.34257579683855921</v>
      </c>
      <c r="G38" s="185">
        <f>SUM(C38/D38)</f>
        <v>0.65742420316144079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405</v>
      </c>
      <c r="D40" s="9">
        <v>1359</v>
      </c>
      <c r="E40" s="77">
        <f>SUM(C40-D40)</f>
        <v>-954</v>
      </c>
      <c r="F40" s="149">
        <f>SUM(E40/D40)</f>
        <v>-0.70198675496688745</v>
      </c>
      <c r="G40" s="185">
        <f>SUM(C40/D40)</f>
        <v>0.29801324503311261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352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354</v>
      </c>
      <c r="D44" s="423" t="s">
        <v>351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791</v>
      </c>
      <c r="D47" s="441">
        <v>799</v>
      </c>
      <c r="E47" s="93">
        <f t="shared" ref="E47:E58" si="6">SUM(C47-D47)</f>
        <v>-8</v>
      </c>
      <c r="F47" s="95">
        <f t="shared" ref="F47:F58" si="7">SUM(E47/D47)</f>
        <v>-1.0012515644555695E-2</v>
      </c>
      <c r="G47" s="394">
        <f t="shared" ref="G47:G55" si="8">SUM(C47/C27)</f>
        <v>23.264705882352942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1707</v>
      </c>
      <c r="D48" s="427">
        <v>1687</v>
      </c>
      <c r="E48" s="93">
        <f t="shared" si="6"/>
        <v>20</v>
      </c>
      <c r="F48" s="95">
        <f t="shared" si="7"/>
        <v>1.1855364552459988E-2</v>
      </c>
      <c r="G48" s="394">
        <f t="shared" si="8"/>
        <v>27.983606557377048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679</v>
      </c>
      <c r="D49" s="427">
        <v>622</v>
      </c>
      <c r="E49" s="93">
        <f t="shared" si="6"/>
        <v>57</v>
      </c>
      <c r="F49" s="95">
        <f t="shared" si="7"/>
        <v>9.1639871382636656E-2</v>
      </c>
      <c r="G49" s="394">
        <f t="shared" si="8"/>
        <v>39.941176470588232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41099</v>
      </c>
      <c r="D50" s="442">
        <v>36433</v>
      </c>
      <c r="E50" s="93">
        <f t="shared" si="6"/>
        <v>4666</v>
      </c>
      <c r="F50" s="95">
        <f t="shared" si="7"/>
        <v>0.1280707051299646</v>
      </c>
      <c r="G50" s="394">
        <f t="shared" si="8"/>
        <v>19.277204502814261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604</v>
      </c>
      <c r="D51" s="427">
        <v>521</v>
      </c>
      <c r="E51" s="93">
        <f t="shared" si="6"/>
        <v>83</v>
      </c>
      <c r="F51" s="95">
        <f t="shared" si="7"/>
        <v>0.15930902111324377</v>
      </c>
      <c r="G51" s="394">
        <f t="shared" si="8"/>
        <v>24.16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680</v>
      </c>
      <c r="D52" s="427">
        <v>498</v>
      </c>
      <c r="E52" s="93">
        <f t="shared" si="6"/>
        <v>182</v>
      </c>
      <c r="F52" s="95">
        <f t="shared" si="7"/>
        <v>0.36546184738955823</v>
      </c>
      <c r="G52" s="394">
        <f t="shared" si="8"/>
        <v>32.38095238095238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2864</v>
      </c>
      <c r="D53" s="427">
        <v>2521</v>
      </c>
      <c r="E53" s="93">
        <f t="shared" si="6"/>
        <v>343</v>
      </c>
      <c r="F53" s="95">
        <f t="shared" si="7"/>
        <v>0.13605712019040064</v>
      </c>
      <c r="G53" s="394">
        <f t="shared" si="8"/>
        <v>26.518518518518519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500</v>
      </c>
      <c r="D54" s="429">
        <v>420</v>
      </c>
      <c r="E54" s="26">
        <f t="shared" si="6"/>
        <v>80</v>
      </c>
      <c r="F54" s="152">
        <f t="shared" si="7"/>
        <v>0.19047619047619047</v>
      </c>
      <c r="G54" s="394">
        <f t="shared" si="8"/>
        <v>29.411764705882351</v>
      </c>
      <c r="AL54" s="35"/>
      <c r="AM54" s="35"/>
    </row>
    <row r="55" spans="2:39" ht="15" thickBot="1" x14ac:dyDescent="0.35">
      <c r="B55" s="14" t="s">
        <v>65</v>
      </c>
      <c r="C55" s="427">
        <v>776</v>
      </c>
      <c r="D55" s="427">
        <v>709</v>
      </c>
      <c r="E55" s="41">
        <f t="shared" si="6"/>
        <v>67</v>
      </c>
      <c r="F55" s="67">
        <f t="shared" si="7"/>
        <v>9.4499294781382234E-2</v>
      </c>
      <c r="G55" s="394">
        <f t="shared" si="8"/>
        <v>32.333333333333336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218</v>
      </c>
      <c r="D56" s="427">
        <v>199</v>
      </c>
      <c r="E56" s="41">
        <f t="shared" si="6"/>
        <v>19</v>
      </c>
      <c r="F56" s="67">
        <f t="shared" si="7"/>
        <v>9.5477386934673364E-2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1441</v>
      </c>
      <c r="D57" s="429">
        <v>1426</v>
      </c>
      <c r="E57" s="57">
        <f t="shared" si="6"/>
        <v>15</v>
      </c>
      <c r="F57" s="94">
        <f t="shared" si="7"/>
        <v>1.0518934081346423E-2</v>
      </c>
      <c r="G57" s="394">
        <f>SUM(C57/C37)</f>
        <v>17.573170731707318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51359</v>
      </c>
      <c r="D58" s="59">
        <f>SUM(D47:D57)</f>
        <v>45835</v>
      </c>
      <c r="E58" s="77">
        <f t="shared" si="6"/>
        <v>5524</v>
      </c>
      <c r="F58" s="149">
        <f t="shared" si="7"/>
        <v>0.12051925384531471</v>
      </c>
      <c r="G58" s="395">
        <f>SUM(C58/C38)</f>
        <v>20.243988963342531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10260</v>
      </c>
      <c r="D59" s="73">
        <f>SUM(D47:D49,D51:D57)</f>
        <v>9402</v>
      </c>
      <c r="E59" s="73">
        <f>SUM(E47:E49,E51:E57)</f>
        <v>858</v>
      </c>
      <c r="F59" s="127">
        <f>SUM(E59/D59)</f>
        <v>9.1257179323548182E-2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10260</v>
      </c>
      <c r="F61" s="30">
        <f>SUM(C27:C29,C31:C37)</f>
        <v>405</v>
      </c>
      <c r="G61" s="134">
        <f>SUM(E61/F61)</f>
        <v>25.333333333333332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353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354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791</v>
      </c>
      <c r="D69" s="220">
        <v>4152</v>
      </c>
      <c r="E69" s="41">
        <f>SUM(C69-D69)</f>
        <v>-3361</v>
      </c>
      <c r="F69" s="67">
        <f>SUM(E69/D69)</f>
        <v>-0.80948940269749514</v>
      </c>
      <c r="G69" s="75">
        <f>SUM(C69/D69)</f>
        <v>0.19051059730250483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1707</v>
      </c>
      <c r="D70" s="220">
        <v>3262</v>
      </c>
      <c r="E70" s="41">
        <f t="shared" ref="E70:E79" si="10">SUM(C70-D70)</f>
        <v>-1555</v>
      </c>
      <c r="F70" s="67">
        <f t="shared" ref="F70:F79" si="11">SUM(E70/D70)</f>
        <v>-0.47670141017780504</v>
      </c>
      <c r="G70" s="75">
        <f t="shared" ref="G70:G79" si="12">SUM(C70/D70)</f>
        <v>0.52329858982219501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679</v>
      </c>
      <c r="D71" s="220">
        <v>1771</v>
      </c>
      <c r="E71" s="41">
        <f t="shared" si="10"/>
        <v>-1092</v>
      </c>
      <c r="F71" s="67">
        <f t="shared" si="11"/>
        <v>-0.61660079051383399</v>
      </c>
      <c r="G71" s="75">
        <f t="shared" si="12"/>
        <v>0.38339920948616601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41099</v>
      </c>
      <c r="D72" s="220">
        <v>86541</v>
      </c>
      <c r="E72" s="41">
        <f t="shared" si="10"/>
        <v>-45442</v>
      </c>
      <c r="F72" s="67">
        <f t="shared" si="11"/>
        <v>-0.52509215285240518</v>
      </c>
      <c r="G72" s="75">
        <f t="shared" si="12"/>
        <v>0.47490784714759476</v>
      </c>
    </row>
    <row r="73" spans="2:14" ht="15" thickBot="1" x14ac:dyDescent="0.35">
      <c r="B73" s="3" t="s">
        <v>3</v>
      </c>
      <c r="C73" s="435">
        <f t="shared" si="9"/>
        <v>604</v>
      </c>
      <c r="D73" s="220">
        <v>2819</v>
      </c>
      <c r="E73" s="41">
        <f t="shared" si="10"/>
        <v>-2215</v>
      </c>
      <c r="F73" s="67">
        <f t="shared" si="11"/>
        <v>-0.78573962398013475</v>
      </c>
      <c r="G73" s="75">
        <f t="shared" si="12"/>
        <v>0.2142603760198652</v>
      </c>
    </row>
    <row r="74" spans="2:14" ht="15" thickBot="1" x14ac:dyDescent="0.35">
      <c r="B74" s="227" t="s">
        <v>7</v>
      </c>
      <c r="C74" s="435">
        <f t="shared" si="9"/>
        <v>680</v>
      </c>
      <c r="D74" s="223">
        <v>752</v>
      </c>
      <c r="E74" s="57">
        <f t="shared" si="10"/>
        <v>-72</v>
      </c>
      <c r="F74" s="94">
        <f t="shared" si="11"/>
        <v>-9.5744680851063829E-2</v>
      </c>
      <c r="G74" s="75">
        <f t="shared" si="12"/>
        <v>0.9042553191489362</v>
      </c>
    </row>
    <row r="75" spans="2:14" ht="15" thickBot="1" x14ac:dyDescent="0.35">
      <c r="B75" s="14" t="s">
        <v>59</v>
      </c>
      <c r="C75" s="435">
        <f t="shared" si="9"/>
        <v>2864</v>
      </c>
      <c r="D75" s="220">
        <v>14129</v>
      </c>
      <c r="E75" s="41">
        <f t="shared" si="10"/>
        <v>-11265</v>
      </c>
      <c r="F75" s="67">
        <f t="shared" si="11"/>
        <v>-0.79729634085922574</v>
      </c>
      <c r="G75" s="75">
        <f t="shared" si="12"/>
        <v>0.20270365914077429</v>
      </c>
      <c r="K75" s="282"/>
    </row>
    <row r="76" spans="2:14" ht="15" thickBot="1" x14ac:dyDescent="0.35">
      <c r="B76" s="170" t="s">
        <v>338</v>
      </c>
      <c r="C76" s="435">
        <f t="shared" si="9"/>
        <v>500</v>
      </c>
      <c r="D76" s="235">
        <v>1843</v>
      </c>
      <c r="E76" s="93">
        <f t="shared" si="10"/>
        <v>-1343</v>
      </c>
      <c r="F76" s="95">
        <f t="shared" si="11"/>
        <v>-0.72870320130222466</v>
      </c>
      <c r="G76" s="75">
        <f t="shared" si="12"/>
        <v>0.27129679869777534</v>
      </c>
    </row>
    <row r="77" spans="2:14" ht="15" thickBot="1" x14ac:dyDescent="0.35">
      <c r="B77" s="233" t="s">
        <v>65</v>
      </c>
      <c r="C77" s="436">
        <f t="shared" si="9"/>
        <v>776</v>
      </c>
      <c r="D77" s="236">
        <v>1048</v>
      </c>
      <c r="E77" s="57">
        <f t="shared" si="10"/>
        <v>-272</v>
      </c>
      <c r="F77" s="238">
        <f t="shared" si="11"/>
        <v>-0.25954198473282442</v>
      </c>
      <c r="G77" s="75">
        <f t="shared" si="12"/>
        <v>0.74045801526717558</v>
      </c>
    </row>
    <row r="78" spans="2:14" ht="15" thickBot="1" x14ac:dyDescent="0.35">
      <c r="B78" s="419" t="s">
        <v>296</v>
      </c>
      <c r="C78" s="435">
        <f t="shared" si="9"/>
        <v>218</v>
      </c>
      <c r="D78" s="418">
        <v>3522</v>
      </c>
      <c r="E78" s="105">
        <f t="shared" si="10"/>
        <v>-3304</v>
      </c>
      <c r="F78" s="150">
        <f t="shared" si="11"/>
        <v>-0.93810335036910841</v>
      </c>
      <c r="G78" s="75">
        <f t="shared" si="12"/>
        <v>6.1896649630891538E-2</v>
      </c>
    </row>
    <row r="79" spans="2:14" ht="15" thickBot="1" x14ac:dyDescent="0.35">
      <c r="B79" s="38" t="s">
        <v>19</v>
      </c>
      <c r="C79" s="441">
        <f t="shared" si="9"/>
        <v>1441</v>
      </c>
      <c r="D79" s="390">
        <v>5504</v>
      </c>
      <c r="E79" s="26">
        <f t="shared" si="10"/>
        <v>-4063</v>
      </c>
      <c r="F79" s="152">
        <f t="shared" si="11"/>
        <v>-0.73819040697674421</v>
      </c>
      <c r="G79" s="75">
        <f t="shared" si="12"/>
        <v>0.26180959302325579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51359</v>
      </c>
      <c r="D80" s="115">
        <f>SUM(D69:D79)</f>
        <v>125343</v>
      </c>
      <c r="E80" s="77">
        <f>SUM(C80-D80)</f>
        <v>-73984</v>
      </c>
      <c r="F80" s="149">
        <f>SUM(E80/D80)</f>
        <v>-0.59025234755830003</v>
      </c>
      <c r="G80" s="185">
        <f>SUM(C80/D80)</f>
        <v>0.40974765244169997</v>
      </c>
      <c r="N80" s="72"/>
    </row>
    <row r="81" spans="3:14" ht="15" thickBot="1" x14ac:dyDescent="0.35">
      <c r="E81" s="102">
        <f>SUM(E69:E79)</f>
        <v>-73984</v>
      </c>
      <c r="I81" s="6" t="s">
        <v>353</v>
      </c>
      <c r="J81" s="40"/>
      <c r="K81" s="40"/>
      <c r="N81" s="72"/>
    </row>
    <row r="82" spans="3:14" ht="18.600000000000001" thickBot="1" x14ac:dyDescent="0.4">
      <c r="C82" s="444">
        <f>SUM(C80/C38)</f>
        <v>20.243988963342531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351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10260</v>
      </c>
      <c r="D84" s="73">
        <f>SUM(D69:D71,D73:D79)</f>
        <v>38802</v>
      </c>
      <c r="E84" s="250">
        <f>SUM(C84/D84)</f>
        <v>0.26441935982681303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23.264705882352942</v>
      </c>
      <c r="K86" s="111">
        <f t="shared" si="13"/>
        <v>36.743362831858406</v>
      </c>
      <c r="L86" s="210">
        <f>SUM(J86-K86)</f>
        <v>-13.478656949505464</v>
      </c>
      <c r="M86" s="44">
        <f>SUM(L86/K86)</f>
        <v>-0.36683242661226334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27.983606557377048</v>
      </c>
      <c r="K87" s="111">
        <f t="shared" si="13"/>
        <v>27.64406779661017</v>
      </c>
      <c r="L87" s="210">
        <f t="shared" ref="L87:L96" si="14">SUM(J87-K87)</f>
        <v>0.33953876076687806</v>
      </c>
      <c r="M87" s="44">
        <f t="shared" ref="M87:M96" si="15">SUM(L87/K87)</f>
        <v>1.228251801670497E-2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39.941176470588232</v>
      </c>
      <c r="K88" s="111">
        <f t="shared" si="13"/>
        <v>37.680851063829785</v>
      </c>
      <c r="L88" s="210">
        <f t="shared" si="14"/>
        <v>2.2603254067584473</v>
      </c>
      <c r="M88" s="44">
        <f t="shared" si="15"/>
        <v>5.9986049755870713E-2</v>
      </c>
      <c r="N88" s="72"/>
    </row>
    <row r="89" spans="3:14" x14ac:dyDescent="0.3">
      <c r="C89" s="445">
        <f>(SUM(C69,C70,C71,C73,C74,C75,C76,C77,C78,C79)/SUM(C27,C28,C29,C31,C32,C33,C34,C35,C36,C37))</f>
        <v>25.333333333333332</v>
      </c>
      <c r="D89" s="10"/>
      <c r="E89" s="73"/>
      <c r="I89" s="130" t="s">
        <v>6</v>
      </c>
      <c r="J89" s="212">
        <f t="shared" si="13"/>
        <v>19.277204502814261</v>
      </c>
      <c r="K89" s="111">
        <f t="shared" si="13"/>
        <v>34.616399999999999</v>
      </c>
      <c r="L89" s="210">
        <f t="shared" si="14"/>
        <v>-15.339195497185738</v>
      </c>
      <c r="M89" s="44">
        <f t="shared" si="15"/>
        <v>-0.44311931619653511</v>
      </c>
    </row>
    <row r="90" spans="3:14" x14ac:dyDescent="0.3">
      <c r="I90" s="130" t="s">
        <v>3</v>
      </c>
      <c r="J90" s="212">
        <f t="shared" si="13"/>
        <v>24.16</v>
      </c>
      <c r="K90" s="111">
        <f t="shared" si="13"/>
        <v>37.586666666666666</v>
      </c>
      <c r="L90" s="210">
        <f t="shared" si="14"/>
        <v>-13.426666666666666</v>
      </c>
      <c r="M90" s="44">
        <f t="shared" si="15"/>
        <v>-0.35721887194040436</v>
      </c>
    </row>
    <row r="91" spans="3:14" x14ac:dyDescent="0.3">
      <c r="E91" s="73"/>
      <c r="I91" s="130" t="s">
        <v>7</v>
      </c>
      <c r="J91" s="212">
        <f t="shared" si="13"/>
        <v>32.38095238095238</v>
      </c>
      <c r="K91" s="111">
        <f t="shared" ref="K91:K96" si="16">SUM(D74/D32)</f>
        <v>21.485714285714284</v>
      </c>
      <c r="L91" s="210">
        <f t="shared" si="14"/>
        <v>10.895238095238096</v>
      </c>
      <c r="M91" s="44">
        <f t="shared" si="15"/>
        <v>0.50709219858156029</v>
      </c>
    </row>
    <row r="92" spans="3:14" x14ac:dyDescent="0.3">
      <c r="E92" s="74"/>
      <c r="I92" s="130" t="s">
        <v>59</v>
      </c>
      <c r="J92" s="212">
        <f t="shared" si="13"/>
        <v>26.518518518518519</v>
      </c>
      <c r="K92" s="111">
        <f t="shared" si="16"/>
        <v>30.715217391304346</v>
      </c>
      <c r="L92" s="210">
        <f t="shared" si="14"/>
        <v>-4.1966988727858272</v>
      </c>
      <c r="M92" s="44">
        <f t="shared" si="15"/>
        <v>-0.13663256291892426</v>
      </c>
    </row>
    <row r="93" spans="3:14" x14ac:dyDescent="0.3">
      <c r="I93" s="130" t="s">
        <v>338</v>
      </c>
      <c r="J93" s="212">
        <f t="shared" si="13"/>
        <v>29.411764705882351</v>
      </c>
      <c r="K93" s="111">
        <f t="shared" si="16"/>
        <v>30.21311475409836</v>
      </c>
      <c r="L93" s="210">
        <f t="shared" si="14"/>
        <v>-0.8013500482160083</v>
      </c>
      <c r="M93" s="44">
        <f t="shared" si="15"/>
        <v>-2.6523251731511942E-2</v>
      </c>
    </row>
    <row r="94" spans="3:14" x14ac:dyDescent="0.3">
      <c r="E94" s="25"/>
      <c r="F94" s="25"/>
      <c r="I94" s="130" t="s">
        <v>65</v>
      </c>
      <c r="J94" s="212">
        <f t="shared" si="13"/>
        <v>32.333333333333336</v>
      </c>
      <c r="K94" s="111">
        <f t="shared" si="16"/>
        <v>23.818181818181817</v>
      </c>
      <c r="L94" s="210">
        <f t="shared" si="14"/>
        <v>8.5151515151515191</v>
      </c>
      <c r="M94" s="44">
        <f t="shared" si="15"/>
        <v>0.35750636132315539</v>
      </c>
    </row>
    <row r="95" spans="3:14" x14ac:dyDescent="0.3">
      <c r="E95" s="25"/>
      <c r="F95" s="25"/>
      <c r="I95" s="79" t="s">
        <v>296</v>
      </c>
      <c r="J95" s="212">
        <f t="shared" si="13"/>
        <v>13.625</v>
      </c>
      <c r="K95" s="111">
        <f t="shared" si="16"/>
        <v>31.72972972972973</v>
      </c>
      <c r="L95" s="210">
        <f t="shared" si="14"/>
        <v>-18.10472972972973</v>
      </c>
      <c r="M95" s="44">
        <f t="shared" si="15"/>
        <v>-0.57059199318568998</v>
      </c>
    </row>
    <row r="96" spans="3:14" ht="15" thickBot="1" x14ac:dyDescent="0.35">
      <c r="I96" s="13" t="s">
        <v>19</v>
      </c>
      <c r="J96" s="213">
        <f t="shared" si="13"/>
        <v>17.573170731707318</v>
      </c>
      <c r="K96" s="208">
        <f t="shared" si="16"/>
        <v>18.657627118644069</v>
      </c>
      <c r="L96" s="211">
        <f t="shared" si="14"/>
        <v>-1.0844563869367505</v>
      </c>
      <c r="M96" s="65">
        <f t="shared" si="15"/>
        <v>-5.8124025099262608E-2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DCCC-E8E6-495B-8800-0204EB8179C8}">
  <sheetPr codeName="Sheet42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355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355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357</v>
      </c>
      <c r="D5" s="423" t="s">
        <v>354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59</v>
      </c>
      <c r="D9" s="427">
        <v>61</v>
      </c>
      <c r="E9" s="93">
        <f t="shared" si="0"/>
        <v>-2</v>
      </c>
      <c r="F9" s="44">
        <f t="shared" si="1"/>
        <v>-3.2786885245901641E-2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2120</v>
      </c>
      <c r="D11" s="427">
        <v>2132</v>
      </c>
      <c r="E11" s="93">
        <f t="shared" si="0"/>
        <v>-12</v>
      </c>
      <c r="F11" s="44">
        <f t="shared" si="1"/>
        <v>-5.6285178236397749E-3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0.65333333333333332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>
        <v>21</v>
      </c>
      <c r="E13" s="93">
        <f t="shared" si="0"/>
        <v>-3</v>
      </c>
      <c r="F13" s="58">
        <f t="shared" si="1"/>
        <v>-0.14285714285714285</v>
      </c>
      <c r="J13" s="190"/>
      <c r="K13" s="144"/>
      <c r="L13" s="139"/>
      <c r="M13" s="139"/>
      <c r="N13" s="141"/>
      <c r="S13" s="16" t="s">
        <v>11</v>
      </c>
      <c r="T13" s="18">
        <f>SUM(C58/T8)</f>
        <v>0.4430836653386454</v>
      </c>
      <c r="U13" s="16"/>
    </row>
    <row r="14" spans="2:35" ht="15" thickBot="1" x14ac:dyDescent="0.35">
      <c r="B14" s="14" t="s">
        <v>59</v>
      </c>
      <c r="C14" s="427">
        <v>121</v>
      </c>
      <c r="D14" s="427">
        <v>108</v>
      </c>
      <c r="E14" s="93">
        <f t="shared" si="0"/>
        <v>13</v>
      </c>
      <c r="F14" s="44">
        <f t="shared" si="1"/>
        <v>0.12037037037037036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28</v>
      </c>
      <c r="D16" s="430">
        <v>24</v>
      </c>
      <c r="E16" s="41">
        <f t="shared" si="0"/>
        <v>4</v>
      </c>
      <c r="F16" s="44">
        <f t="shared" si="1"/>
        <v>0.16666666666666666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93</v>
      </c>
      <c r="D18" s="429">
        <v>82</v>
      </c>
      <c r="E18" s="57">
        <f t="shared" si="0"/>
        <v>11</v>
      </c>
      <c r="F18" s="58">
        <f t="shared" si="1"/>
        <v>0.13414634146341464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2548</v>
      </c>
      <c r="D19" s="7">
        <f>SUM(D8:D18)</f>
        <v>2537</v>
      </c>
      <c r="E19" s="77">
        <f t="shared" si="0"/>
        <v>11</v>
      </c>
      <c r="F19" s="60">
        <f t="shared" si="1"/>
        <v>4.3358297201418995E-3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356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357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59</v>
      </c>
      <c r="D28" s="99">
        <v>118</v>
      </c>
      <c r="E28" s="41">
        <f t="shared" ref="E28:E38" si="3">SUM(C28-D28)</f>
        <v>-59</v>
      </c>
      <c r="F28" s="67">
        <f t="shared" ref="F28:F36" si="4">SUM(E28/D28)</f>
        <v>-0.5</v>
      </c>
      <c r="G28" s="75">
        <f>SUM(C28/D28)</f>
        <v>0.5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2120</v>
      </c>
      <c r="D30" s="99">
        <v>2500</v>
      </c>
      <c r="E30" s="41">
        <f t="shared" si="3"/>
        <v>-380</v>
      </c>
      <c r="F30" s="67">
        <f t="shared" si="4"/>
        <v>-0.152</v>
      </c>
      <c r="G30" s="75">
        <f>SUM(C30/D30)</f>
        <v>0.84799999999999998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121</v>
      </c>
      <c r="D33" s="99">
        <v>460</v>
      </c>
      <c r="E33" s="41">
        <f t="shared" si="3"/>
        <v>-339</v>
      </c>
      <c r="F33" s="67">
        <f t="shared" si="4"/>
        <v>-0.7369565217391304</v>
      </c>
      <c r="G33" s="75">
        <f t="shared" si="5"/>
        <v>0.26304347826086955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28</v>
      </c>
      <c r="D35" s="182">
        <v>44</v>
      </c>
      <c r="E35" s="57">
        <f t="shared" si="3"/>
        <v>-16</v>
      </c>
      <c r="F35" s="389">
        <f t="shared" si="4"/>
        <v>-0.36363636363636365</v>
      </c>
      <c r="G35" s="75">
        <f t="shared" si="5"/>
        <v>0.63636363636363635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93</v>
      </c>
      <c r="D37" s="119">
        <v>295</v>
      </c>
      <c r="E37" s="41">
        <f t="shared" si="3"/>
        <v>-202</v>
      </c>
      <c r="F37" s="94">
        <f>SUM(E37/D37)</f>
        <v>-0.68474576271186438</v>
      </c>
      <c r="G37" s="75">
        <f>SUM(C37/D37)</f>
        <v>0.31525423728813562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2548</v>
      </c>
      <c r="D38" s="7">
        <f>SUM(D27:D37)</f>
        <v>3859</v>
      </c>
      <c r="E38" s="77">
        <f t="shared" si="3"/>
        <v>-1311</v>
      </c>
      <c r="F38" s="149">
        <f>SUM(E38/D38)</f>
        <v>-0.33972531743975121</v>
      </c>
      <c r="G38" s="185">
        <f>SUM(C38/D38)</f>
        <v>0.66027468256024879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428</v>
      </c>
      <c r="D40" s="9">
        <v>1359</v>
      </c>
      <c r="E40" s="77">
        <f>SUM(C40-D40)</f>
        <v>-931</v>
      </c>
      <c r="F40" s="149">
        <f>SUM(E40/D40)</f>
        <v>-0.68506254598969829</v>
      </c>
      <c r="G40" s="185">
        <f>SUM(C40/D40)</f>
        <v>0.31493745401030171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355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357</v>
      </c>
      <c r="D44" s="423" t="s">
        <v>354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952</v>
      </c>
      <c r="D47" s="441">
        <v>791</v>
      </c>
      <c r="E47" s="93">
        <f t="shared" ref="E47:E58" si="6">SUM(C47-D47)</f>
        <v>161</v>
      </c>
      <c r="F47" s="95">
        <f t="shared" ref="F47:F58" si="7">SUM(E47/D47)</f>
        <v>0.20353982300884957</v>
      </c>
      <c r="G47" s="394">
        <f t="shared" ref="G47:G55" si="8">SUM(C47/C27)</f>
        <v>28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1388</v>
      </c>
      <c r="D48" s="427">
        <v>1707</v>
      </c>
      <c r="E48" s="93">
        <f t="shared" si="6"/>
        <v>-319</v>
      </c>
      <c r="F48" s="95">
        <f t="shared" si="7"/>
        <v>-0.18687756297598127</v>
      </c>
      <c r="G48" s="394">
        <f t="shared" si="8"/>
        <v>23.525423728813561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693</v>
      </c>
      <c r="D49" s="427">
        <v>679</v>
      </c>
      <c r="E49" s="93">
        <f t="shared" si="6"/>
        <v>14</v>
      </c>
      <c r="F49" s="95">
        <f t="shared" si="7"/>
        <v>2.0618556701030927E-2</v>
      </c>
      <c r="G49" s="394">
        <f t="shared" si="8"/>
        <v>40.764705882352942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45441</v>
      </c>
      <c r="D50" s="442">
        <v>41099</v>
      </c>
      <c r="E50" s="93">
        <f t="shared" si="6"/>
        <v>4342</v>
      </c>
      <c r="F50" s="95">
        <f t="shared" si="7"/>
        <v>0.10564733935132242</v>
      </c>
      <c r="G50" s="394">
        <f t="shared" si="8"/>
        <v>21.434433962264151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674</v>
      </c>
      <c r="D51" s="427">
        <v>604</v>
      </c>
      <c r="E51" s="93">
        <f t="shared" si="6"/>
        <v>70</v>
      </c>
      <c r="F51" s="95">
        <f t="shared" si="7"/>
        <v>0.11589403973509933</v>
      </c>
      <c r="G51" s="394">
        <f t="shared" si="8"/>
        <v>26.96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370</v>
      </c>
      <c r="D52" s="427">
        <v>680</v>
      </c>
      <c r="E52" s="93">
        <f t="shared" si="6"/>
        <v>-310</v>
      </c>
      <c r="F52" s="95">
        <f t="shared" si="7"/>
        <v>-0.45588235294117646</v>
      </c>
      <c r="G52" s="394">
        <f t="shared" si="8"/>
        <v>20.555555555555557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3155</v>
      </c>
      <c r="D53" s="427">
        <v>2864</v>
      </c>
      <c r="E53" s="93">
        <f t="shared" si="6"/>
        <v>291</v>
      </c>
      <c r="F53" s="95">
        <f t="shared" si="7"/>
        <v>0.10160614525139665</v>
      </c>
      <c r="G53" s="394">
        <f t="shared" si="8"/>
        <v>26.074380165289256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525</v>
      </c>
      <c r="D54" s="429">
        <v>500</v>
      </c>
      <c r="E54" s="26">
        <f t="shared" si="6"/>
        <v>25</v>
      </c>
      <c r="F54" s="152">
        <f t="shared" si="7"/>
        <v>0.05</v>
      </c>
      <c r="G54" s="394">
        <f t="shared" si="8"/>
        <v>30.882352941176471</v>
      </c>
      <c r="AL54" s="35"/>
      <c r="AM54" s="35"/>
    </row>
    <row r="55" spans="2:39" ht="15" thickBot="1" x14ac:dyDescent="0.35">
      <c r="B55" s="14" t="s">
        <v>65</v>
      </c>
      <c r="C55" s="427">
        <v>618</v>
      </c>
      <c r="D55" s="427">
        <v>776</v>
      </c>
      <c r="E55" s="41">
        <f t="shared" si="6"/>
        <v>-158</v>
      </c>
      <c r="F55" s="67">
        <f t="shared" si="7"/>
        <v>-0.20360824742268041</v>
      </c>
      <c r="G55" s="394">
        <f t="shared" si="8"/>
        <v>22.071428571428573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257</v>
      </c>
      <c r="D56" s="427">
        <v>218</v>
      </c>
      <c r="E56" s="41">
        <f t="shared" si="6"/>
        <v>39</v>
      </c>
      <c r="F56" s="67">
        <f t="shared" si="7"/>
        <v>0.17889908256880735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1534</v>
      </c>
      <c r="D57" s="429">
        <v>1441</v>
      </c>
      <c r="E57" s="57">
        <f t="shared" si="6"/>
        <v>93</v>
      </c>
      <c r="F57" s="94">
        <f t="shared" si="7"/>
        <v>6.4538514920194315E-2</v>
      </c>
      <c r="G57" s="394">
        <f>SUM(C57/C37)</f>
        <v>16.49462365591398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55607</v>
      </c>
      <c r="D58" s="59">
        <f>SUM(D47:D57)</f>
        <v>51359</v>
      </c>
      <c r="E58" s="77">
        <f t="shared" si="6"/>
        <v>4248</v>
      </c>
      <c r="F58" s="149">
        <f t="shared" si="7"/>
        <v>8.2711890807842831E-2</v>
      </c>
      <c r="G58" s="395">
        <f>SUM(C58/C38)</f>
        <v>21.823783359497646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10166</v>
      </c>
      <c r="D59" s="73">
        <f>SUM(D47:D49,D51:D57)</f>
        <v>10260</v>
      </c>
      <c r="E59" s="73">
        <f>SUM(E47:E49,E51:E57)</f>
        <v>-94</v>
      </c>
      <c r="F59" s="127">
        <f>SUM(E59/D59)</f>
        <v>-9.1617933723196886E-3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10166</v>
      </c>
      <c r="F61" s="30">
        <f>SUM(C27:C29,C31:C37)</f>
        <v>428</v>
      </c>
      <c r="G61" s="134">
        <f>SUM(E61/F61)</f>
        <v>23.752336448598133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356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357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952</v>
      </c>
      <c r="D69" s="220">
        <v>4152</v>
      </c>
      <c r="E69" s="41">
        <f>SUM(C69-D69)</f>
        <v>-3200</v>
      </c>
      <c r="F69" s="67">
        <f>SUM(E69/D69)</f>
        <v>-0.77071290944123316</v>
      </c>
      <c r="G69" s="75">
        <f>SUM(C69/D69)</f>
        <v>0.22928709055876687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1388</v>
      </c>
      <c r="D70" s="220">
        <v>3262</v>
      </c>
      <c r="E70" s="41">
        <f t="shared" ref="E70:E79" si="10">SUM(C70-D70)</f>
        <v>-1874</v>
      </c>
      <c r="F70" s="67">
        <f t="shared" ref="F70:F79" si="11">SUM(E70/D70)</f>
        <v>-0.57449417535254443</v>
      </c>
      <c r="G70" s="75">
        <f t="shared" ref="G70:G79" si="12">SUM(C70/D70)</f>
        <v>0.42550582464745557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693</v>
      </c>
      <c r="D71" s="220">
        <v>1771</v>
      </c>
      <c r="E71" s="41">
        <f t="shared" si="10"/>
        <v>-1078</v>
      </c>
      <c r="F71" s="67">
        <f t="shared" si="11"/>
        <v>-0.60869565217391308</v>
      </c>
      <c r="G71" s="75">
        <f t="shared" si="12"/>
        <v>0.39130434782608697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45441</v>
      </c>
      <c r="D72" s="220">
        <v>86541</v>
      </c>
      <c r="E72" s="41">
        <f t="shared" si="10"/>
        <v>-41100</v>
      </c>
      <c r="F72" s="67">
        <f t="shared" si="11"/>
        <v>-0.47491940236419733</v>
      </c>
      <c r="G72" s="75">
        <f t="shared" si="12"/>
        <v>0.52508059763580273</v>
      </c>
    </row>
    <row r="73" spans="2:14" ht="15" thickBot="1" x14ac:dyDescent="0.35">
      <c r="B73" s="3" t="s">
        <v>3</v>
      </c>
      <c r="C73" s="435">
        <f t="shared" si="9"/>
        <v>674</v>
      </c>
      <c r="D73" s="220">
        <v>2819</v>
      </c>
      <c r="E73" s="41">
        <f t="shared" si="10"/>
        <v>-2145</v>
      </c>
      <c r="F73" s="67">
        <f t="shared" si="11"/>
        <v>-0.76090812344803127</v>
      </c>
      <c r="G73" s="75">
        <f t="shared" si="12"/>
        <v>0.23909187655196878</v>
      </c>
    </row>
    <row r="74" spans="2:14" ht="15" thickBot="1" x14ac:dyDescent="0.35">
      <c r="B74" s="227" t="s">
        <v>7</v>
      </c>
      <c r="C74" s="435">
        <f t="shared" si="9"/>
        <v>370</v>
      </c>
      <c r="D74" s="223">
        <v>752</v>
      </c>
      <c r="E74" s="57">
        <f t="shared" si="10"/>
        <v>-382</v>
      </c>
      <c r="F74" s="94">
        <f t="shared" si="11"/>
        <v>-0.50797872340425532</v>
      </c>
      <c r="G74" s="75">
        <f t="shared" si="12"/>
        <v>0.49202127659574468</v>
      </c>
    </row>
    <row r="75" spans="2:14" ht="15" thickBot="1" x14ac:dyDescent="0.35">
      <c r="B75" s="14" t="s">
        <v>59</v>
      </c>
      <c r="C75" s="435">
        <f t="shared" si="9"/>
        <v>3155</v>
      </c>
      <c r="D75" s="220">
        <v>14129</v>
      </c>
      <c r="E75" s="41">
        <f t="shared" si="10"/>
        <v>-10974</v>
      </c>
      <c r="F75" s="67">
        <f t="shared" si="11"/>
        <v>-0.77670040342557856</v>
      </c>
      <c r="G75" s="75">
        <f t="shared" si="12"/>
        <v>0.22329959657442142</v>
      </c>
      <c r="K75" s="282"/>
    </row>
    <row r="76" spans="2:14" ht="15" thickBot="1" x14ac:dyDescent="0.35">
      <c r="B76" s="170" t="s">
        <v>338</v>
      </c>
      <c r="C76" s="435">
        <f t="shared" si="9"/>
        <v>525</v>
      </c>
      <c r="D76" s="235">
        <v>1843</v>
      </c>
      <c r="E76" s="93">
        <f t="shared" si="10"/>
        <v>-1318</v>
      </c>
      <c r="F76" s="95">
        <f t="shared" si="11"/>
        <v>-0.71513836136733588</v>
      </c>
      <c r="G76" s="75">
        <f t="shared" si="12"/>
        <v>0.28486163863266412</v>
      </c>
    </row>
    <row r="77" spans="2:14" ht="15" thickBot="1" x14ac:dyDescent="0.35">
      <c r="B77" s="233" t="s">
        <v>65</v>
      </c>
      <c r="C77" s="436">
        <f t="shared" si="9"/>
        <v>618</v>
      </c>
      <c r="D77" s="236">
        <v>1048</v>
      </c>
      <c r="E77" s="57">
        <f t="shared" si="10"/>
        <v>-430</v>
      </c>
      <c r="F77" s="238">
        <f t="shared" si="11"/>
        <v>-0.41030534351145037</v>
      </c>
      <c r="G77" s="75">
        <f t="shared" si="12"/>
        <v>0.58969465648854957</v>
      </c>
    </row>
    <row r="78" spans="2:14" ht="15" thickBot="1" x14ac:dyDescent="0.35">
      <c r="B78" s="419" t="s">
        <v>296</v>
      </c>
      <c r="C78" s="435">
        <f t="shared" si="9"/>
        <v>257</v>
      </c>
      <c r="D78" s="418">
        <v>3522</v>
      </c>
      <c r="E78" s="105">
        <f t="shared" si="10"/>
        <v>-3265</v>
      </c>
      <c r="F78" s="150">
        <f t="shared" si="11"/>
        <v>-0.92703009653605906</v>
      </c>
      <c r="G78" s="75">
        <f t="shared" si="12"/>
        <v>7.2969903463940944E-2</v>
      </c>
    </row>
    <row r="79" spans="2:14" ht="15" thickBot="1" x14ac:dyDescent="0.35">
      <c r="B79" s="38" t="s">
        <v>19</v>
      </c>
      <c r="C79" s="441">
        <f t="shared" si="9"/>
        <v>1534</v>
      </c>
      <c r="D79" s="390">
        <v>5504</v>
      </c>
      <c r="E79" s="26">
        <f t="shared" si="10"/>
        <v>-3970</v>
      </c>
      <c r="F79" s="152">
        <f t="shared" si="11"/>
        <v>-0.72129360465116277</v>
      </c>
      <c r="G79" s="75">
        <f t="shared" si="12"/>
        <v>0.27870639534883723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55607</v>
      </c>
      <c r="D80" s="115">
        <f>SUM(D69:D79)</f>
        <v>125343</v>
      </c>
      <c r="E80" s="77">
        <f>SUM(C80-D80)</f>
        <v>-69736</v>
      </c>
      <c r="F80" s="149">
        <f>SUM(E80/D80)</f>
        <v>-0.55636134447077223</v>
      </c>
      <c r="G80" s="185">
        <f>SUM(C80/D80)</f>
        <v>0.44363865552922782</v>
      </c>
      <c r="N80" s="72"/>
    </row>
    <row r="81" spans="3:14" ht="15" thickBot="1" x14ac:dyDescent="0.35">
      <c r="E81" s="102">
        <f>SUM(E69:E79)</f>
        <v>-69736</v>
      </c>
      <c r="I81" s="6" t="s">
        <v>356</v>
      </c>
      <c r="J81" s="40"/>
      <c r="K81" s="40"/>
      <c r="N81" s="72"/>
    </row>
    <row r="82" spans="3:14" ht="18.600000000000001" thickBot="1" x14ac:dyDescent="0.4">
      <c r="C82" s="444">
        <f>SUM(C80/C38)</f>
        <v>21.823783359497646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357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10166</v>
      </c>
      <c r="D84" s="73">
        <f>SUM(D69:D71,D73:D79)</f>
        <v>38802</v>
      </c>
      <c r="E84" s="250">
        <f>SUM(C84/D84)</f>
        <v>0.26199680428843874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</v>
      </c>
      <c r="K86" s="111">
        <f t="shared" si="13"/>
        <v>36.743362831858406</v>
      </c>
      <c r="L86" s="210">
        <f>SUM(J86-K86)</f>
        <v>-8.7433628318584056</v>
      </c>
      <c r="M86" s="44">
        <f>SUM(L86/K86)</f>
        <v>-0.23795761078998071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23.525423728813561</v>
      </c>
      <c r="K87" s="111">
        <f t="shared" si="13"/>
        <v>27.64406779661017</v>
      </c>
      <c r="L87" s="210">
        <f t="shared" ref="L87:L96" si="14">SUM(J87-K87)</f>
        <v>-4.118644067796609</v>
      </c>
      <c r="M87" s="44">
        <f t="shared" ref="M87:M96" si="15">SUM(L87/K87)</f>
        <v>-0.14898835070508887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40.764705882352942</v>
      </c>
      <c r="K88" s="111">
        <f t="shared" si="13"/>
        <v>37.680851063829785</v>
      </c>
      <c r="L88" s="210">
        <f t="shared" si="14"/>
        <v>3.0838548185231573</v>
      </c>
      <c r="M88" s="44">
        <f t="shared" si="15"/>
        <v>8.1841432225064029E-2</v>
      </c>
      <c r="N88" s="72"/>
    </row>
    <row r="89" spans="3:14" x14ac:dyDescent="0.3">
      <c r="C89" s="445">
        <f>(SUM(C69,C70,C71,C73,C74,C75,C76,C77,C78,C79)/SUM(C27,C28,C29,C31,C32,C33,C34,C35,C36,C37))</f>
        <v>23.752336448598133</v>
      </c>
      <c r="D89" s="10"/>
      <c r="E89" s="73"/>
      <c r="I89" s="130" t="s">
        <v>6</v>
      </c>
      <c r="J89" s="212">
        <f t="shared" si="13"/>
        <v>21.434433962264151</v>
      </c>
      <c r="K89" s="111">
        <f t="shared" si="13"/>
        <v>34.616399999999999</v>
      </c>
      <c r="L89" s="210">
        <f t="shared" si="14"/>
        <v>-13.181966037735847</v>
      </c>
      <c r="M89" s="44">
        <f t="shared" si="15"/>
        <v>-0.38080118203325153</v>
      </c>
    </row>
    <row r="90" spans="3:14" x14ac:dyDescent="0.3">
      <c r="I90" s="130" t="s">
        <v>3</v>
      </c>
      <c r="J90" s="212">
        <f t="shared" si="13"/>
        <v>26.96</v>
      </c>
      <c r="K90" s="111">
        <f t="shared" si="13"/>
        <v>37.586666666666666</v>
      </c>
      <c r="L90" s="210">
        <f t="shared" si="14"/>
        <v>-10.626666666666665</v>
      </c>
      <c r="M90" s="44">
        <f t="shared" si="15"/>
        <v>-0.28272437034409359</v>
      </c>
    </row>
    <row r="91" spans="3:14" x14ac:dyDescent="0.3">
      <c r="E91" s="73"/>
      <c r="I91" s="130" t="s">
        <v>7</v>
      </c>
      <c r="J91" s="212">
        <f t="shared" si="13"/>
        <v>20.555555555555557</v>
      </c>
      <c r="K91" s="111">
        <f t="shared" ref="K91:K96" si="16">SUM(D74/D32)</f>
        <v>21.485714285714284</v>
      </c>
      <c r="L91" s="210">
        <f t="shared" si="14"/>
        <v>-0.93015873015872685</v>
      </c>
      <c r="M91" s="44">
        <f t="shared" si="15"/>
        <v>-4.3291962174940746E-2</v>
      </c>
    </row>
    <row r="92" spans="3:14" x14ac:dyDescent="0.3">
      <c r="E92" s="74"/>
      <c r="I92" s="130" t="s">
        <v>59</v>
      </c>
      <c r="J92" s="212">
        <f t="shared" si="13"/>
        <v>26.074380165289256</v>
      </c>
      <c r="K92" s="111">
        <f t="shared" si="16"/>
        <v>30.715217391304346</v>
      </c>
      <c r="L92" s="210">
        <f t="shared" si="14"/>
        <v>-4.6408372260150905</v>
      </c>
      <c r="M92" s="44">
        <f t="shared" si="15"/>
        <v>-0.15109244277492687</v>
      </c>
    </row>
    <row r="93" spans="3:14" x14ac:dyDescent="0.3">
      <c r="I93" s="130" t="s">
        <v>338</v>
      </c>
      <c r="J93" s="212">
        <f t="shared" si="13"/>
        <v>30.882352941176471</v>
      </c>
      <c r="K93" s="111">
        <f t="shared" si="16"/>
        <v>30.21311475409836</v>
      </c>
      <c r="L93" s="210">
        <f t="shared" si="14"/>
        <v>0.66923818707811122</v>
      </c>
      <c r="M93" s="44">
        <f t="shared" si="15"/>
        <v>2.2150585681912527E-2</v>
      </c>
    </row>
    <row r="94" spans="3:14" x14ac:dyDescent="0.3">
      <c r="E94" s="25"/>
      <c r="F94" s="25"/>
      <c r="I94" s="130" t="s">
        <v>65</v>
      </c>
      <c r="J94" s="212">
        <f t="shared" si="13"/>
        <v>22.071428571428573</v>
      </c>
      <c r="K94" s="111">
        <f t="shared" si="16"/>
        <v>23.818181818181817</v>
      </c>
      <c r="L94" s="210">
        <f t="shared" si="14"/>
        <v>-1.7467532467532436</v>
      </c>
      <c r="M94" s="44">
        <f t="shared" si="15"/>
        <v>-7.3336968375136188E-2</v>
      </c>
    </row>
    <row r="95" spans="3:14" x14ac:dyDescent="0.3">
      <c r="E95" s="25"/>
      <c r="F95" s="25"/>
      <c r="I95" s="79" t="s">
        <v>296</v>
      </c>
      <c r="J95" s="212">
        <f t="shared" si="13"/>
        <v>16.0625</v>
      </c>
      <c r="K95" s="111">
        <f t="shared" si="16"/>
        <v>31.72972972972973</v>
      </c>
      <c r="L95" s="210">
        <f t="shared" si="14"/>
        <v>-15.66722972972973</v>
      </c>
      <c r="M95" s="44">
        <f t="shared" si="15"/>
        <v>-0.49377129471890974</v>
      </c>
    </row>
    <row r="96" spans="3:14" ht="15" thickBot="1" x14ac:dyDescent="0.35">
      <c r="I96" s="13" t="s">
        <v>19</v>
      </c>
      <c r="J96" s="213">
        <f t="shared" si="13"/>
        <v>16.49462365591398</v>
      </c>
      <c r="K96" s="208">
        <f t="shared" si="16"/>
        <v>18.657627118644069</v>
      </c>
      <c r="L96" s="211">
        <f t="shared" si="14"/>
        <v>-2.1630034627300887</v>
      </c>
      <c r="M96" s="65">
        <f t="shared" si="15"/>
        <v>-0.11593132658164537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3:L23"/>
    <mergeCell ref="J64:L64"/>
    <mergeCell ref="J65:K65"/>
    <mergeCell ref="J2:L2"/>
    <mergeCell ref="J3:L3"/>
    <mergeCell ref="J21:L21"/>
    <mergeCell ref="M21:M22"/>
    <mergeCell ref="N21:N22"/>
    <mergeCell ref="J22:L22"/>
  </mergeCells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9733-91D6-45A5-A137-3CA1DF8B4871}">
  <sheetPr codeName="Sheet43"/>
  <dimension ref="B1:AM203"/>
  <sheetViews>
    <sheetView topLeftCell="A49" workbookViewId="0">
      <selection activeCell="J71" sqref="J71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358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358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360</v>
      </c>
      <c r="D5" s="423" t="s">
        <v>357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34</v>
      </c>
      <c r="E8" s="93">
        <f t="shared" ref="E8:E19" si="0">SUM(C8-D8)</f>
        <v>-1</v>
      </c>
      <c r="F8" s="96">
        <f t="shared" ref="F8:F19" si="1">SUM(E8/D8)</f>
        <v>-2.9411764705882353E-2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56</v>
      </c>
      <c r="D9" s="427">
        <v>59</v>
      </c>
      <c r="E9" s="93">
        <f t="shared" si="0"/>
        <v>-3</v>
      </c>
      <c r="F9" s="44">
        <f t="shared" si="1"/>
        <v>-5.0847457627118647E-2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2138</v>
      </c>
      <c r="D11" s="427">
        <v>2120</v>
      </c>
      <c r="E11" s="93">
        <f t="shared" si="0"/>
        <v>18</v>
      </c>
      <c r="F11" s="44">
        <f t="shared" si="1"/>
        <v>8.4905660377358489E-3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0.65820512820512822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7">
        <v>18</v>
      </c>
      <c r="E13" s="93">
        <f t="shared" si="0"/>
        <v>-1</v>
      </c>
      <c r="F13" s="58">
        <f t="shared" si="1"/>
        <v>-5.5555555555555552E-2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0.4478406374501992</v>
      </c>
      <c r="U13" s="16"/>
    </row>
    <row r="14" spans="2:35" ht="15" thickBot="1" x14ac:dyDescent="0.35">
      <c r="B14" s="14" t="s">
        <v>59</v>
      </c>
      <c r="C14" s="427">
        <v>123</v>
      </c>
      <c r="D14" s="427">
        <v>121</v>
      </c>
      <c r="E14" s="93">
        <f t="shared" si="0"/>
        <v>2</v>
      </c>
      <c r="F14" s="44">
        <f t="shared" si="1"/>
        <v>1.6528925619834711E-2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28</v>
      </c>
      <c r="D16" s="430">
        <v>28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97</v>
      </c>
      <c r="D18" s="429">
        <v>93</v>
      </c>
      <c r="E18" s="57">
        <f t="shared" si="0"/>
        <v>4</v>
      </c>
      <c r="F18" s="58">
        <f t="shared" si="1"/>
        <v>4.3010752688172046E-2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2567</v>
      </c>
      <c r="D19" s="7">
        <f>SUM(D8:D18)</f>
        <v>2548</v>
      </c>
      <c r="E19" s="77">
        <f t="shared" si="0"/>
        <v>19</v>
      </c>
      <c r="F19" s="60">
        <f t="shared" si="1"/>
        <v>7.4568288854003142E-3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359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360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56</v>
      </c>
      <c r="D28" s="99">
        <v>118</v>
      </c>
      <c r="E28" s="41">
        <f t="shared" ref="E28:E38" si="3">SUM(C28-D28)</f>
        <v>-62</v>
      </c>
      <c r="F28" s="67">
        <f t="shared" ref="F28:F36" si="4">SUM(E28/D28)</f>
        <v>-0.52542372881355937</v>
      </c>
      <c r="G28" s="75">
        <f>SUM(C28/D28)</f>
        <v>0.47457627118644069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2138</v>
      </c>
      <c r="D30" s="99">
        <v>2500</v>
      </c>
      <c r="E30" s="41">
        <f t="shared" si="3"/>
        <v>-362</v>
      </c>
      <c r="F30" s="67">
        <f t="shared" si="4"/>
        <v>-0.14480000000000001</v>
      </c>
      <c r="G30" s="75">
        <f>SUM(C30/D30)</f>
        <v>0.85519999999999996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123</v>
      </c>
      <c r="D33" s="99">
        <v>460</v>
      </c>
      <c r="E33" s="41">
        <f t="shared" si="3"/>
        <v>-337</v>
      </c>
      <c r="F33" s="67">
        <f t="shared" si="4"/>
        <v>-0.7326086956521739</v>
      </c>
      <c r="G33" s="75">
        <f t="shared" si="5"/>
        <v>0.2673913043478261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28</v>
      </c>
      <c r="D35" s="182">
        <v>44</v>
      </c>
      <c r="E35" s="57">
        <f t="shared" si="3"/>
        <v>-16</v>
      </c>
      <c r="F35" s="389">
        <f t="shared" si="4"/>
        <v>-0.36363636363636365</v>
      </c>
      <c r="G35" s="75">
        <f t="shared" si="5"/>
        <v>0.63636363636363635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97</v>
      </c>
      <c r="D37" s="119">
        <v>295</v>
      </c>
      <c r="E37" s="41">
        <f t="shared" si="3"/>
        <v>-198</v>
      </c>
      <c r="F37" s="94">
        <f>SUM(E37/D37)</f>
        <v>-0.67118644067796607</v>
      </c>
      <c r="G37" s="75">
        <f>SUM(C37/D37)</f>
        <v>0.32881355932203388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2567</v>
      </c>
      <c r="D38" s="7">
        <f>SUM(D27:D37)</f>
        <v>3859</v>
      </c>
      <c r="E38" s="77">
        <f t="shared" si="3"/>
        <v>-1292</v>
      </c>
      <c r="F38" s="149">
        <f>SUM(E38/D38)</f>
        <v>-0.33480176211453744</v>
      </c>
      <c r="G38" s="185">
        <f>SUM(C38/D38)</f>
        <v>0.66519823788546251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429</v>
      </c>
      <c r="D40" s="9">
        <v>1359</v>
      </c>
      <c r="E40" s="77">
        <f>SUM(C40-D40)</f>
        <v>-930</v>
      </c>
      <c r="F40" s="149">
        <f>SUM(E40/D40)</f>
        <v>-0.6843267108167771</v>
      </c>
      <c r="G40" s="185">
        <f>SUM(C40/D40)</f>
        <v>0.31567328918322296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358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360</v>
      </c>
      <c r="D44" s="423" t="s">
        <v>357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1007</v>
      </c>
      <c r="D47" s="441">
        <v>952</v>
      </c>
      <c r="E47" s="93">
        <f t="shared" ref="E47:E58" si="6">SUM(C47-D47)</f>
        <v>55</v>
      </c>
      <c r="F47" s="95">
        <f t="shared" ref="F47:F58" si="7">SUM(E47/D47)</f>
        <v>5.7773109243697482E-2</v>
      </c>
      <c r="G47" s="394">
        <f t="shared" ref="G47:G55" si="8">SUM(C47/C27)</f>
        <v>30.515151515151516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1351</v>
      </c>
      <c r="D48" s="427">
        <v>1388</v>
      </c>
      <c r="E48" s="93">
        <f t="shared" si="6"/>
        <v>-37</v>
      </c>
      <c r="F48" s="95">
        <f t="shared" si="7"/>
        <v>-2.6657060518731988E-2</v>
      </c>
      <c r="G48" s="394">
        <f t="shared" si="8"/>
        <v>24.125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695</v>
      </c>
      <c r="D49" s="427">
        <v>693</v>
      </c>
      <c r="E49" s="93">
        <f t="shared" si="6"/>
        <v>2</v>
      </c>
      <c r="F49" s="95">
        <f t="shared" si="7"/>
        <v>2.886002886002886E-3</v>
      </c>
      <c r="G49" s="394">
        <f t="shared" si="8"/>
        <v>40.882352941176471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45660</v>
      </c>
      <c r="D50" s="442">
        <v>45441</v>
      </c>
      <c r="E50" s="93">
        <f t="shared" si="6"/>
        <v>219</v>
      </c>
      <c r="F50" s="95">
        <f t="shared" si="7"/>
        <v>4.8194361919852114E-3</v>
      </c>
      <c r="G50" s="394">
        <f t="shared" si="8"/>
        <v>21.356407857811039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673</v>
      </c>
      <c r="D51" s="427">
        <v>674</v>
      </c>
      <c r="E51" s="93">
        <f t="shared" si="6"/>
        <v>-1</v>
      </c>
      <c r="F51" s="95">
        <f t="shared" si="7"/>
        <v>-1.483679525222552E-3</v>
      </c>
      <c r="G51" s="394">
        <f t="shared" si="8"/>
        <v>26.92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397</v>
      </c>
      <c r="D52" s="427">
        <v>370</v>
      </c>
      <c r="E52" s="93">
        <f t="shared" si="6"/>
        <v>27</v>
      </c>
      <c r="F52" s="95">
        <f t="shared" si="7"/>
        <v>7.2972972972972977E-2</v>
      </c>
      <c r="G52" s="394">
        <f t="shared" si="8"/>
        <v>23.352941176470587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3321</v>
      </c>
      <c r="D53" s="427">
        <v>3155</v>
      </c>
      <c r="E53" s="93">
        <f t="shared" si="6"/>
        <v>166</v>
      </c>
      <c r="F53" s="95">
        <f t="shared" si="7"/>
        <v>5.26148969889065E-2</v>
      </c>
      <c r="G53" s="394">
        <f t="shared" si="8"/>
        <v>27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547</v>
      </c>
      <c r="D54" s="429">
        <v>525</v>
      </c>
      <c r="E54" s="26">
        <f t="shared" si="6"/>
        <v>22</v>
      </c>
      <c r="F54" s="152">
        <f t="shared" si="7"/>
        <v>4.1904761904761903E-2</v>
      </c>
      <c r="G54" s="394">
        <f t="shared" si="8"/>
        <v>32.176470588235297</v>
      </c>
      <c r="AL54" s="35"/>
      <c r="AM54" s="35"/>
    </row>
    <row r="55" spans="2:39" ht="15" thickBot="1" x14ac:dyDescent="0.35">
      <c r="B55" s="14" t="s">
        <v>65</v>
      </c>
      <c r="C55" s="427">
        <v>689</v>
      </c>
      <c r="D55" s="427">
        <v>618</v>
      </c>
      <c r="E55" s="41">
        <f t="shared" si="6"/>
        <v>71</v>
      </c>
      <c r="F55" s="67">
        <f t="shared" si="7"/>
        <v>0.11488673139158576</v>
      </c>
      <c r="G55" s="394">
        <f t="shared" si="8"/>
        <v>24.607142857142858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264</v>
      </c>
      <c r="D56" s="427">
        <v>257</v>
      </c>
      <c r="E56" s="41">
        <f t="shared" si="6"/>
        <v>7</v>
      </c>
      <c r="F56" s="67">
        <f t="shared" si="7"/>
        <v>2.7237354085603113E-2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1600</v>
      </c>
      <c r="D57" s="429">
        <v>1534</v>
      </c>
      <c r="E57" s="57">
        <f t="shared" si="6"/>
        <v>66</v>
      </c>
      <c r="F57" s="94">
        <f t="shared" si="7"/>
        <v>4.3024771838331158E-2</v>
      </c>
      <c r="G57" s="394">
        <f>SUM(C57/C37)</f>
        <v>16.494845360824741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56204</v>
      </c>
      <c r="D58" s="59">
        <f>SUM(D47:D57)</f>
        <v>55607</v>
      </c>
      <c r="E58" s="77">
        <f t="shared" si="6"/>
        <v>597</v>
      </c>
      <c r="F58" s="149">
        <f t="shared" si="7"/>
        <v>1.0736058409912421E-2</v>
      </c>
      <c r="G58" s="395">
        <f>SUM(C58/C38)</f>
        <v>21.894818854694197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10544</v>
      </c>
      <c r="D59" s="73">
        <f>SUM(D47:D49,D51:D57)</f>
        <v>10166</v>
      </c>
      <c r="E59" s="73">
        <f>SUM(E47:E49,E51:E57)</f>
        <v>378</v>
      </c>
      <c r="F59" s="127">
        <f>SUM(E59/D59)</f>
        <v>3.7182766083021838E-2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10544</v>
      </c>
      <c r="F61" s="30">
        <f>SUM(C27:C29,C31:C37)</f>
        <v>429</v>
      </c>
      <c r="G61" s="134">
        <f>SUM(E61/F61)</f>
        <v>24.578088578088579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359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360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1007</v>
      </c>
      <c r="D69" s="220">
        <v>4152</v>
      </c>
      <c r="E69" s="41">
        <f>SUM(C69-D69)</f>
        <v>-3145</v>
      </c>
      <c r="F69" s="67">
        <f>SUM(E69/D69)</f>
        <v>-0.75746628131021199</v>
      </c>
      <c r="G69" s="75">
        <f>SUM(C69/D69)</f>
        <v>0.24253371868978804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1351</v>
      </c>
      <c r="D70" s="220">
        <v>3262</v>
      </c>
      <c r="E70" s="41">
        <f t="shared" ref="E70:E79" si="10">SUM(C70-D70)</f>
        <v>-1911</v>
      </c>
      <c r="F70" s="67">
        <f t="shared" ref="F70:F79" si="11">SUM(E70/D70)</f>
        <v>-0.58583690987124459</v>
      </c>
      <c r="G70" s="75">
        <f t="shared" ref="G70:G79" si="12">SUM(C70/D70)</f>
        <v>0.41416309012875535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695</v>
      </c>
      <c r="D71" s="220">
        <v>1771</v>
      </c>
      <c r="E71" s="41">
        <f t="shared" si="10"/>
        <v>-1076</v>
      </c>
      <c r="F71" s="67">
        <f t="shared" si="11"/>
        <v>-0.60756634669678145</v>
      </c>
      <c r="G71" s="75">
        <f t="shared" si="12"/>
        <v>0.3924336533032185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45660</v>
      </c>
      <c r="D72" s="220">
        <v>86541</v>
      </c>
      <c r="E72" s="41">
        <f t="shared" si="10"/>
        <v>-40881</v>
      </c>
      <c r="F72" s="67">
        <f t="shared" si="11"/>
        <v>-0.47238880992824211</v>
      </c>
      <c r="G72" s="75">
        <f t="shared" si="12"/>
        <v>0.52761119007175794</v>
      </c>
    </row>
    <row r="73" spans="2:14" ht="15" thickBot="1" x14ac:dyDescent="0.35">
      <c r="B73" s="3" t="s">
        <v>3</v>
      </c>
      <c r="C73" s="435">
        <f t="shared" si="9"/>
        <v>673</v>
      </c>
      <c r="D73" s="220">
        <v>2819</v>
      </c>
      <c r="E73" s="41">
        <f t="shared" si="10"/>
        <v>-2146</v>
      </c>
      <c r="F73" s="67">
        <f t="shared" si="11"/>
        <v>-0.76126285916991843</v>
      </c>
      <c r="G73" s="75">
        <f t="shared" si="12"/>
        <v>0.2387371408300816</v>
      </c>
    </row>
    <row r="74" spans="2:14" ht="15" thickBot="1" x14ac:dyDescent="0.35">
      <c r="B74" s="227" t="s">
        <v>7</v>
      </c>
      <c r="C74" s="435">
        <f t="shared" si="9"/>
        <v>397</v>
      </c>
      <c r="D74" s="223">
        <v>752</v>
      </c>
      <c r="E74" s="57">
        <f t="shared" si="10"/>
        <v>-355</v>
      </c>
      <c r="F74" s="94">
        <f t="shared" si="11"/>
        <v>-0.47207446808510639</v>
      </c>
      <c r="G74" s="75">
        <f t="shared" si="12"/>
        <v>0.52792553191489366</v>
      </c>
    </row>
    <row r="75" spans="2:14" ht="15" thickBot="1" x14ac:dyDescent="0.35">
      <c r="B75" s="14" t="s">
        <v>59</v>
      </c>
      <c r="C75" s="435">
        <f t="shared" si="9"/>
        <v>3321</v>
      </c>
      <c r="D75" s="220">
        <v>14129</v>
      </c>
      <c r="E75" s="41">
        <f t="shared" si="10"/>
        <v>-10808</v>
      </c>
      <c r="F75" s="67">
        <f t="shared" si="11"/>
        <v>-0.76495151815415108</v>
      </c>
      <c r="G75" s="75">
        <f t="shared" si="12"/>
        <v>0.23504848184584895</v>
      </c>
      <c r="K75" s="282"/>
    </row>
    <row r="76" spans="2:14" ht="15" thickBot="1" x14ac:dyDescent="0.35">
      <c r="B76" s="170" t="s">
        <v>338</v>
      </c>
      <c r="C76" s="435">
        <f t="shared" si="9"/>
        <v>547</v>
      </c>
      <c r="D76" s="235">
        <v>1843</v>
      </c>
      <c r="E76" s="93">
        <f t="shared" si="10"/>
        <v>-1296</v>
      </c>
      <c r="F76" s="95">
        <f t="shared" si="11"/>
        <v>-0.70320130222463373</v>
      </c>
      <c r="G76" s="75">
        <f t="shared" si="12"/>
        <v>0.29679869777536627</v>
      </c>
    </row>
    <row r="77" spans="2:14" ht="15" thickBot="1" x14ac:dyDescent="0.35">
      <c r="B77" s="233" t="s">
        <v>65</v>
      </c>
      <c r="C77" s="436">
        <f t="shared" si="9"/>
        <v>689</v>
      </c>
      <c r="D77" s="236">
        <v>1048</v>
      </c>
      <c r="E77" s="57">
        <f t="shared" si="10"/>
        <v>-359</v>
      </c>
      <c r="F77" s="238">
        <f t="shared" si="11"/>
        <v>-0.34255725190839692</v>
      </c>
      <c r="G77" s="75">
        <f t="shared" si="12"/>
        <v>0.65744274809160308</v>
      </c>
    </row>
    <row r="78" spans="2:14" ht="15" thickBot="1" x14ac:dyDescent="0.35">
      <c r="B78" s="419" t="s">
        <v>296</v>
      </c>
      <c r="C78" s="435">
        <f t="shared" si="9"/>
        <v>264</v>
      </c>
      <c r="D78" s="418">
        <v>3522</v>
      </c>
      <c r="E78" s="105">
        <f t="shared" si="10"/>
        <v>-3258</v>
      </c>
      <c r="F78" s="150">
        <f t="shared" si="11"/>
        <v>-0.92504258943781947</v>
      </c>
      <c r="G78" s="75">
        <f t="shared" si="12"/>
        <v>7.4957410562180582E-2</v>
      </c>
    </row>
    <row r="79" spans="2:14" ht="15" thickBot="1" x14ac:dyDescent="0.35">
      <c r="B79" s="38" t="s">
        <v>19</v>
      </c>
      <c r="C79" s="441">
        <f t="shared" si="9"/>
        <v>1600</v>
      </c>
      <c r="D79" s="390">
        <v>5504</v>
      </c>
      <c r="E79" s="26">
        <f t="shared" si="10"/>
        <v>-3904</v>
      </c>
      <c r="F79" s="152">
        <f t="shared" si="11"/>
        <v>-0.70930232558139539</v>
      </c>
      <c r="G79" s="75">
        <f t="shared" si="12"/>
        <v>0.29069767441860467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56204</v>
      </c>
      <c r="D80" s="115">
        <f>SUM(D69:D79)</f>
        <v>125343</v>
      </c>
      <c r="E80" s="77">
        <f>SUM(C80-D80)</f>
        <v>-69139</v>
      </c>
      <c r="F80" s="149">
        <f>SUM(E80/D80)</f>
        <v>-0.5515984139521154</v>
      </c>
      <c r="G80" s="185">
        <f>SUM(C80/D80)</f>
        <v>0.4484015860478846</v>
      </c>
      <c r="N80" s="72"/>
    </row>
    <row r="81" spans="3:14" ht="15" thickBot="1" x14ac:dyDescent="0.35">
      <c r="E81" s="102">
        <f>SUM(E69:E79)</f>
        <v>-69139</v>
      </c>
      <c r="I81" s="6" t="s">
        <v>359</v>
      </c>
      <c r="J81" s="40"/>
      <c r="K81" s="40"/>
      <c r="N81" s="72"/>
    </row>
    <row r="82" spans="3:14" ht="18.600000000000001" thickBot="1" x14ac:dyDescent="0.4">
      <c r="C82" s="444">
        <f>SUM(C80/C38)</f>
        <v>21.894818854694197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360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10544</v>
      </c>
      <c r="D84" s="73">
        <f>SUM(D69:D71,D73:D79)</f>
        <v>38802</v>
      </c>
      <c r="E84" s="250">
        <f>SUM(C84/D84)</f>
        <v>0.27173857017679504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30.515151515151516</v>
      </c>
      <c r="K86" s="111">
        <f t="shared" si="13"/>
        <v>36.743362831858406</v>
      </c>
      <c r="L86" s="210">
        <f>SUM(J86-K86)</f>
        <v>-6.22821131670689</v>
      </c>
      <c r="M86" s="44">
        <f>SUM(L86/K86)</f>
        <v>-0.16950575115314995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24.125</v>
      </c>
      <c r="K87" s="111">
        <f t="shared" si="13"/>
        <v>27.64406779661017</v>
      </c>
      <c r="L87" s="210">
        <f t="shared" ref="L87:L96" si="14">SUM(J87-K87)</f>
        <v>-3.5190677966101696</v>
      </c>
      <c r="M87" s="44">
        <f t="shared" ref="M87:M96" si="15">SUM(L87/K87)</f>
        <v>-0.12729920294297978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40.882352941176471</v>
      </c>
      <c r="K88" s="111">
        <f t="shared" si="13"/>
        <v>37.680851063829785</v>
      </c>
      <c r="L88" s="210">
        <f t="shared" si="14"/>
        <v>3.2015018773466863</v>
      </c>
      <c r="M88" s="44">
        <f t="shared" si="15"/>
        <v>8.4963629720663056E-2</v>
      </c>
      <c r="N88" s="72"/>
    </row>
    <row r="89" spans="3:14" x14ac:dyDescent="0.3">
      <c r="C89" s="445">
        <f>(SUM(C69,C70,C71,C73,C74,C75,C76,C77,C78,C79)/SUM(C27,C28,C29,C31,C32,C33,C34,C35,C36,C37))</f>
        <v>24.578088578088579</v>
      </c>
      <c r="D89" s="10"/>
      <c r="E89" s="73"/>
      <c r="I89" s="130" t="s">
        <v>6</v>
      </c>
      <c r="J89" s="212">
        <f t="shared" si="13"/>
        <v>21.356407857811039</v>
      </c>
      <c r="K89" s="111">
        <f t="shared" si="13"/>
        <v>34.616399999999999</v>
      </c>
      <c r="L89" s="210">
        <f t="shared" si="14"/>
        <v>-13.25999214218896</v>
      </c>
      <c r="M89" s="44">
        <f t="shared" si="15"/>
        <v>-0.38305520337727089</v>
      </c>
    </row>
    <row r="90" spans="3:14" x14ac:dyDescent="0.3">
      <c r="I90" s="130" t="s">
        <v>3</v>
      </c>
      <c r="J90" s="212">
        <f t="shared" si="13"/>
        <v>26.92</v>
      </c>
      <c r="K90" s="111">
        <f t="shared" si="13"/>
        <v>37.586666666666666</v>
      </c>
      <c r="L90" s="210">
        <f t="shared" si="14"/>
        <v>-10.666666666666664</v>
      </c>
      <c r="M90" s="44">
        <f t="shared" si="15"/>
        <v>-0.28378857750975517</v>
      </c>
    </row>
    <row r="91" spans="3:14" x14ac:dyDescent="0.3">
      <c r="E91" s="73"/>
      <c r="I91" s="130" t="s">
        <v>7</v>
      </c>
      <c r="J91" s="212">
        <f t="shared" si="13"/>
        <v>23.352941176470587</v>
      </c>
      <c r="K91" s="111">
        <f t="shared" ref="K91:K96" si="16">SUM(D74/D32)</f>
        <v>21.485714285714284</v>
      </c>
      <c r="L91" s="210">
        <f t="shared" si="14"/>
        <v>1.867226890756303</v>
      </c>
      <c r="M91" s="44">
        <f t="shared" si="15"/>
        <v>8.690550688360453E-2</v>
      </c>
    </row>
    <row r="92" spans="3:14" x14ac:dyDescent="0.3">
      <c r="E92" s="74"/>
      <c r="I92" s="130" t="s">
        <v>59</v>
      </c>
      <c r="J92" s="212">
        <f t="shared" si="13"/>
        <v>27</v>
      </c>
      <c r="K92" s="111">
        <f t="shared" si="16"/>
        <v>30.715217391304346</v>
      </c>
      <c r="L92" s="210">
        <f t="shared" si="14"/>
        <v>-3.7152173913043463</v>
      </c>
      <c r="M92" s="44">
        <f t="shared" si="15"/>
        <v>-0.12095689716186563</v>
      </c>
    </row>
    <row r="93" spans="3:14" x14ac:dyDescent="0.3">
      <c r="I93" s="130" t="s">
        <v>338</v>
      </c>
      <c r="J93" s="212">
        <f t="shared" si="13"/>
        <v>32.176470588235297</v>
      </c>
      <c r="K93" s="111">
        <f t="shared" si="16"/>
        <v>30.21311475409836</v>
      </c>
      <c r="L93" s="210">
        <f t="shared" si="14"/>
        <v>1.9633558341369373</v>
      </c>
      <c r="M93" s="44">
        <f t="shared" si="15"/>
        <v>6.4983562605726089E-2</v>
      </c>
    </row>
    <row r="94" spans="3:14" x14ac:dyDescent="0.3">
      <c r="E94" s="25"/>
      <c r="F94" s="25"/>
      <c r="I94" s="130" t="s">
        <v>65</v>
      </c>
      <c r="J94" s="212">
        <f t="shared" si="13"/>
        <v>24.607142857142858</v>
      </c>
      <c r="K94" s="111">
        <f t="shared" si="16"/>
        <v>23.818181818181817</v>
      </c>
      <c r="L94" s="210">
        <f t="shared" si="14"/>
        <v>0.78896103896104108</v>
      </c>
      <c r="M94" s="44">
        <f t="shared" si="15"/>
        <v>3.3124318429662035E-2</v>
      </c>
    </row>
    <row r="95" spans="3:14" x14ac:dyDescent="0.3">
      <c r="E95" s="25"/>
      <c r="F95" s="25"/>
      <c r="I95" s="79" t="s">
        <v>296</v>
      </c>
      <c r="J95" s="212">
        <f t="shared" si="13"/>
        <v>16.5</v>
      </c>
      <c r="K95" s="111">
        <f t="shared" si="16"/>
        <v>31.72972972972973</v>
      </c>
      <c r="L95" s="210">
        <f t="shared" si="14"/>
        <v>-15.22972972972973</v>
      </c>
      <c r="M95" s="44">
        <f t="shared" si="15"/>
        <v>-0.47998296422487224</v>
      </c>
    </row>
    <row r="96" spans="3:14" ht="15" thickBot="1" x14ac:dyDescent="0.35">
      <c r="I96" s="13" t="s">
        <v>19</v>
      </c>
      <c r="J96" s="213">
        <f t="shared" si="13"/>
        <v>16.494845360824741</v>
      </c>
      <c r="K96" s="208">
        <f t="shared" si="16"/>
        <v>18.657627118644069</v>
      </c>
      <c r="L96" s="211">
        <f t="shared" si="14"/>
        <v>-2.162781757819328</v>
      </c>
      <c r="M96" s="65">
        <f t="shared" si="15"/>
        <v>-0.11591944377847052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3:L23"/>
    <mergeCell ref="J64:L64"/>
    <mergeCell ref="J65:K65"/>
    <mergeCell ref="J2:L2"/>
    <mergeCell ref="J3:L3"/>
    <mergeCell ref="J21:L21"/>
    <mergeCell ref="M21:M22"/>
    <mergeCell ref="N21:N22"/>
    <mergeCell ref="J22:L22"/>
  </mergeCells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9E675-54BF-4AD7-AD90-F2CAC9282F83}">
  <sheetPr codeName="Sheet44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361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361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362</v>
      </c>
      <c r="D5" s="423" t="s">
        <v>360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33</v>
      </c>
      <c r="E8" s="93">
        <f t="shared" ref="E8:E19" si="0">SUM(C8-D8)</f>
        <v>1</v>
      </c>
      <c r="F8" s="96">
        <f t="shared" ref="F8:F19" si="1">SUM(E8/D8)</f>
        <v>3.0303030303030304E-2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55</v>
      </c>
      <c r="D9" s="427">
        <v>56</v>
      </c>
      <c r="E9" s="93">
        <f t="shared" si="0"/>
        <v>-1</v>
      </c>
      <c r="F9" s="44">
        <f t="shared" si="1"/>
        <v>-1.7857142857142856E-2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2146</v>
      </c>
      <c r="D11" s="427">
        <v>2138</v>
      </c>
      <c r="E11" s="93">
        <f t="shared" si="0"/>
        <v>8</v>
      </c>
      <c r="F11" s="44">
        <f t="shared" si="1"/>
        <v>3.7418147801683817E-3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0.66102564102564099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7">
        <v>17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0.44943426294820715</v>
      </c>
      <c r="U13" s="16"/>
    </row>
    <row r="14" spans="2:35" ht="15" thickBot="1" x14ac:dyDescent="0.35">
      <c r="B14" s="14" t="s">
        <v>59</v>
      </c>
      <c r="C14" s="427">
        <v>125</v>
      </c>
      <c r="D14" s="427">
        <v>123</v>
      </c>
      <c r="E14" s="93">
        <f t="shared" si="0"/>
        <v>2</v>
      </c>
      <c r="F14" s="44">
        <f t="shared" si="1"/>
        <v>1.6260162601626018E-2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28</v>
      </c>
      <c r="E16" s="41">
        <f t="shared" si="0"/>
        <v>1</v>
      </c>
      <c r="F16" s="44">
        <f t="shared" si="1"/>
        <v>3.5714285714285712E-2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326" t="s">
        <v>19</v>
      </c>
      <c r="C18" s="429">
        <v>97</v>
      </c>
      <c r="D18" s="429">
        <v>97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2578</v>
      </c>
      <c r="D19" s="7">
        <f>SUM(D8:D18)</f>
        <v>2567</v>
      </c>
      <c r="E19" s="77">
        <f t="shared" si="0"/>
        <v>11</v>
      </c>
      <c r="F19" s="60">
        <f t="shared" si="1"/>
        <v>4.285157771717959E-3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363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362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55</v>
      </c>
      <c r="D28" s="99">
        <v>118</v>
      </c>
      <c r="E28" s="41">
        <f t="shared" ref="E28:E38" si="3">SUM(C28-D28)</f>
        <v>-63</v>
      </c>
      <c r="F28" s="67">
        <f t="shared" ref="F28:F36" si="4">SUM(E28/D28)</f>
        <v>-0.53389830508474578</v>
      </c>
      <c r="G28" s="75">
        <f>SUM(C28/D28)</f>
        <v>0.46610169491525422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2146</v>
      </c>
      <c r="D30" s="99">
        <v>2500</v>
      </c>
      <c r="E30" s="41">
        <f t="shared" si="3"/>
        <v>-354</v>
      </c>
      <c r="F30" s="67">
        <f t="shared" si="4"/>
        <v>-0.1416</v>
      </c>
      <c r="G30" s="75">
        <f>SUM(C30/D30)</f>
        <v>0.85840000000000005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125</v>
      </c>
      <c r="D33" s="99">
        <v>460</v>
      </c>
      <c r="E33" s="41">
        <f t="shared" si="3"/>
        <v>-335</v>
      </c>
      <c r="F33" s="67">
        <f t="shared" si="4"/>
        <v>-0.72826086956521741</v>
      </c>
      <c r="G33" s="75">
        <f t="shared" si="5"/>
        <v>0.27173913043478259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97</v>
      </c>
      <c r="D37" s="119">
        <v>295</v>
      </c>
      <c r="E37" s="41">
        <f t="shared" si="3"/>
        <v>-198</v>
      </c>
      <c r="F37" s="94">
        <f>SUM(E37/D37)</f>
        <v>-0.67118644067796607</v>
      </c>
      <c r="G37" s="75">
        <f>SUM(C37/D37)</f>
        <v>0.32881355932203388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2578</v>
      </c>
      <c r="D38" s="7">
        <f>SUM(D27:D37)</f>
        <v>3859</v>
      </c>
      <c r="E38" s="77">
        <f t="shared" si="3"/>
        <v>-1281</v>
      </c>
      <c r="F38" s="149">
        <f>SUM(E38/D38)</f>
        <v>-0.33195128271572949</v>
      </c>
      <c r="G38" s="185">
        <f>SUM(C38/D38)</f>
        <v>0.66804871728427051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432</v>
      </c>
      <c r="D40" s="9">
        <v>1359</v>
      </c>
      <c r="E40" s="77">
        <f>SUM(C40-D40)</f>
        <v>-927</v>
      </c>
      <c r="F40" s="149">
        <f>SUM(E40/D40)</f>
        <v>-0.68211920529801329</v>
      </c>
      <c r="G40" s="185">
        <f>SUM(C40/D40)</f>
        <v>0.31788079470198677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361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362</v>
      </c>
      <c r="D44" s="423" t="s">
        <v>360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970</v>
      </c>
      <c r="D47" s="441">
        <v>1007</v>
      </c>
      <c r="E47" s="93">
        <f t="shared" ref="E47:E58" si="6">SUM(C47-D47)</f>
        <v>-37</v>
      </c>
      <c r="F47" s="95">
        <f t="shared" ref="F47:F58" si="7">SUM(E47/D47)</f>
        <v>-3.6742800397219465E-2</v>
      </c>
      <c r="G47" s="394">
        <f t="shared" ref="G47:G55" si="8">SUM(C47/C27)</f>
        <v>28.529411764705884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1306</v>
      </c>
      <c r="D48" s="427">
        <v>1351</v>
      </c>
      <c r="E48" s="93">
        <f t="shared" si="6"/>
        <v>-45</v>
      </c>
      <c r="F48" s="95">
        <f t="shared" si="7"/>
        <v>-3.3308660251665435E-2</v>
      </c>
      <c r="G48" s="394">
        <f t="shared" si="8"/>
        <v>23.745454545454546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688</v>
      </c>
      <c r="D49" s="427">
        <v>695</v>
      </c>
      <c r="E49" s="93">
        <f t="shared" si="6"/>
        <v>-7</v>
      </c>
      <c r="F49" s="95">
        <f t="shared" si="7"/>
        <v>-1.0071942446043165E-2</v>
      </c>
      <c r="G49" s="394">
        <f t="shared" si="8"/>
        <v>40.470588235294116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45840</v>
      </c>
      <c r="D50" s="442">
        <v>45660</v>
      </c>
      <c r="E50" s="93">
        <f t="shared" si="6"/>
        <v>180</v>
      </c>
      <c r="F50" s="95">
        <f t="shared" si="7"/>
        <v>3.9421813403416554E-3</v>
      </c>
      <c r="G50" s="394">
        <f t="shared" si="8"/>
        <v>21.36067101584343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692</v>
      </c>
      <c r="D51" s="427">
        <v>673</v>
      </c>
      <c r="E51" s="93">
        <f t="shared" si="6"/>
        <v>19</v>
      </c>
      <c r="F51" s="95">
        <f t="shared" si="7"/>
        <v>2.8231797919762259E-2</v>
      </c>
      <c r="G51" s="394">
        <f t="shared" si="8"/>
        <v>27.68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395</v>
      </c>
      <c r="D52" s="427">
        <v>397</v>
      </c>
      <c r="E52" s="93">
        <f t="shared" si="6"/>
        <v>-2</v>
      </c>
      <c r="F52" s="95">
        <f t="shared" si="7"/>
        <v>-5.0377833753148613E-3</v>
      </c>
      <c r="G52" s="394">
        <f t="shared" si="8"/>
        <v>23.235294117647058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3351</v>
      </c>
      <c r="D53" s="427">
        <v>3321</v>
      </c>
      <c r="E53" s="93">
        <f t="shared" si="6"/>
        <v>30</v>
      </c>
      <c r="F53" s="95">
        <f t="shared" si="7"/>
        <v>9.0334236675700084E-3</v>
      </c>
      <c r="G53" s="394">
        <f t="shared" si="8"/>
        <v>26.808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527</v>
      </c>
      <c r="D54" s="429">
        <v>547</v>
      </c>
      <c r="E54" s="26">
        <f t="shared" si="6"/>
        <v>-20</v>
      </c>
      <c r="F54" s="152">
        <f t="shared" si="7"/>
        <v>-3.6563071297989032E-2</v>
      </c>
      <c r="G54" s="394">
        <f t="shared" si="8"/>
        <v>31</v>
      </c>
      <c r="AL54" s="35"/>
      <c r="AM54" s="35"/>
    </row>
    <row r="55" spans="2:39" ht="15" thickBot="1" x14ac:dyDescent="0.35">
      <c r="B55" s="14" t="s">
        <v>65</v>
      </c>
      <c r="C55" s="427">
        <v>761</v>
      </c>
      <c r="D55" s="427">
        <v>689</v>
      </c>
      <c r="E55" s="41">
        <f t="shared" si="6"/>
        <v>72</v>
      </c>
      <c r="F55" s="67">
        <f t="shared" si="7"/>
        <v>0.10449927431059507</v>
      </c>
      <c r="G55" s="394">
        <f t="shared" si="8"/>
        <v>26.241379310344829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274</v>
      </c>
      <c r="D56" s="427">
        <v>264</v>
      </c>
      <c r="E56" s="41">
        <f t="shared" si="6"/>
        <v>10</v>
      </c>
      <c r="F56" s="67">
        <f t="shared" si="7"/>
        <v>3.787878787878788E-2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206" t="s">
        <v>19</v>
      </c>
      <c r="C57" s="429">
        <v>1600</v>
      </c>
      <c r="D57" s="429">
        <v>1600</v>
      </c>
      <c r="E57" s="57">
        <f t="shared" si="6"/>
        <v>0</v>
      </c>
      <c r="F57" s="94">
        <f t="shared" si="7"/>
        <v>0</v>
      </c>
      <c r="G57" s="394">
        <f>SUM(C57/C37)</f>
        <v>16.494845360824741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56404</v>
      </c>
      <c r="D58" s="59">
        <f>SUM(D47:D57)</f>
        <v>56204</v>
      </c>
      <c r="E58" s="77">
        <f t="shared" si="6"/>
        <v>200</v>
      </c>
      <c r="F58" s="149">
        <f t="shared" si="7"/>
        <v>3.5584655896377482E-3</v>
      </c>
      <c r="G58" s="395">
        <f>SUM(C58/C38)</f>
        <v>21.878975950349108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10564</v>
      </c>
      <c r="D59" s="73">
        <f>SUM(D47:D49,D51:D57)</f>
        <v>10544</v>
      </c>
      <c r="E59" s="73">
        <f>SUM(E47:E49,E51:E57)</f>
        <v>20</v>
      </c>
      <c r="F59" s="127">
        <f>SUM(E59/D59)</f>
        <v>1.8968133535660092E-3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10564</v>
      </c>
      <c r="F61" s="30">
        <f>SUM(C27:C29,C31:C37)</f>
        <v>432</v>
      </c>
      <c r="G61" s="134">
        <f>SUM(E61/F61)</f>
        <v>24.453703703703702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363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362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970</v>
      </c>
      <c r="D69" s="220">
        <v>4152</v>
      </c>
      <c r="E69" s="41">
        <f>SUM(C69-D69)</f>
        <v>-3182</v>
      </c>
      <c r="F69" s="67">
        <f>SUM(E69/D69)</f>
        <v>-0.76637764932562624</v>
      </c>
      <c r="G69" s="75">
        <f>SUM(C69/D69)</f>
        <v>0.23362235067437379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1306</v>
      </c>
      <c r="D70" s="220">
        <v>3262</v>
      </c>
      <c r="E70" s="41">
        <f t="shared" ref="E70:E79" si="10">SUM(C70-D70)</f>
        <v>-1956</v>
      </c>
      <c r="F70" s="67">
        <f t="shared" ref="F70:F79" si="11">SUM(E70/D70)</f>
        <v>-0.5996321275291232</v>
      </c>
      <c r="G70" s="75">
        <f t="shared" ref="G70:G79" si="12">SUM(C70/D70)</f>
        <v>0.40036787247087674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688</v>
      </c>
      <c r="D71" s="220">
        <v>1771</v>
      </c>
      <c r="E71" s="41">
        <f t="shared" si="10"/>
        <v>-1083</v>
      </c>
      <c r="F71" s="67">
        <f t="shared" si="11"/>
        <v>-0.61151891586674201</v>
      </c>
      <c r="G71" s="75">
        <f t="shared" si="12"/>
        <v>0.38848108413325805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45840</v>
      </c>
      <c r="D72" s="220">
        <v>86541</v>
      </c>
      <c r="E72" s="41">
        <f t="shared" si="10"/>
        <v>-40701</v>
      </c>
      <c r="F72" s="67">
        <f t="shared" si="11"/>
        <v>-0.47030887093978574</v>
      </c>
      <c r="G72" s="75">
        <f t="shared" si="12"/>
        <v>0.52969112906021421</v>
      </c>
    </row>
    <row r="73" spans="2:14" ht="15" thickBot="1" x14ac:dyDescent="0.35">
      <c r="B73" s="3" t="s">
        <v>3</v>
      </c>
      <c r="C73" s="435">
        <f t="shared" si="9"/>
        <v>692</v>
      </c>
      <c r="D73" s="220">
        <v>2819</v>
      </c>
      <c r="E73" s="41">
        <f t="shared" si="10"/>
        <v>-2127</v>
      </c>
      <c r="F73" s="67">
        <f t="shared" si="11"/>
        <v>-0.75452288045406168</v>
      </c>
      <c r="G73" s="75">
        <f t="shared" si="12"/>
        <v>0.24547711954593829</v>
      </c>
    </row>
    <row r="74" spans="2:14" ht="15" thickBot="1" x14ac:dyDescent="0.35">
      <c r="B74" s="227" t="s">
        <v>7</v>
      </c>
      <c r="C74" s="435">
        <f t="shared" si="9"/>
        <v>395</v>
      </c>
      <c r="D74" s="223">
        <v>752</v>
      </c>
      <c r="E74" s="57">
        <f t="shared" si="10"/>
        <v>-357</v>
      </c>
      <c r="F74" s="94">
        <f t="shared" si="11"/>
        <v>-0.47473404255319152</v>
      </c>
      <c r="G74" s="75">
        <f t="shared" si="12"/>
        <v>0.52526595744680848</v>
      </c>
    </row>
    <row r="75" spans="2:14" ht="15" thickBot="1" x14ac:dyDescent="0.35">
      <c r="B75" s="14" t="s">
        <v>59</v>
      </c>
      <c r="C75" s="435">
        <f t="shared" si="9"/>
        <v>3351</v>
      </c>
      <c r="D75" s="220">
        <v>14129</v>
      </c>
      <c r="E75" s="41">
        <f t="shared" si="10"/>
        <v>-10778</v>
      </c>
      <c r="F75" s="67">
        <f t="shared" si="11"/>
        <v>-0.76282822563521835</v>
      </c>
      <c r="G75" s="75">
        <f t="shared" si="12"/>
        <v>0.23717177436478165</v>
      </c>
      <c r="K75" s="282"/>
    </row>
    <row r="76" spans="2:14" ht="15" thickBot="1" x14ac:dyDescent="0.35">
      <c r="B76" s="170" t="s">
        <v>338</v>
      </c>
      <c r="C76" s="435">
        <f t="shared" si="9"/>
        <v>527</v>
      </c>
      <c r="D76" s="235">
        <v>1843</v>
      </c>
      <c r="E76" s="93">
        <f t="shared" si="10"/>
        <v>-1316</v>
      </c>
      <c r="F76" s="95">
        <f t="shared" si="11"/>
        <v>-0.71405317417254477</v>
      </c>
      <c r="G76" s="75">
        <f t="shared" si="12"/>
        <v>0.28594682582745523</v>
      </c>
    </row>
    <row r="77" spans="2:14" ht="15" thickBot="1" x14ac:dyDescent="0.35">
      <c r="B77" s="233" t="s">
        <v>65</v>
      </c>
      <c r="C77" s="436">
        <f t="shared" si="9"/>
        <v>761</v>
      </c>
      <c r="D77" s="236">
        <v>1048</v>
      </c>
      <c r="E77" s="57">
        <f t="shared" si="10"/>
        <v>-287</v>
      </c>
      <c r="F77" s="238">
        <f t="shared" si="11"/>
        <v>-0.27385496183206109</v>
      </c>
      <c r="G77" s="75">
        <f t="shared" si="12"/>
        <v>0.72614503816793896</v>
      </c>
    </row>
    <row r="78" spans="2:14" ht="15" thickBot="1" x14ac:dyDescent="0.35">
      <c r="B78" s="419" t="s">
        <v>296</v>
      </c>
      <c r="C78" s="435">
        <f t="shared" si="9"/>
        <v>274</v>
      </c>
      <c r="D78" s="418">
        <v>3522</v>
      </c>
      <c r="E78" s="105">
        <f t="shared" si="10"/>
        <v>-3248</v>
      </c>
      <c r="F78" s="150">
        <f t="shared" si="11"/>
        <v>-0.92220329358319142</v>
      </c>
      <c r="G78" s="75">
        <f t="shared" si="12"/>
        <v>7.7796706416808636E-2</v>
      </c>
    </row>
    <row r="79" spans="2:14" ht="15" thickBot="1" x14ac:dyDescent="0.35">
      <c r="B79" s="38" t="s">
        <v>19</v>
      </c>
      <c r="C79" s="441">
        <f t="shared" si="9"/>
        <v>1600</v>
      </c>
      <c r="D79" s="390">
        <v>5504</v>
      </c>
      <c r="E79" s="26">
        <f t="shared" si="10"/>
        <v>-3904</v>
      </c>
      <c r="F79" s="152">
        <f t="shared" si="11"/>
        <v>-0.70930232558139539</v>
      </c>
      <c r="G79" s="75">
        <f t="shared" si="12"/>
        <v>0.29069767441860467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56404</v>
      </c>
      <c r="D80" s="115">
        <f>SUM(D69:D79)</f>
        <v>125343</v>
      </c>
      <c r="E80" s="77">
        <f>SUM(C80-D80)</f>
        <v>-68939</v>
      </c>
      <c r="F80" s="149">
        <f>SUM(E80/D80)</f>
        <v>-0.55000279233782501</v>
      </c>
      <c r="G80" s="185">
        <f>SUM(C80/D80)</f>
        <v>0.44999720766217499</v>
      </c>
      <c r="N80" s="72"/>
    </row>
    <row r="81" spans="3:14" ht="15" thickBot="1" x14ac:dyDescent="0.35">
      <c r="E81" s="102">
        <f>SUM(E69:E79)</f>
        <v>-68939</v>
      </c>
      <c r="I81" s="6" t="s">
        <v>363</v>
      </c>
      <c r="J81" s="40"/>
      <c r="K81" s="40"/>
      <c r="N81" s="72"/>
    </row>
    <row r="82" spans="3:14" ht="18.600000000000001" thickBot="1" x14ac:dyDescent="0.4">
      <c r="C82" s="444">
        <f>SUM(C80/C38)</f>
        <v>21.878975950349108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362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10564</v>
      </c>
      <c r="D84" s="73">
        <f>SUM(D69:D71,D73:D79)</f>
        <v>38802</v>
      </c>
      <c r="E84" s="250">
        <f>SUM(C84/D84)</f>
        <v>0.27225400752538531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28.529411764705884</v>
      </c>
      <c r="K86" s="111">
        <f t="shared" si="13"/>
        <v>36.743362831858406</v>
      </c>
      <c r="L86" s="210">
        <f>SUM(J86-K86)</f>
        <v>-8.2139510671525215</v>
      </c>
      <c r="M86" s="44">
        <f>SUM(L86/K86)</f>
        <v>-0.22354924628811054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23.745454545454546</v>
      </c>
      <c r="K87" s="111">
        <f t="shared" si="13"/>
        <v>27.64406779661017</v>
      </c>
      <c r="L87" s="210">
        <f t="shared" ref="L87:L96" si="14">SUM(J87-K87)</f>
        <v>-3.8986132511556235</v>
      </c>
      <c r="M87" s="44">
        <f t="shared" ref="M87:M96" si="15">SUM(L87/K87)</f>
        <v>-0.14102892815339166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40.470588235294116</v>
      </c>
      <c r="K88" s="111">
        <f t="shared" si="13"/>
        <v>37.680851063829785</v>
      </c>
      <c r="L88" s="210">
        <f t="shared" si="14"/>
        <v>2.7897371714643313</v>
      </c>
      <c r="M88" s="44">
        <f t="shared" si="15"/>
        <v>7.4035938486066391E-2</v>
      </c>
      <c r="N88" s="72"/>
    </row>
    <row r="89" spans="3:14" x14ac:dyDescent="0.3">
      <c r="C89" s="445">
        <f>(SUM(C69,C70,C71,C73,C74,C75,C76,C77,C78,C79)/SUM(C27,C28,C29,C31,C32,C33,C34,C35,C36,C37))</f>
        <v>24.453703703703702</v>
      </c>
      <c r="D89" s="10"/>
      <c r="E89" s="73"/>
      <c r="I89" s="130" t="s">
        <v>6</v>
      </c>
      <c r="J89" s="212">
        <f t="shared" si="13"/>
        <v>21.36067101584343</v>
      </c>
      <c r="K89" s="111">
        <f t="shared" si="13"/>
        <v>34.616399999999999</v>
      </c>
      <c r="L89" s="210">
        <f t="shared" si="14"/>
        <v>-13.255728984156569</v>
      </c>
      <c r="M89" s="44">
        <f t="shared" si="15"/>
        <v>-0.38293204909108314</v>
      </c>
    </row>
    <row r="90" spans="3:14" x14ac:dyDescent="0.3">
      <c r="I90" s="130" t="s">
        <v>3</v>
      </c>
      <c r="J90" s="212">
        <f t="shared" si="13"/>
        <v>27.68</v>
      </c>
      <c r="K90" s="111">
        <f t="shared" si="13"/>
        <v>37.586666666666666</v>
      </c>
      <c r="L90" s="210">
        <f t="shared" si="14"/>
        <v>-9.9066666666666663</v>
      </c>
      <c r="M90" s="44">
        <f t="shared" si="15"/>
        <v>-0.26356864136218516</v>
      </c>
    </row>
    <row r="91" spans="3:14" x14ac:dyDescent="0.3">
      <c r="E91" s="73"/>
      <c r="I91" s="130" t="s">
        <v>7</v>
      </c>
      <c r="J91" s="212">
        <f t="shared" si="13"/>
        <v>23.235294117647058</v>
      </c>
      <c r="K91" s="111">
        <f t="shared" ref="K91:K96" si="16">SUM(D74/D32)</f>
        <v>21.485714285714284</v>
      </c>
      <c r="L91" s="210">
        <f t="shared" si="14"/>
        <v>1.749579831932774</v>
      </c>
      <c r="M91" s="44">
        <f t="shared" si="15"/>
        <v>8.1429912390488163E-2</v>
      </c>
    </row>
    <row r="92" spans="3:14" x14ac:dyDescent="0.3">
      <c r="E92" s="74"/>
      <c r="I92" s="130" t="s">
        <v>59</v>
      </c>
      <c r="J92" s="212">
        <f t="shared" si="13"/>
        <v>26.808</v>
      </c>
      <c r="K92" s="111">
        <f t="shared" si="16"/>
        <v>30.715217391304346</v>
      </c>
      <c r="L92" s="210">
        <f t="shared" si="14"/>
        <v>-3.9072173913043464</v>
      </c>
      <c r="M92" s="44">
        <f t="shared" si="15"/>
        <v>-0.12720787033760347</v>
      </c>
    </row>
    <row r="93" spans="3:14" x14ac:dyDescent="0.3">
      <c r="I93" s="130" t="s">
        <v>338</v>
      </c>
      <c r="J93" s="212">
        <f t="shared" si="13"/>
        <v>31</v>
      </c>
      <c r="K93" s="111">
        <f t="shared" si="16"/>
        <v>30.21311475409836</v>
      </c>
      <c r="L93" s="210">
        <f t="shared" si="14"/>
        <v>0.78688524590164022</v>
      </c>
      <c r="M93" s="44">
        <f t="shared" si="15"/>
        <v>2.6044492674986465E-2</v>
      </c>
    </row>
    <row r="94" spans="3:14" x14ac:dyDescent="0.3">
      <c r="E94" s="25"/>
      <c r="F94" s="25"/>
      <c r="I94" s="130" t="s">
        <v>65</v>
      </c>
      <c r="J94" s="212">
        <f t="shared" si="13"/>
        <v>26.241379310344829</v>
      </c>
      <c r="K94" s="111">
        <f t="shared" si="16"/>
        <v>23.818181818181817</v>
      </c>
      <c r="L94" s="210">
        <f t="shared" si="14"/>
        <v>2.4231974921630126</v>
      </c>
      <c r="M94" s="44">
        <f t="shared" si="15"/>
        <v>0.10173729928928679</v>
      </c>
    </row>
    <row r="95" spans="3:14" x14ac:dyDescent="0.3">
      <c r="E95" s="25"/>
      <c r="F95" s="25"/>
      <c r="I95" s="79" t="s">
        <v>296</v>
      </c>
      <c r="J95" s="212">
        <f t="shared" si="13"/>
        <v>17.125</v>
      </c>
      <c r="K95" s="111">
        <f t="shared" si="16"/>
        <v>31.72972972972973</v>
      </c>
      <c r="L95" s="210">
        <f t="shared" si="14"/>
        <v>-14.60472972972973</v>
      </c>
      <c r="M95" s="44">
        <f t="shared" si="15"/>
        <v>-0.4602853492333901</v>
      </c>
    </row>
    <row r="96" spans="3:14" ht="15" thickBot="1" x14ac:dyDescent="0.35">
      <c r="I96" s="13" t="s">
        <v>19</v>
      </c>
      <c r="J96" s="213">
        <f t="shared" si="13"/>
        <v>16.494845360824741</v>
      </c>
      <c r="K96" s="208">
        <f t="shared" si="16"/>
        <v>18.657627118644069</v>
      </c>
      <c r="L96" s="211">
        <f t="shared" si="14"/>
        <v>-2.162781757819328</v>
      </c>
      <c r="M96" s="65">
        <f t="shared" si="15"/>
        <v>-0.11591944377847052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771A0-7BEE-4686-9624-44CFDDC0BEF8}">
  <sheetPr codeName="Sheet45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365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365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364</v>
      </c>
      <c r="D5" s="423" t="s">
        <v>362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55</v>
      </c>
      <c r="D9" s="427">
        <v>55</v>
      </c>
      <c r="E9" s="93">
        <f t="shared" si="0"/>
        <v>0</v>
      </c>
      <c r="F9" s="44">
        <f t="shared" si="1"/>
        <v>0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2153</v>
      </c>
      <c r="D11" s="427">
        <v>2146</v>
      </c>
      <c r="E11" s="93">
        <f t="shared" si="0"/>
        <v>7</v>
      </c>
      <c r="F11" s="44">
        <f t="shared" si="1"/>
        <v>3.2618825722273998E-3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0.66358974358974354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7">
        <v>17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0.46845418326693228</v>
      </c>
      <c r="U13" s="16"/>
    </row>
    <row r="14" spans="2:35" ht="15" thickBot="1" x14ac:dyDescent="0.35">
      <c r="B14" s="14" t="s">
        <v>59</v>
      </c>
      <c r="C14" s="427">
        <v>124</v>
      </c>
      <c r="D14" s="427">
        <v>125</v>
      </c>
      <c r="E14" s="93">
        <f t="shared" si="0"/>
        <v>-1</v>
      </c>
      <c r="F14" s="44">
        <f t="shared" si="1"/>
        <v>-8.0000000000000002E-3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>
        <v>17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101</v>
      </c>
      <c r="D18" s="429">
        <v>97</v>
      </c>
      <c r="E18" s="57">
        <f t="shared" si="0"/>
        <v>4</v>
      </c>
      <c r="F18" s="58">
        <f t="shared" si="1"/>
        <v>4.1237113402061855E-2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2588</v>
      </c>
      <c r="D19" s="7">
        <f>SUM(D8:D18)</f>
        <v>2578</v>
      </c>
      <c r="E19" s="77">
        <f t="shared" si="0"/>
        <v>10</v>
      </c>
      <c r="F19" s="60">
        <f t="shared" si="1"/>
        <v>3.8789759503491078E-3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366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364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55</v>
      </c>
      <c r="D28" s="99">
        <v>118</v>
      </c>
      <c r="E28" s="41">
        <f t="shared" ref="E28:E38" si="3">SUM(C28-D28)</f>
        <v>-63</v>
      </c>
      <c r="F28" s="67">
        <f t="shared" ref="F28:F36" si="4">SUM(E28/D28)</f>
        <v>-0.53389830508474578</v>
      </c>
      <c r="G28" s="75">
        <f>SUM(C28/D28)</f>
        <v>0.46610169491525422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2153</v>
      </c>
      <c r="D30" s="99">
        <v>2500</v>
      </c>
      <c r="E30" s="41">
        <f t="shared" si="3"/>
        <v>-347</v>
      </c>
      <c r="F30" s="67">
        <f t="shared" si="4"/>
        <v>-0.13880000000000001</v>
      </c>
      <c r="G30" s="75">
        <f>SUM(C30/D30)</f>
        <v>0.86119999999999997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124</v>
      </c>
      <c r="D33" s="99">
        <v>460</v>
      </c>
      <c r="E33" s="41">
        <f t="shared" si="3"/>
        <v>-336</v>
      </c>
      <c r="F33" s="67">
        <f t="shared" si="4"/>
        <v>-0.73043478260869565</v>
      </c>
      <c r="G33" s="75">
        <f t="shared" si="5"/>
        <v>0.26956521739130435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101</v>
      </c>
      <c r="D37" s="119">
        <v>295</v>
      </c>
      <c r="E37" s="41">
        <f t="shared" si="3"/>
        <v>-194</v>
      </c>
      <c r="F37" s="94">
        <f>SUM(E37/D37)</f>
        <v>-0.65762711864406775</v>
      </c>
      <c r="G37" s="75">
        <f>SUM(C37/D37)</f>
        <v>0.34237288135593219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2588</v>
      </c>
      <c r="D38" s="7">
        <f>SUM(D27:D37)</f>
        <v>3859</v>
      </c>
      <c r="E38" s="77">
        <f t="shared" si="3"/>
        <v>-1271</v>
      </c>
      <c r="F38" s="149">
        <f>SUM(E38/D38)</f>
        <v>-0.32935993780772221</v>
      </c>
      <c r="G38" s="185">
        <f>SUM(C38/D38)</f>
        <v>0.67064006219227779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435</v>
      </c>
      <c r="D40" s="9">
        <v>1359</v>
      </c>
      <c r="E40" s="77">
        <f>SUM(C40-D40)</f>
        <v>-924</v>
      </c>
      <c r="F40" s="149">
        <f>SUM(E40/D40)</f>
        <v>-0.67991169977924948</v>
      </c>
      <c r="G40" s="185">
        <f>SUM(C40/D40)</f>
        <v>0.32008830022075058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365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364</v>
      </c>
      <c r="D44" s="423" t="s">
        <v>362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1016</v>
      </c>
      <c r="D47" s="441">
        <v>970</v>
      </c>
      <c r="E47" s="93">
        <f t="shared" ref="E47:E58" si="6">SUM(C47-D47)</f>
        <v>46</v>
      </c>
      <c r="F47" s="95">
        <f t="shared" ref="F47:F58" si="7">SUM(E47/D47)</f>
        <v>4.7422680412371132E-2</v>
      </c>
      <c r="G47" s="394">
        <f t="shared" ref="G47:G55" si="8">SUM(C47/C27)</f>
        <v>29.882352941176471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1219</v>
      </c>
      <c r="D48" s="427">
        <v>1306</v>
      </c>
      <c r="E48" s="93">
        <f t="shared" si="6"/>
        <v>-87</v>
      </c>
      <c r="F48" s="95">
        <f t="shared" si="7"/>
        <v>-6.6615620214395099E-2</v>
      </c>
      <c r="G48" s="394">
        <f t="shared" si="8"/>
        <v>22.163636363636364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708</v>
      </c>
      <c r="D49" s="427">
        <v>688</v>
      </c>
      <c r="E49" s="93">
        <f t="shared" si="6"/>
        <v>20</v>
      </c>
      <c r="F49" s="95">
        <f t="shared" si="7"/>
        <v>2.9069767441860465E-2</v>
      </c>
      <c r="G49" s="394">
        <f t="shared" si="8"/>
        <v>41.647058823529413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48102</v>
      </c>
      <c r="D50" s="442">
        <v>45840</v>
      </c>
      <c r="E50" s="93">
        <f t="shared" si="6"/>
        <v>2262</v>
      </c>
      <c r="F50" s="95">
        <f t="shared" si="7"/>
        <v>4.9345549738219897E-2</v>
      </c>
      <c r="G50" s="394">
        <f t="shared" si="8"/>
        <v>22.341848583372037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710</v>
      </c>
      <c r="D51" s="427">
        <v>692</v>
      </c>
      <c r="E51" s="93">
        <f t="shared" si="6"/>
        <v>18</v>
      </c>
      <c r="F51" s="95">
        <f t="shared" si="7"/>
        <v>2.6011560693641619E-2</v>
      </c>
      <c r="G51" s="394">
        <f t="shared" si="8"/>
        <v>28.4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411</v>
      </c>
      <c r="D52" s="427">
        <v>395</v>
      </c>
      <c r="E52" s="93">
        <f t="shared" si="6"/>
        <v>16</v>
      </c>
      <c r="F52" s="95">
        <f t="shared" si="7"/>
        <v>4.0506329113924051E-2</v>
      </c>
      <c r="G52" s="394">
        <f t="shared" si="8"/>
        <v>24.176470588235293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3498</v>
      </c>
      <c r="D53" s="427">
        <v>3351</v>
      </c>
      <c r="E53" s="93">
        <f t="shared" si="6"/>
        <v>147</v>
      </c>
      <c r="F53" s="95">
        <f t="shared" si="7"/>
        <v>4.3867502238137866E-2</v>
      </c>
      <c r="G53" s="394">
        <f t="shared" si="8"/>
        <v>28.20967741935484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575</v>
      </c>
      <c r="D54" s="429">
        <v>527</v>
      </c>
      <c r="E54" s="26">
        <f t="shared" si="6"/>
        <v>48</v>
      </c>
      <c r="F54" s="152">
        <f t="shared" si="7"/>
        <v>9.1081593927893736E-2</v>
      </c>
      <c r="G54" s="394">
        <f t="shared" si="8"/>
        <v>33.823529411764703</v>
      </c>
      <c r="AL54" s="35"/>
      <c r="AM54" s="35"/>
    </row>
    <row r="55" spans="2:39" ht="15" thickBot="1" x14ac:dyDescent="0.35">
      <c r="B55" s="14" t="s">
        <v>65</v>
      </c>
      <c r="C55" s="427">
        <v>720</v>
      </c>
      <c r="D55" s="427">
        <v>761</v>
      </c>
      <c r="E55" s="41">
        <f t="shared" si="6"/>
        <v>-41</v>
      </c>
      <c r="F55" s="67">
        <f t="shared" si="7"/>
        <v>-5.387647831800263E-2</v>
      </c>
      <c r="G55" s="394">
        <f t="shared" si="8"/>
        <v>24.827586206896552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277</v>
      </c>
      <c r="D56" s="427">
        <v>274</v>
      </c>
      <c r="E56" s="41">
        <f t="shared" si="6"/>
        <v>3</v>
      </c>
      <c r="F56" s="67">
        <f t="shared" si="7"/>
        <v>1.0948905109489052E-2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1555</v>
      </c>
      <c r="D57" s="429">
        <v>1600</v>
      </c>
      <c r="E57" s="57">
        <f t="shared" si="6"/>
        <v>-45</v>
      </c>
      <c r="F57" s="94">
        <f t="shared" si="7"/>
        <v>-2.8125000000000001E-2</v>
      </c>
      <c r="G57" s="394">
        <f>SUM(C57/C37)</f>
        <v>15.396039603960396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58791</v>
      </c>
      <c r="D58" s="59">
        <f>SUM(D47:D57)</f>
        <v>56404</v>
      </c>
      <c r="E58" s="77">
        <f t="shared" si="6"/>
        <v>2387</v>
      </c>
      <c r="F58" s="149">
        <f t="shared" si="7"/>
        <v>4.2319693638749024E-2</v>
      </c>
      <c r="G58" s="395">
        <f>SUM(C58/C38)</f>
        <v>22.71676970633694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10689</v>
      </c>
      <c r="D59" s="73">
        <f>SUM(D47:D49,D51:D57)</f>
        <v>10564</v>
      </c>
      <c r="E59" s="73">
        <f>SUM(E47:E49,E51:E57)</f>
        <v>125</v>
      </c>
      <c r="F59" s="127">
        <f>SUM(E59/D59)</f>
        <v>1.1832639151836426E-2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10689</v>
      </c>
      <c r="F61" s="30">
        <f>SUM(C27:C29,C31:C37)</f>
        <v>435</v>
      </c>
      <c r="G61" s="134">
        <f>SUM(E61/F61)</f>
        <v>24.572413793103447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366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364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1016</v>
      </c>
      <c r="D69" s="220">
        <v>4152</v>
      </c>
      <c r="E69" s="41">
        <f>SUM(C69-D69)</f>
        <v>-3136</v>
      </c>
      <c r="F69" s="67">
        <f>SUM(E69/D69)</f>
        <v>-0.75529865125240847</v>
      </c>
      <c r="G69" s="75">
        <f>SUM(C69/D69)</f>
        <v>0.24470134874759153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1219</v>
      </c>
      <c r="D70" s="220">
        <v>3262</v>
      </c>
      <c r="E70" s="41">
        <f t="shared" ref="E70:E79" si="10">SUM(C70-D70)</f>
        <v>-2043</v>
      </c>
      <c r="F70" s="67">
        <f t="shared" ref="F70:F79" si="11">SUM(E70/D70)</f>
        <v>-0.62630288166768855</v>
      </c>
      <c r="G70" s="75">
        <f t="shared" ref="G70:G79" si="12">SUM(C70/D70)</f>
        <v>0.37369711833231145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708</v>
      </c>
      <c r="D71" s="220">
        <v>1771</v>
      </c>
      <c r="E71" s="41">
        <f t="shared" si="10"/>
        <v>-1063</v>
      </c>
      <c r="F71" s="67">
        <f t="shared" si="11"/>
        <v>-0.60022586109542631</v>
      </c>
      <c r="G71" s="75">
        <f t="shared" si="12"/>
        <v>0.39977413890457369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48102</v>
      </c>
      <c r="D72" s="220">
        <v>86541</v>
      </c>
      <c r="E72" s="41">
        <f t="shared" si="10"/>
        <v>-38439</v>
      </c>
      <c r="F72" s="67">
        <f t="shared" si="11"/>
        <v>-0.44417097098485109</v>
      </c>
      <c r="G72" s="75">
        <f t="shared" si="12"/>
        <v>0.55582902901514886</v>
      </c>
    </row>
    <row r="73" spans="2:14" ht="15" thickBot="1" x14ac:dyDescent="0.35">
      <c r="B73" s="3" t="s">
        <v>3</v>
      </c>
      <c r="C73" s="435">
        <f t="shared" si="9"/>
        <v>710</v>
      </c>
      <c r="D73" s="220">
        <v>2819</v>
      </c>
      <c r="E73" s="41">
        <f t="shared" si="10"/>
        <v>-2109</v>
      </c>
      <c r="F73" s="67">
        <f t="shared" si="11"/>
        <v>-0.74813763746009221</v>
      </c>
      <c r="G73" s="75">
        <f t="shared" si="12"/>
        <v>0.25186236253990779</v>
      </c>
    </row>
    <row r="74" spans="2:14" ht="15" thickBot="1" x14ac:dyDescent="0.35">
      <c r="B74" s="227" t="s">
        <v>7</v>
      </c>
      <c r="C74" s="435">
        <f t="shared" si="9"/>
        <v>411</v>
      </c>
      <c r="D74" s="223">
        <v>752</v>
      </c>
      <c r="E74" s="57">
        <f t="shared" si="10"/>
        <v>-341</v>
      </c>
      <c r="F74" s="94">
        <f t="shared" si="11"/>
        <v>-0.45345744680851063</v>
      </c>
      <c r="G74" s="75">
        <f t="shared" si="12"/>
        <v>0.54654255319148937</v>
      </c>
    </row>
    <row r="75" spans="2:14" ht="15" thickBot="1" x14ac:dyDescent="0.35">
      <c r="B75" s="14" t="s">
        <v>59</v>
      </c>
      <c r="C75" s="435">
        <f t="shared" si="9"/>
        <v>3498</v>
      </c>
      <c r="D75" s="220">
        <v>14129</v>
      </c>
      <c r="E75" s="41">
        <f t="shared" si="10"/>
        <v>-10631</v>
      </c>
      <c r="F75" s="67">
        <f t="shared" si="11"/>
        <v>-0.75242409229244811</v>
      </c>
      <c r="G75" s="75">
        <f t="shared" si="12"/>
        <v>0.24757590770755183</v>
      </c>
      <c r="K75" s="282"/>
    </row>
    <row r="76" spans="2:14" ht="15" thickBot="1" x14ac:dyDescent="0.35">
      <c r="B76" s="170" t="s">
        <v>338</v>
      </c>
      <c r="C76" s="435">
        <f t="shared" si="9"/>
        <v>575</v>
      </c>
      <c r="D76" s="235">
        <v>1843</v>
      </c>
      <c r="E76" s="93">
        <f t="shared" si="10"/>
        <v>-1268</v>
      </c>
      <c r="F76" s="95">
        <f t="shared" si="11"/>
        <v>-0.68800868149755834</v>
      </c>
      <c r="G76" s="75">
        <f t="shared" si="12"/>
        <v>0.31199131850244166</v>
      </c>
    </row>
    <row r="77" spans="2:14" ht="15" thickBot="1" x14ac:dyDescent="0.35">
      <c r="B77" s="233" t="s">
        <v>65</v>
      </c>
      <c r="C77" s="436">
        <f t="shared" si="9"/>
        <v>720</v>
      </c>
      <c r="D77" s="236">
        <v>1048</v>
      </c>
      <c r="E77" s="57">
        <f t="shared" si="10"/>
        <v>-328</v>
      </c>
      <c r="F77" s="238">
        <f t="shared" si="11"/>
        <v>-0.31297709923664124</v>
      </c>
      <c r="G77" s="75">
        <f t="shared" si="12"/>
        <v>0.68702290076335881</v>
      </c>
    </row>
    <row r="78" spans="2:14" ht="15" thickBot="1" x14ac:dyDescent="0.35">
      <c r="B78" s="419" t="s">
        <v>296</v>
      </c>
      <c r="C78" s="435">
        <f t="shared" si="9"/>
        <v>277</v>
      </c>
      <c r="D78" s="418">
        <v>3522</v>
      </c>
      <c r="E78" s="105">
        <f t="shared" si="10"/>
        <v>-3245</v>
      </c>
      <c r="F78" s="150">
        <f t="shared" si="11"/>
        <v>-0.92135150482680295</v>
      </c>
      <c r="G78" s="75">
        <f t="shared" si="12"/>
        <v>7.8648495173197053E-2</v>
      </c>
    </row>
    <row r="79" spans="2:14" ht="15" thickBot="1" x14ac:dyDescent="0.35">
      <c r="B79" s="38" t="s">
        <v>19</v>
      </c>
      <c r="C79" s="441">
        <f t="shared" si="9"/>
        <v>1555</v>
      </c>
      <c r="D79" s="390">
        <v>5504</v>
      </c>
      <c r="E79" s="26">
        <f t="shared" si="10"/>
        <v>-3949</v>
      </c>
      <c r="F79" s="152">
        <f t="shared" si="11"/>
        <v>-0.71747819767441856</v>
      </c>
      <c r="G79" s="75">
        <f t="shared" si="12"/>
        <v>0.28252180232558138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58791</v>
      </c>
      <c r="D80" s="115">
        <f>SUM(D69:D79)</f>
        <v>125343</v>
      </c>
      <c r="E80" s="77">
        <f>SUM(C80-D80)</f>
        <v>-66552</v>
      </c>
      <c r="F80" s="149">
        <f>SUM(E80/D80)</f>
        <v>-0.53095904837126928</v>
      </c>
      <c r="G80" s="185">
        <f>SUM(C80/D80)</f>
        <v>0.46904095162873077</v>
      </c>
      <c r="N80" s="72"/>
    </row>
    <row r="81" spans="3:14" ht="15" thickBot="1" x14ac:dyDescent="0.35">
      <c r="E81" s="102">
        <f>SUM(E69:E79)</f>
        <v>-66552</v>
      </c>
      <c r="I81" s="6" t="s">
        <v>366</v>
      </c>
      <c r="J81" s="40"/>
      <c r="K81" s="40"/>
      <c r="N81" s="72"/>
    </row>
    <row r="82" spans="3:14" ht="18.600000000000001" thickBot="1" x14ac:dyDescent="0.4">
      <c r="C82" s="444">
        <f>SUM(C80/C38)</f>
        <v>22.71676970633694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364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10689</v>
      </c>
      <c r="D84" s="73">
        <f>SUM(D69:D71,D73:D79)</f>
        <v>38802</v>
      </c>
      <c r="E84" s="250">
        <f>SUM(C84/D84)</f>
        <v>0.27547549095407453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29.882352941176471</v>
      </c>
      <c r="K86" s="111">
        <f t="shared" si="13"/>
        <v>36.743362831858406</v>
      </c>
      <c r="L86" s="210">
        <f>SUM(J86-K86)</f>
        <v>-6.8610098906819346</v>
      </c>
      <c r="M86" s="44">
        <f>SUM(L86/K86)</f>
        <v>-0.18672787033888696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22.163636363636364</v>
      </c>
      <c r="K87" s="111">
        <f t="shared" si="13"/>
        <v>27.64406779661017</v>
      </c>
      <c r="L87" s="210">
        <f t="shared" ref="L87:L96" si="14">SUM(J87-K87)</f>
        <v>-5.4804314329738055</v>
      </c>
      <c r="M87" s="44">
        <f t="shared" ref="M87:M96" si="15">SUM(L87/K87)</f>
        <v>-0.19824981885067722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41.647058823529413</v>
      </c>
      <c r="K88" s="111">
        <f t="shared" si="13"/>
        <v>37.680851063829785</v>
      </c>
      <c r="L88" s="210">
        <f t="shared" si="14"/>
        <v>3.9662077596996284</v>
      </c>
      <c r="M88" s="44">
        <f t="shared" si="15"/>
        <v>0.10525791344205677</v>
      </c>
      <c r="N88" s="72"/>
    </row>
    <row r="89" spans="3:14" x14ac:dyDescent="0.3">
      <c r="C89" s="445">
        <f>(SUM(C69,C70,C71,C73,C74,C75,C76,C77,C78,C79)/SUM(C27,C28,C29,C31,C32,C33,C34,C35,C36,C37))</f>
        <v>24.572413793103447</v>
      </c>
      <c r="D89" s="10"/>
      <c r="E89" s="73"/>
      <c r="I89" s="130" t="s">
        <v>6</v>
      </c>
      <c r="J89" s="212">
        <f t="shared" si="13"/>
        <v>22.341848583372037</v>
      </c>
      <c r="K89" s="111">
        <f t="shared" si="13"/>
        <v>34.616399999999999</v>
      </c>
      <c r="L89" s="210">
        <f t="shared" si="14"/>
        <v>-12.274551416627961</v>
      </c>
      <c r="M89" s="44">
        <f t="shared" si="15"/>
        <v>-0.35458775079522892</v>
      </c>
    </row>
    <row r="90" spans="3:14" x14ac:dyDescent="0.3">
      <c r="I90" s="130" t="s">
        <v>3</v>
      </c>
      <c r="J90" s="212">
        <f t="shared" si="13"/>
        <v>28.4</v>
      </c>
      <c r="K90" s="111">
        <f t="shared" si="13"/>
        <v>37.586666666666666</v>
      </c>
      <c r="L90" s="210">
        <f t="shared" si="14"/>
        <v>-9.1866666666666674</v>
      </c>
      <c r="M90" s="44">
        <f t="shared" si="15"/>
        <v>-0.24441291238027671</v>
      </c>
    </row>
    <row r="91" spans="3:14" x14ac:dyDescent="0.3">
      <c r="E91" s="73"/>
      <c r="I91" s="130" t="s">
        <v>7</v>
      </c>
      <c r="J91" s="212">
        <f t="shared" si="13"/>
        <v>24.176470588235293</v>
      </c>
      <c r="K91" s="111">
        <f t="shared" ref="K91:K96" si="16">SUM(D74/D32)</f>
        <v>21.485714285714284</v>
      </c>
      <c r="L91" s="210">
        <f t="shared" si="14"/>
        <v>2.6907563025210095</v>
      </c>
      <c r="M91" s="44">
        <f t="shared" si="15"/>
        <v>0.12523466833541932</v>
      </c>
    </row>
    <row r="92" spans="3:14" x14ac:dyDescent="0.3">
      <c r="E92" s="74"/>
      <c r="I92" s="130" t="s">
        <v>59</v>
      </c>
      <c r="J92" s="212">
        <f t="shared" si="13"/>
        <v>28.20967741935484</v>
      </c>
      <c r="K92" s="111">
        <f t="shared" si="16"/>
        <v>30.715217391304346</v>
      </c>
      <c r="L92" s="210">
        <f t="shared" si="14"/>
        <v>-2.5055399719495064</v>
      </c>
      <c r="M92" s="44">
        <f t="shared" si="15"/>
        <v>-8.1573245601017266E-2</v>
      </c>
    </row>
    <row r="93" spans="3:14" x14ac:dyDescent="0.3">
      <c r="I93" s="130" t="s">
        <v>338</v>
      </c>
      <c r="J93" s="212">
        <f t="shared" si="13"/>
        <v>33.823529411764703</v>
      </c>
      <c r="K93" s="111">
        <f t="shared" si="16"/>
        <v>30.21311475409836</v>
      </c>
      <c r="L93" s="210">
        <f t="shared" si="14"/>
        <v>3.6104146576663432</v>
      </c>
      <c r="M93" s="44">
        <f t="shared" si="15"/>
        <v>0.11949826050876122</v>
      </c>
    </row>
    <row r="94" spans="3:14" x14ac:dyDescent="0.3">
      <c r="E94" s="25"/>
      <c r="F94" s="25"/>
      <c r="I94" s="130" t="s">
        <v>65</v>
      </c>
      <c r="J94" s="212">
        <f t="shared" si="13"/>
        <v>24.827586206896552</v>
      </c>
      <c r="K94" s="111">
        <f t="shared" si="16"/>
        <v>23.818181818181817</v>
      </c>
      <c r="L94" s="210">
        <f t="shared" si="14"/>
        <v>1.009404388714735</v>
      </c>
      <c r="M94" s="44">
        <f t="shared" si="15"/>
        <v>4.2379573571992693E-2</v>
      </c>
    </row>
    <row r="95" spans="3:14" x14ac:dyDescent="0.3">
      <c r="E95" s="25"/>
      <c r="F95" s="25"/>
      <c r="I95" s="79" t="s">
        <v>296</v>
      </c>
      <c r="J95" s="212">
        <f t="shared" si="13"/>
        <v>17.3125</v>
      </c>
      <c r="K95" s="111">
        <f t="shared" si="16"/>
        <v>31.72972972972973</v>
      </c>
      <c r="L95" s="210">
        <f t="shared" si="14"/>
        <v>-14.41722972972973</v>
      </c>
      <c r="M95" s="44">
        <f t="shared" si="15"/>
        <v>-0.4543760647359455</v>
      </c>
    </row>
    <row r="96" spans="3:14" ht="15" thickBot="1" x14ac:dyDescent="0.35">
      <c r="I96" s="13" t="s">
        <v>19</v>
      </c>
      <c r="J96" s="213">
        <f t="shared" si="13"/>
        <v>15.396039603960396</v>
      </c>
      <c r="K96" s="208">
        <f t="shared" si="16"/>
        <v>18.657627118644069</v>
      </c>
      <c r="L96" s="211">
        <f t="shared" si="14"/>
        <v>-3.2615875146836721</v>
      </c>
      <c r="M96" s="65">
        <f t="shared" si="15"/>
        <v>-0.17481255756389594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C4A36-05D9-4F8F-A9E9-E3765DE16BEF}">
  <sheetPr codeName="Sheet46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367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367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369</v>
      </c>
      <c r="D5" s="423" t="s">
        <v>364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59</v>
      </c>
      <c r="D9" s="427">
        <v>55</v>
      </c>
      <c r="E9" s="93">
        <f t="shared" si="0"/>
        <v>4</v>
      </c>
      <c r="F9" s="44">
        <f t="shared" si="1"/>
        <v>7.2727272727272724E-2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2147</v>
      </c>
      <c r="D11" s="427">
        <v>2153</v>
      </c>
      <c r="E11" s="93">
        <f t="shared" si="0"/>
        <v>-6</v>
      </c>
      <c r="F11" s="44">
        <f t="shared" si="1"/>
        <v>-2.7868091035764052E-3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24</v>
      </c>
      <c r="D13" s="427">
        <v>17</v>
      </c>
      <c r="E13" s="93">
        <f t="shared" si="0"/>
        <v>7</v>
      </c>
      <c r="F13" s="58">
        <f t="shared" si="1"/>
        <v>0.41176470588235292</v>
      </c>
      <c r="J13" s="190"/>
      <c r="K13" s="144"/>
      <c r="L13" s="139"/>
      <c r="M13" s="139"/>
      <c r="N13" s="141"/>
      <c r="S13" s="16" t="s">
        <v>11</v>
      </c>
      <c r="T13" s="18">
        <f>SUM(C58/T8)</f>
        <v>0.48647011952191233</v>
      </c>
      <c r="U13" s="16"/>
    </row>
    <row r="14" spans="2:35" ht="15" thickBot="1" x14ac:dyDescent="0.35">
      <c r="B14" s="14" t="s">
        <v>59</v>
      </c>
      <c r="C14" s="427">
        <v>144</v>
      </c>
      <c r="D14" s="427">
        <v>124</v>
      </c>
      <c r="E14" s="93">
        <f t="shared" si="0"/>
        <v>20</v>
      </c>
      <c r="F14" s="44">
        <f t="shared" si="1"/>
        <v>0.16129032258064516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17</v>
      </c>
      <c r="E15" s="26">
        <f t="shared" si="0"/>
        <v>1</v>
      </c>
      <c r="F15" s="263">
        <f t="shared" si="1"/>
        <v>5.8823529411764705E-2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100</v>
      </c>
      <c r="D18" s="429">
        <v>101</v>
      </c>
      <c r="E18" s="57">
        <f t="shared" si="0"/>
        <v>-1</v>
      </c>
      <c r="F18" s="58">
        <f t="shared" si="1"/>
        <v>-9.9009900990099011E-3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2613</v>
      </c>
      <c r="D19" s="7">
        <f>SUM(D8:D18)</f>
        <v>2588</v>
      </c>
      <c r="E19" s="77">
        <f t="shared" si="0"/>
        <v>25</v>
      </c>
      <c r="F19" s="60">
        <f t="shared" si="1"/>
        <v>9.6599690880989179E-3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368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369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59</v>
      </c>
      <c r="D28" s="99">
        <v>118</v>
      </c>
      <c r="E28" s="41">
        <f t="shared" ref="E28:E38" si="3">SUM(C28-D28)</f>
        <v>-59</v>
      </c>
      <c r="F28" s="67">
        <f t="shared" ref="F28:F36" si="4">SUM(E28/D28)</f>
        <v>-0.5</v>
      </c>
      <c r="G28" s="75">
        <f>SUM(C28/D28)</f>
        <v>0.5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2147</v>
      </c>
      <c r="D30" s="99">
        <v>2500</v>
      </c>
      <c r="E30" s="41">
        <f t="shared" si="3"/>
        <v>-353</v>
      </c>
      <c r="F30" s="67">
        <f t="shared" si="4"/>
        <v>-0.14119999999999999</v>
      </c>
      <c r="G30" s="75">
        <f>SUM(C30/D30)</f>
        <v>0.85880000000000001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3"/>
        <v>-11</v>
      </c>
      <c r="F32" s="67">
        <f t="shared" si="4"/>
        <v>-0.31428571428571428</v>
      </c>
      <c r="G32" s="75">
        <f t="shared" si="5"/>
        <v>0.68571428571428572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144</v>
      </c>
      <c r="D33" s="99">
        <v>460</v>
      </c>
      <c r="E33" s="41">
        <f t="shared" si="3"/>
        <v>-316</v>
      </c>
      <c r="F33" s="67">
        <f t="shared" si="4"/>
        <v>-0.68695652173913047</v>
      </c>
      <c r="G33" s="75">
        <f t="shared" si="5"/>
        <v>0.31304347826086959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100</v>
      </c>
      <c r="D37" s="119">
        <v>295</v>
      </c>
      <c r="E37" s="41">
        <f t="shared" si="3"/>
        <v>-195</v>
      </c>
      <c r="F37" s="94">
        <f>SUM(E37/D37)</f>
        <v>-0.66101694915254239</v>
      </c>
      <c r="G37" s="75">
        <f>SUM(C37/D37)</f>
        <v>0.33898305084745761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2613</v>
      </c>
      <c r="D38" s="7">
        <f>SUM(D27:D37)</f>
        <v>3859</v>
      </c>
      <c r="E38" s="77">
        <f t="shared" si="3"/>
        <v>-1246</v>
      </c>
      <c r="F38" s="149">
        <f>SUM(E38/D38)</f>
        <v>-0.32288157553770408</v>
      </c>
      <c r="G38" s="185">
        <f>SUM(C38/D38)</f>
        <v>0.67711842446229598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466</v>
      </c>
      <c r="D40" s="9">
        <v>1359</v>
      </c>
      <c r="E40" s="77">
        <f>SUM(C40-D40)</f>
        <v>-893</v>
      </c>
      <c r="F40" s="149">
        <f>SUM(E40/D40)</f>
        <v>-0.6571008094186902</v>
      </c>
      <c r="G40" s="185">
        <f>SUM(C40/D40)</f>
        <v>0.3428991905813098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367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369</v>
      </c>
      <c r="D44" s="423" t="s">
        <v>364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1052</v>
      </c>
      <c r="D47" s="441">
        <v>1016</v>
      </c>
      <c r="E47" s="93">
        <f t="shared" ref="E47:E58" si="6">SUM(C47-D47)</f>
        <v>36</v>
      </c>
      <c r="F47" s="95">
        <f t="shared" ref="F47:F58" si="7">SUM(E47/D47)</f>
        <v>3.5433070866141732E-2</v>
      </c>
      <c r="G47" s="394">
        <f t="shared" ref="G47:G55" si="8">SUM(C47/C27)</f>
        <v>30.941176470588236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1538</v>
      </c>
      <c r="D48" s="427">
        <v>1219</v>
      </c>
      <c r="E48" s="93">
        <f t="shared" si="6"/>
        <v>319</v>
      </c>
      <c r="F48" s="95">
        <f t="shared" si="7"/>
        <v>0.2616899097621001</v>
      </c>
      <c r="G48" s="394">
        <f t="shared" si="8"/>
        <v>26.067796610169491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755</v>
      </c>
      <c r="D49" s="427">
        <v>708</v>
      </c>
      <c r="E49" s="93">
        <f t="shared" si="6"/>
        <v>47</v>
      </c>
      <c r="F49" s="95">
        <f t="shared" si="7"/>
        <v>6.6384180790960451E-2</v>
      </c>
      <c r="G49" s="394">
        <f t="shared" si="8"/>
        <v>44.411764705882355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48954</v>
      </c>
      <c r="D50" s="442">
        <v>48102</v>
      </c>
      <c r="E50" s="93">
        <f t="shared" si="6"/>
        <v>852</v>
      </c>
      <c r="F50" s="95">
        <f t="shared" si="7"/>
        <v>1.771236123238119E-2</v>
      </c>
      <c r="G50" s="394">
        <f t="shared" si="8"/>
        <v>22.801117838844899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785</v>
      </c>
      <c r="D51" s="427">
        <v>710</v>
      </c>
      <c r="E51" s="93">
        <f t="shared" si="6"/>
        <v>75</v>
      </c>
      <c r="F51" s="95">
        <f t="shared" si="7"/>
        <v>0.10563380281690141</v>
      </c>
      <c r="G51" s="394">
        <f t="shared" si="8"/>
        <v>31.4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879</v>
      </c>
      <c r="D52" s="427">
        <v>411</v>
      </c>
      <c r="E52" s="93">
        <f t="shared" si="6"/>
        <v>468</v>
      </c>
      <c r="F52" s="95">
        <f t="shared" si="7"/>
        <v>1.1386861313868613</v>
      </c>
      <c r="G52" s="394">
        <f t="shared" si="8"/>
        <v>36.625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3623</v>
      </c>
      <c r="D53" s="427">
        <v>3498</v>
      </c>
      <c r="E53" s="93">
        <f t="shared" si="6"/>
        <v>125</v>
      </c>
      <c r="F53" s="95">
        <f t="shared" si="7"/>
        <v>3.5734705546026299E-2</v>
      </c>
      <c r="G53" s="394">
        <f t="shared" si="8"/>
        <v>25.159722222222221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596</v>
      </c>
      <c r="D54" s="429">
        <v>575</v>
      </c>
      <c r="E54" s="26">
        <f t="shared" si="6"/>
        <v>21</v>
      </c>
      <c r="F54" s="152">
        <f t="shared" si="7"/>
        <v>3.6521739130434785E-2</v>
      </c>
      <c r="G54" s="394">
        <f t="shared" si="8"/>
        <v>33.111111111111114</v>
      </c>
      <c r="AL54" s="35"/>
      <c r="AM54" s="35"/>
    </row>
    <row r="55" spans="2:39" ht="15" thickBot="1" x14ac:dyDescent="0.35">
      <c r="B55" s="14" t="s">
        <v>65</v>
      </c>
      <c r="C55" s="427">
        <v>922</v>
      </c>
      <c r="D55" s="427">
        <v>720</v>
      </c>
      <c r="E55" s="41">
        <f t="shared" si="6"/>
        <v>202</v>
      </c>
      <c r="F55" s="67">
        <f t="shared" si="7"/>
        <v>0.28055555555555556</v>
      </c>
      <c r="G55" s="394">
        <f t="shared" si="8"/>
        <v>31.793103448275861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288</v>
      </c>
      <c r="D56" s="427">
        <v>277</v>
      </c>
      <c r="E56" s="41">
        <f t="shared" si="6"/>
        <v>11</v>
      </c>
      <c r="F56" s="67">
        <f t="shared" si="7"/>
        <v>3.9711191335740074E-2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1660</v>
      </c>
      <c r="D57" s="429">
        <v>1555</v>
      </c>
      <c r="E57" s="57">
        <f t="shared" si="6"/>
        <v>105</v>
      </c>
      <c r="F57" s="94">
        <f t="shared" si="7"/>
        <v>6.7524115755627015E-2</v>
      </c>
      <c r="G57" s="394">
        <f>SUM(C57/C37)</f>
        <v>16.600000000000001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61052</v>
      </c>
      <c r="D58" s="59">
        <f>SUM(D47:D57)</f>
        <v>58791</v>
      </c>
      <c r="E58" s="77">
        <f t="shared" si="6"/>
        <v>2261</v>
      </c>
      <c r="F58" s="149">
        <f t="shared" si="7"/>
        <v>3.8458267421884303E-2</v>
      </c>
      <c r="G58" s="395">
        <f>SUM(C58/C38)</f>
        <v>23.364714887102945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12098</v>
      </c>
      <c r="D59" s="73">
        <f>SUM(D47:D49,D51:D57)</f>
        <v>10689</v>
      </c>
      <c r="E59" s="73">
        <f>SUM(E47:E49,E51:E57)</f>
        <v>1409</v>
      </c>
      <c r="F59" s="127">
        <f>SUM(E59/D59)</f>
        <v>0.13181775657217701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12098</v>
      </c>
      <c r="F61" s="30">
        <f>SUM(C27:C29,C31:C37)</f>
        <v>466</v>
      </c>
      <c r="G61" s="134">
        <f>SUM(E61/F61)</f>
        <v>25.961373390557942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368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369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1052</v>
      </c>
      <c r="D69" s="220">
        <v>4152</v>
      </c>
      <c r="E69" s="41">
        <f>SUM(C69-D69)</f>
        <v>-3100</v>
      </c>
      <c r="F69" s="67">
        <f>SUM(E69/D69)</f>
        <v>-0.74662813102119463</v>
      </c>
      <c r="G69" s="75">
        <f>SUM(C69/D69)</f>
        <v>0.25337186897880537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1538</v>
      </c>
      <c r="D70" s="220">
        <v>3262</v>
      </c>
      <c r="E70" s="41">
        <f t="shared" ref="E70:E79" si="10">SUM(C70-D70)</f>
        <v>-1724</v>
      </c>
      <c r="F70" s="67">
        <f t="shared" ref="F70:F79" si="11">SUM(E70/D70)</f>
        <v>-0.5285101164929491</v>
      </c>
      <c r="G70" s="75">
        <f t="shared" ref="G70:G79" si="12">SUM(C70/D70)</f>
        <v>0.4714898835070509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755</v>
      </c>
      <c r="D71" s="220">
        <v>1771</v>
      </c>
      <c r="E71" s="41">
        <f t="shared" si="10"/>
        <v>-1016</v>
      </c>
      <c r="F71" s="67">
        <f t="shared" si="11"/>
        <v>-0.57368718238283456</v>
      </c>
      <c r="G71" s="75">
        <f t="shared" si="12"/>
        <v>0.42631281761716544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48954</v>
      </c>
      <c r="D72" s="220">
        <v>86541</v>
      </c>
      <c r="E72" s="41">
        <f t="shared" si="10"/>
        <v>-37587</v>
      </c>
      <c r="F72" s="67">
        <f t="shared" si="11"/>
        <v>-0.43432592643949108</v>
      </c>
      <c r="G72" s="75">
        <f t="shared" si="12"/>
        <v>0.56567407356050892</v>
      </c>
    </row>
    <row r="73" spans="2:14" ht="15" thickBot="1" x14ac:dyDescent="0.35">
      <c r="B73" s="3" t="s">
        <v>3</v>
      </c>
      <c r="C73" s="435">
        <f t="shared" si="9"/>
        <v>785</v>
      </c>
      <c r="D73" s="220">
        <v>2819</v>
      </c>
      <c r="E73" s="41">
        <f t="shared" si="10"/>
        <v>-2034</v>
      </c>
      <c r="F73" s="67">
        <f t="shared" si="11"/>
        <v>-0.72153245831855273</v>
      </c>
      <c r="G73" s="75">
        <f t="shared" si="12"/>
        <v>0.27846754168144733</v>
      </c>
    </row>
    <row r="74" spans="2:14" ht="15" thickBot="1" x14ac:dyDescent="0.35">
      <c r="B74" s="227" t="s">
        <v>7</v>
      </c>
      <c r="C74" s="435">
        <f t="shared" si="9"/>
        <v>879</v>
      </c>
      <c r="D74" s="223">
        <v>752</v>
      </c>
      <c r="E74" s="57">
        <f t="shared" si="10"/>
        <v>127</v>
      </c>
      <c r="F74" s="94">
        <f t="shared" si="11"/>
        <v>0.16888297872340424</v>
      </c>
      <c r="G74" s="75">
        <f t="shared" si="12"/>
        <v>1.1688829787234043</v>
      </c>
    </row>
    <row r="75" spans="2:14" ht="15" thickBot="1" x14ac:dyDescent="0.35">
      <c r="B75" s="14" t="s">
        <v>59</v>
      </c>
      <c r="C75" s="435">
        <f t="shared" si="9"/>
        <v>3623</v>
      </c>
      <c r="D75" s="220">
        <v>14129</v>
      </c>
      <c r="E75" s="41">
        <f t="shared" si="10"/>
        <v>-10506</v>
      </c>
      <c r="F75" s="67">
        <f t="shared" si="11"/>
        <v>-0.74357704013022863</v>
      </c>
      <c r="G75" s="75">
        <f t="shared" si="12"/>
        <v>0.25642295986977137</v>
      </c>
      <c r="K75" s="282"/>
    </row>
    <row r="76" spans="2:14" ht="15" thickBot="1" x14ac:dyDescent="0.35">
      <c r="B76" s="170" t="s">
        <v>338</v>
      </c>
      <c r="C76" s="435">
        <f t="shared" si="9"/>
        <v>596</v>
      </c>
      <c r="D76" s="235">
        <v>1843</v>
      </c>
      <c r="E76" s="93">
        <f t="shared" si="10"/>
        <v>-1247</v>
      </c>
      <c r="F76" s="95">
        <f t="shared" si="11"/>
        <v>-0.6766142159522518</v>
      </c>
      <c r="G76" s="75">
        <f t="shared" si="12"/>
        <v>0.32338578404774826</v>
      </c>
    </row>
    <row r="77" spans="2:14" ht="15" thickBot="1" x14ac:dyDescent="0.35">
      <c r="B77" s="233" t="s">
        <v>65</v>
      </c>
      <c r="C77" s="436">
        <f t="shared" si="9"/>
        <v>922</v>
      </c>
      <c r="D77" s="236">
        <v>1048</v>
      </c>
      <c r="E77" s="57">
        <f t="shared" si="10"/>
        <v>-126</v>
      </c>
      <c r="F77" s="238">
        <f t="shared" si="11"/>
        <v>-0.12022900763358779</v>
      </c>
      <c r="G77" s="75">
        <f t="shared" si="12"/>
        <v>0.87977099236641221</v>
      </c>
    </row>
    <row r="78" spans="2:14" ht="15" thickBot="1" x14ac:dyDescent="0.35">
      <c r="B78" s="419" t="s">
        <v>296</v>
      </c>
      <c r="C78" s="435">
        <f t="shared" si="9"/>
        <v>288</v>
      </c>
      <c r="D78" s="418">
        <v>3522</v>
      </c>
      <c r="E78" s="105">
        <f t="shared" si="10"/>
        <v>-3234</v>
      </c>
      <c r="F78" s="150">
        <f t="shared" si="11"/>
        <v>-0.91822827938671214</v>
      </c>
      <c r="G78" s="75">
        <f t="shared" si="12"/>
        <v>8.1771720613287899E-2</v>
      </c>
    </row>
    <row r="79" spans="2:14" ht="15" thickBot="1" x14ac:dyDescent="0.35">
      <c r="B79" s="38" t="s">
        <v>19</v>
      </c>
      <c r="C79" s="441">
        <f t="shared" si="9"/>
        <v>1660</v>
      </c>
      <c r="D79" s="390">
        <v>5504</v>
      </c>
      <c r="E79" s="26">
        <f t="shared" si="10"/>
        <v>-3844</v>
      </c>
      <c r="F79" s="152">
        <f t="shared" si="11"/>
        <v>-0.69840116279069764</v>
      </c>
      <c r="G79" s="75">
        <f t="shared" si="12"/>
        <v>0.30159883720930231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61052</v>
      </c>
      <c r="D80" s="115">
        <f>SUM(D69:D79)</f>
        <v>125343</v>
      </c>
      <c r="E80" s="77">
        <f>SUM(C80-D80)</f>
        <v>-64291</v>
      </c>
      <c r="F80" s="149">
        <f>SUM(E80/D80)</f>
        <v>-0.51292054602171644</v>
      </c>
      <c r="G80" s="185">
        <f>SUM(C80/D80)</f>
        <v>0.48707945397828362</v>
      </c>
      <c r="N80" s="72"/>
    </row>
    <row r="81" spans="3:14" ht="15" thickBot="1" x14ac:dyDescent="0.35">
      <c r="E81" s="102">
        <f>SUM(E69:E79)</f>
        <v>-64291</v>
      </c>
      <c r="I81" s="6" t="s">
        <v>368</v>
      </c>
      <c r="J81" s="40"/>
      <c r="K81" s="40"/>
      <c r="N81" s="72"/>
    </row>
    <row r="82" spans="3:14" ht="18.600000000000001" thickBot="1" x14ac:dyDescent="0.4">
      <c r="C82" s="444">
        <f>SUM(C80/C38)</f>
        <v>23.364714887102945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369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12098</v>
      </c>
      <c r="D84" s="73">
        <f>SUM(D69:D71,D73:D79)</f>
        <v>38802</v>
      </c>
      <c r="E84" s="250">
        <f>SUM(C84/D84)</f>
        <v>0.31178805216225969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30.941176470588236</v>
      </c>
      <c r="K86" s="111">
        <f t="shared" si="13"/>
        <v>36.743362831858406</v>
      </c>
      <c r="L86" s="210">
        <f>SUM(J86-K86)</f>
        <v>-5.8021863612701701</v>
      </c>
      <c r="M86" s="44">
        <f>SUM(L86/K86)</f>
        <v>-0.15791114133514675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26.067796610169491</v>
      </c>
      <c r="K87" s="111">
        <f t="shared" si="13"/>
        <v>27.64406779661017</v>
      </c>
      <c r="L87" s="210">
        <f t="shared" ref="L87:L96" si="14">SUM(J87-K87)</f>
        <v>-1.5762711864406782</v>
      </c>
      <c r="M87" s="44">
        <f t="shared" ref="M87:M96" si="15">SUM(L87/K87)</f>
        <v>-5.7020232985898228E-2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44.411764705882355</v>
      </c>
      <c r="K88" s="111">
        <f t="shared" si="13"/>
        <v>37.680851063829785</v>
      </c>
      <c r="L88" s="210">
        <f t="shared" si="14"/>
        <v>6.7309136420525704</v>
      </c>
      <c r="M88" s="44">
        <f t="shared" si="15"/>
        <v>0.178629554588634</v>
      </c>
      <c r="N88" s="72"/>
    </row>
    <row r="89" spans="3:14" x14ac:dyDescent="0.3">
      <c r="C89" s="445">
        <f>(SUM(C69,C70,C71,C73,C74,C75,C76,C77,C78,C79)/SUM(C27,C28,C29,C31,C32,C33,C34,C35,C36,C37))</f>
        <v>25.961373390557942</v>
      </c>
      <c r="D89" s="10"/>
      <c r="E89" s="73"/>
      <c r="I89" s="130" t="s">
        <v>6</v>
      </c>
      <c r="J89" s="212">
        <f t="shared" si="13"/>
        <v>22.801117838844899</v>
      </c>
      <c r="K89" s="111">
        <f t="shared" si="13"/>
        <v>34.616399999999999</v>
      </c>
      <c r="L89" s="210">
        <f t="shared" si="14"/>
        <v>-11.8152821611551</v>
      </c>
      <c r="M89" s="44">
        <f t="shared" si="15"/>
        <v>-0.3413203614805439</v>
      </c>
    </row>
    <row r="90" spans="3:14" x14ac:dyDescent="0.3">
      <c r="I90" s="130" t="s">
        <v>3</v>
      </c>
      <c r="J90" s="212">
        <f t="shared" si="13"/>
        <v>31.4</v>
      </c>
      <c r="K90" s="111">
        <f t="shared" si="13"/>
        <v>37.586666666666666</v>
      </c>
      <c r="L90" s="210">
        <f t="shared" si="14"/>
        <v>-6.1866666666666674</v>
      </c>
      <c r="M90" s="44">
        <f t="shared" si="15"/>
        <v>-0.16459737495565807</v>
      </c>
    </row>
    <row r="91" spans="3:14" x14ac:dyDescent="0.3">
      <c r="E91" s="73"/>
      <c r="I91" s="130" t="s">
        <v>7</v>
      </c>
      <c r="J91" s="212">
        <f t="shared" si="13"/>
        <v>36.625</v>
      </c>
      <c r="K91" s="111">
        <f t="shared" ref="K91:K96" si="16">SUM(D74/D32)</f>
        <v>21.485714285714284</v>
      </c>
      <c r="L91" s="210">
        <f t="shared" si="14"/>
        <v>15.139285714285716</v>
      </c>
      <c r="M91" s="44">
        <f t="shared" si="15"/>
        <v>0.70462101063829796</v>
      </c>
    </row>
    <row r="92" spans="3:14" x14ac:dyDescent="0.3">
      <c r="E92" s="74"/>
      <c r="I92" s="130" t="s">
        <v>59</v>
      </c>
      <c r="J92" s="212">
        <f t="shared" si="13"/>
        <v>25.159722222222221</v>
      </c>
      <c r="K92" s="111">
        <f t="shared" si="16"/>
        <v>30.715217391304346</v>
      </c>
      <c r="L92" s="210">
        <f t="shared" si="14"/>
        <v>-5.5554951690821248</v>
      </c>
      <c r="M92" s="44">
        <f t="shared" si="15"/>
        <v>-0.18087110041600804</v>
      </c>
    </row>
    <row r="93" spans="3:14" x14ac:dyDescent="0.3">
      <c r="I93" s="130" t="s">
        <v>338</v>
      </c>
      <c r="J93" s="212">
        <f t="shared" si="13"/>
        <v>33.111111111111114</v>
      </c>
      <c r="K93" s="111">
        <f t="shared" si="16"/>
        <v>30.21311475409836</v>
      </c>
      <c r="L93" s="210">
        <f t="shared" si="14"/>
        <v>2.8979963570127545</v>
      </c>
      <c r="M93" s="44">
        <f t="shared" si="15"/>
        <v>9.5918490384035826E-2</v>
      </c>
    </row>
    <row r="94" spans="3:14" x14ac:dyDescent="0.3">
      <c r="E94" s="25"/>
      <c r="F94" s="25"/>
      <c r="I94" s="130" t="s">
        <v>65</v>
      </c>
      <c r="J94" s="212">
        <f t="shared" si="13"/>
        <v>31.793103448275861</v>
      </c>
      <c r="K94" s="111">
        <f t="shared" si="16"/>
        <v>23.818181818181817</v>
      </c>
      <c r="L94" s="210">
        <f t="shared" si="14"/>
        <v>7.9749216300940446</v>
      </c>
      <c r="M94" s="44">
        <f t="shared" si="15"/>
        <v>0.33482495393524619</v>
      </c>
    </row>
    <row r="95" spans="3:14" x14ac:dyDescent="0.3">
      <c r="E95" s="25"/>
      <c r="F95" s="25"/>
      <c r="I95" s="79" t="s">
        <v>296</v>
      </c>
      <c r="J95" s="212">
        <f t="shared" si="13"/>
        <v>18</v>
      </c>
      <c r="K95" s="111">
        <f t="shared" si="16"/>
        <v>31.72972972972973</v>
      </c>
      <c r="L95" s="210">
        <f t="shared" si="14"/>
        <v>-13.72972972972973</v>
      </c>
      <c r="M95" s="44">
        <f t="shared" si="15"/>
        <v>-0.43270868824531517</v>
      </c>
    </row>
    <row r="96" spans="3:14" ht="15" thickBot="1" x14ac:dyDescent="0.35">
      <c r="I96" s="13" t="s">
        <v>19</v>
      </c>
      <c r="J96" s="213">
        <f t="shared" si="13"/>
        <v>16.600000000000001</v>
      </c>
      <c r="K96" s="208">
        <f t="shared" si="16"/>
        <v>18.657627118644069</v>
      </c>
      <c r="L96" s="211">
        <f t="shared" si="14"/>
        <v>-2.0576271186440671</v>
      </c>
      <c r="M96" s="65">
        <f t="shared" si="15"/>
        <v>-0.1102834302325581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7A2C-FBBD-4E2A-A920-883BCAE26BC6}">
  <sheetPr codeName="Sheet47"/>
  <dimension ref="B1:AM203"/>
  <sheetViews>
    <sheetView topLeftCell="A55" workbookViewId="0">
      <selection activeCell="C85" sqref="C85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370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370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372</v>
      </c>
      <c r="D5" s="423" t="s">
        <v>369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34</v>
      </c>
      <c r="E8" s="93">
        <f t="shared" ref="E8:E19" si="0">SUM(C8-D8)</f>
        <v>-1</v>
      </c>
      <c r="F8" s="96">
        <f t="shared" ref="F8:F19" si="1">SUM(E8/D8)</f>
        <v>-2.9411764705882353E-2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54</v>
      </c>
      <c r="D9" s="427">
        <v>59</v>
      </c>
      <c r="E9" s="93">
        <f t="shared" si="0"/>
        <v>-5</v>
      </c>
      <c r="F9" s="44">
        <f t="shared" si="1"/>
        <v>-8.4745762711864403E-2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17</v>
      </c>
      <c r="E10" s="93">
        <f t="shared" si="0"/>
        <v>1</v>
      </c>
      <c r="F10" s="44">
        <f t="shared" si="1"/>
        <v>5.8823529411764705E-2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2139</v>
      </c>
      <c r="D11" s="427">
        <v>2147</v>
      </c>
      <c r="E11" s="93">
        <f t="shared" si="0"/>
        <v>-8</v>
      </c>
      <c r="F11" s="44">
        <f t="shared" si="1"/>
        <v>-3.7261294829995344E-3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0.65871794871794875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>
        <v>24</v>
      </c>
      <c r="E13" s="93">
        <f t="shared" si="0"/>
        <v>-6</v>
      </c>
      <c r="F13" s="58">
        <f t="shared" si="1"/>
        <v>-0.25</v>
      </c>
      <c r="J13" s="190"/>
      <c r="K13" s="144"/>
      <c r="L13" s="139"/>
      <c r="M13" s="139"/>
      <c r="N13" s="141"/>
      <c r="S13" s="16" t="s">
        <v>11</v>
      </c>
      <c r="T13" s="18">
        <f>SUM(C58/T8)</f>
        <v>0.48344223107569723</v>
      </c>
      <c r="U13" s="16"/>
    </row>
    <row r="14" spans="2:35" ht="15" thickBot="1" x14ac:dyDescent="0.35">
      <c r="B14" s="14" t="s">
        <v>59</v>
      </c>
      <c r="C14" s="427">
        <v>126</v>
      </c>
      <c r="D14" s="427">
        <v>144</v>
      </c>
      <c r="E14" s="93">
        <f t="shared" si="0"/>
        <v>-18</v>
      </c>
      <c r="F14" s="44">
        <f t="shared" si="1"/>
        <v>-0.125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93</v>
      </c>
      <c r="D18" s="429">
        <v>100</v>
      </c>
      <c r="E18" s="57">
        <f t="shared" si="0"/>
        <v>-7</v>
      </c>
      <c r="F18" s="58">
        <f t="shared" si="1"/>
        <v>-7.0000000000000007E-2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2569</v>
      </c>
      <c r="D19" s="7">
        <f>SUM(D8:D18)</f>
        <v>2613</v>
      </c>
      <c r="E19" s="77">
        <f t="shared" si="0"/>
        <v>-44</v>
      </c>
      <c r="F19" s="60">
        <f t="shared" si="1"/>
        <v>-1.6838882510524303E-2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371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372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54</v>
      </c>
      <c r="D28" s="99">
        <v>118</v>
      </c>
      <c r="E28" s="41">
        <f t="shared" ref="E28:E38" si="3">SUM(C28-D28)</f>
        <v>-64</v>
      </c>
      <c r="F28" s="67">
        <f t="shared" ref="F28:F36" si="4">SUM(E28/D28)</f>
        <v>-0.5423728813559322</v>
      </c>
      <c r="G28" s="75">
        <f>SUM(C28/D28)</f>
        <v>0.4576271186440678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2139</v>
      </c>
      <c r="D30" s="99">
        <v>2500</v>
      </c>
      <c r="E30" s="41">
        <f t="shared" si="3"/>
        <v>-361</v>
      </c>
      <c r="F30" s="67">
        <f t="shared" si="4"/>
        <v>-0.1444</v>
      </c>
      <c r="G30" s="75">
        <f>SUM(C30/D30)</f>
        <v>0.85560000000000003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126</v>
      </c>
      <c r="D33" s="99">
        <v>460</v>
      </c>
      <c r="E33" s="41">
        <f t="shared" si="3"/>
        <v>-334</v>
      </c>
      <c r="F33" s="67">
        <f t="shared" si="4"/>
        <v>-0.72608695652173916</v>
      </c>
      <c r="G33" s="75">
        <f t="shared" si="5"/>
        <v>0.27391304347826084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93</v>
      </c>
      <c r="D37" s="119">
        <v>295</v>
      </c>
      <c r="E37" s="41">
        <f t="shared" si="3"/>
        <v>-202</v>
      </c>
      <c r="F37" s="94">
        <f>SUM(E37/D37)</f>
        <v>-0.68474576271186438</v>
      </c>
      <c r="G37" s="75">
        <f>SUM(C37/D37)</f>
        <v>0.31525423728813562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2569</v>
      </c>
      <c r="D38" s="7">
        <f>SUM(D27:D37)</f>
        <v>3859</v>
      </c>
      <c r="E38" s="77">
        <f t="shared" si="3"/>
        <v>-1290</v>
      </c>
      <c r="F38" s="149">
        <f>SUM(E38/D38)</f>
        <v>-0.33428349313293598</v>
      </c>
      <c r="G38" s="185">
        <f>SUM(C38/D38)</f>
        <v>0.66571650686706396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430</v>
      </c>
      <c r="D40" s="9">
        <v>1359</v>
      </c>
      <c r="E40" s="77">
        <f>SUM(C40-D40)</f>
        <v>-929</v>
      </c>
      <c r="F40" s="149">
        <f>SUM(E40/D40)</f>
        <v>-0.68359087564385579</v>
      </c>
      <c r="G40" s="185">
        <f>SUM(C40/D40)</f>
        <v>0.31640912435614421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370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372</v>
      </c>
      <c r="D44" s="423" t="s">
        <v>369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1063</v>
      </c>
      <c r="D47" s="441">
        <v>1052</v>
      </c>
      <c r="E47" s="93">
        <f t="shared" ref="E47:E58" si="6">SUM(C47-D47)</f>
        <v>11</v>
      </c>
      <c r="F47" s="95">
        <f t="shared" ref="F47:F58" si="7">SUM(E47/D47)</f>
        <v>1.0456273764258554E-2</v>
      </c>
      <c r="G47" s="394">
        <f t="shared" ref="G47:G55" si="8">SUM(C47/C27)</f>
        <v>32.212121212121211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1300</v>
      </c>
      <c r="D48" s="427">
        <v>1538</v>
      </c>
      <c r="E48" s="93">
        <f t="shared" si="6"/>
        <v>-238</v>
      </c>
      <c r="F48" s="95">
        <f t="shared" si="7"/>
        <v>-0.15474642392717816</v>
      </c>
      <c r="G48" s="394">
        <f t="shared" si="8"/>
        <v>24.074074074074073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735</v>
      </c>
      <c r="D49" s="427">
        <v>755</v>
      </c>
      <c r="E49" s="93">
        <f t="shared" si="6"/>
        <v>-20</v>
      </c>
      <c r="F49" s="95">
        <f t="shared" si="7"/>
        <v>-2.6490066225165563E-2</v>
      </c>
      <c r="G49" s="394">
        <f t="shared" si="8"/>
        <v>40.833333333333336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49531</v>
      </c>
      <c r="D50" s="442">
        <v>48954</v>
      </c>
      <c r="E50" s="93">
        <f t="shared" si="6"/>
        <v>577</v>
      </c>
      <c r="F50" s="95">
        <f t="shared" si="7"/>
        <v>1.1786575152183683E-2</v>
      </c>
      <c r="G50" s="394">
        <f t="shared" si="8"/>
        <v>23.156147732585321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759</v>
      </c>
      <c r="D51" s="427">
        <v>785</v>
      </c>
      <c r="E51" s="93">
        <f t="shared" si="6"/>
        <v>-26</v>
      </c>
      <c r="F51" s="95">
        <f t="shared" si="7"/>
        <v>-3.3121019108280254E-2</v>
      </c>
      <c r="G51" s="394">
        <f t="shared" si="8"/>
        <v>30.36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482</v>
      </c>
      <c r="D52" s="427">
        <v>879</v>
      </c>
      <c r="E52" s="93">
        <f t="shared" si="6"/>
        <v>-397</v>
      </c>
      <c r="F52" s="95">
        <f t="shared" si="7"/>
        <v>-0.45164960182025027</v>
      </c>
      <c r="G52" s="394">
        <f t="shared" si="8"/>
        <v>26.777777777777779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3626</v>
      </c>
      <c r="D53" s="427">
        <v>3623</v>
      </c>
      <c r="E53" s="93">
        <f t="shared" si="6"/>
        <v>3</v>
      </c>
      <c r="F53" s="95">
        <f t="shared" si="7"/>
        <v>8.2804305823902839E-4</v>
      </c>
      <c r="G53" s="394">
        <f t="shared" si="8"/>
        <v>28.777777777777779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557</v>
      </c>
      <c r="D54" s="429">
        <v>596</v>
      </c>
      <c r="E54" s="26">
        <f t="shared" si="6"/>
        <v>-39</v>
      </c>
      <c r="F54" s="152">
        <f t="shared" si="7"/>
        <v>-6.5436241610738258E-2</v>
      </c>
      <c r="G54" s="394">
        <f t="shared" si="8"/>
        <v>30.944444444444443</v>
      </c>
      <c r="AL54" s="35"/>
      <c r="AM54" s="35"/>
    </row>
    <row r="55" spans="2:39" ht="15" thickBot="1" x14ac:dyDescent="0.35">
      <c r="B55" s="14" t="s">
        <v>65</v>
      </c>
      <c r="C55" s="427">
        <v>763</v>
      </c>
      <c r="D55" s="427">
        <v>922</v>
      </c>
      <c r="E55" s="41">
        <f t="shared" si="6"/>
        <v>-159</v>
      </c>
      <c r="F55" s="67">
        <f t="shared" si="7"/>
        <v>-0.17245119305856832</v>
      </c>
      <c r="G55" s="394">
        <f t="shared" si="8"/>
        <v>26.310344827586206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277</v>
      </c>
      <c r="D56" s="427">
        <v>288</v>
      </c>
      <c r="E56" s="41">
        <f t="shared" si="6"/>
        <v>-11</v>
      </c>
      <c r="F56" s="67">
        <f t="shared" si="7"/>
        <v>-3.8194444444444448E-2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1579</v>
      </c>
      <c r="D57" s="429">
        <v>1660</v>
      </c>
      <c r="E57" s="57">
        <f t="shared" si="6"/>
        <v>-81</v>
      </c>
      <c r="F57" s="94">
        <f t="shared" si="7"/>
        <v>-4.8795180722891567E-2</v>
      </c>
      <c r="G57" s="394">
        <f>SUM(C57/C37)</f>
        <v>16.978494623655912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60672</v>
      </c>
      <c r="D58" s="59">
        <f>SUM(D47:D57)</f>
        <v>61052</v>
      </c>
      <c r="E58" s="77">
        <f t="shared" si="6"/>
        <v>-380</v>
      </c>
      <c r="F58" s="149">
        <f t="shared" si="7"/>
        <v>-6.2242023193343383E-3</v>
      </c>
      <c r="G58" s="395">
        <f>SUM(C58/C38)</f>
        <v>23.616971584274037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11141</v>
      </c>
      <c r="D59" s="73">
        <f>SUM(D47:D49,D51:D57)</f>
        <v>12098</v>
      </c>
      <c r="E59" s="73">
        <f>SUM(E47:E49,E51:E57)</f>
        <v>-957</v>
      </c>
      <c r="F59" s="127">
        <f>SUM(E59/D59)</f>
        <v>-7.9103984129608201E-2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11141</v>
      </c>
      <c r="F61" s="30">
        <f>SUM(C27:C29,C31:C37)</f>
        <v>430</v>
      </c>
      <c r="G61" s="134">
        <f>SUM(E61/F61)</f>
        <v>25.909302325581397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371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372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1063</v>
      </c>
      <c r="D69" s="220">
        <v>4152</v>
      </c>
      <c r="E69" s="41">
        <f>SUM(C69-D69)</f>
        <v>-3089</v>
      </c>
      <c r="F69" s="67">
        <f>SUM(E69/D69)</f>
        <v>-0.74397880539499039</v>
      </c>
      <c r="G69" s="75">
        <f>SUM(C69/D69)</f>
        <v>0.25602119460500966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1300</v>
      </c>
      <c r="D70" s="220">
        <v>3262</v>
      </c>
      <c r="E70" s="41">
        <f t="shared" ref="E70:E79" si="10">SUM(C70-D70)</f>
        <v>-1962</v>
      </c>
      <c r="F70" s="67">
        <f t="shared" ref="F70:F79" si="11">SUM(E70/D70)</f>
        <v>-0.60147148988350707</v>
      </c>
      <c r="G70" s="75">
        <f t="shared" ref="G70:G79" si="12">SUM(C70/D70)</f>
        <v>0.39852851011649293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735</v>
      </c>
      <c r="D71" s="220">
        <v>1771</v>
      </c>
      <c r="E71" s="41">
        <f t="shared" si="10"/>
        <v>-1036</v>
      </c>
      <c r="F71" s="67">
        <f t="shared" si="11"/>
        <v>-0.58498023715415015</v>
      </c>
      <c r="G71" s="75">
        <f t="shared" si="12"/>
        <v>0.41501976284584979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49531</v>
      </c>
      <c r="D72" s="220">
        <v>86541</v>
      </c>
      <c r="E72" s="41">
        <f t="shared" si="10"/>
        <v>-37010</v>
      </c>
      <c r="F72" s="67">
        <f t="shared" si="11"/>
        <v>-0.4276585664598283</v>
      </c>
      <c r="G72" s="75">
        <f t="shared" si="12"/>
        <v>0.57234143354017175</v>
      </c>
    </row>
    <row r="73" spans="2:14" ht="15" thickBot="1" x14ac:dyDescent="0.35">
      <c r="B73" s="3" t="s">
        <v>3</v>
      </c>
      <c r="C73" s="435">
        <f t="shared" si="9"/>
        <v>759</v>
      </c>
      <c r="D73" s="220">
        <v>2819</v>
      </c>
      <c r="E73" s="41">
        <f t="shared" si="10"/>
        <v>-2060</v>
      </c>
      <c r="F73" s="67">
        <f t="shared" si="11"/>
        <v>-0.73075558708761967</v>
      </c>
      <c r="G73" s="75">
        <f t="shared" si="12"/>
        <v>0.26924441291238027</v>
      </c>
    </row>
    <row r="74" spans="2:14" ht="15" thickBot="1" x14ac:dyDescent="0.35">
      <c r="B74" s="227" t="s">
        <v>7</v>
      </c>
      <c r="C74" s="435">
        <f t="shared" si="9"/>
        <v>482</v>
      </c>
      <c r="D74" s="223">
        <v>752</v>
      </c>
      <c r="E74" s="57">
        <f t="shared" si="10"/>
        <v>-270</v>
      </c>
      <c r="F74" s="94">
        <f t="shared" si="11"/>
        <v>-0.35904255319148937</v>
      </c>
      <c r="G74" s="75">
        <f t="shared" si="12"/>
        <v>0.64095744680851063</v>
      </c>
    </row>
    <row r="75" spans="2:14" ht="15" thickBot="1" x14ac:dyDescent="0.35">
      <c r="B75" s="14" t="s">
        <v>59</v>
      </c>
      <c r="C75" s="435">
        <f t="shared" si="9"/>
        <v>3626</v>
      </c>
      <c r="D75" s="220">
        <v>14129</v>
      </c>
      <c r="E75" s="41">
        <f t="shared" si="10"/>
        <v>-10503</v>
      </c>
      <c r="F75" s="67">
        <f t="shared" si="11"/>
        <v>-0.74336471087833533</v>
      </c>
      <c r="G75" s="75">
        <f t="shared" si="12"/>
        <v>0.25663528912166467</v>
      </c>
      <c r="K75" s="282"/>
    </row>
    <row r="76" spans="2:14" ht="15" thickBot="1" x14ac:dyDescent="0.35">
      <c r="B76" s="170" t="s">
        <v>338</v>
      </c>
      <c r="C76" s="435">
        <f t="shared" si="9"/>
        <v>557</v>
      </c>
      <c r="D76" s="235">
        <v>1843</v>
      </c>
      <c r="E76" s="93">
        <f t="shared" si="10"/>
        <v>-1286</v>
      </c>
      <c r="F76" s="95">
        <f t="shared" si="11"/>
        <v>-0.69777536625067826</v>
      </c>
      <c r="G76" s="75">
        <f t="shared" si="12"/>
        <v>0.30222463374932174</v>
      </c>
    </row>
    <row r="77" spans="2:14" ht="15" thickBot="1" x14ac:dyDescent="0.35">
      <c r="B77" s="233" t="s">
        <v>65</v>
      </c>
      <c r="C77" s="436">
        <f t="shared" si="9"/>
        <v>763</v>
      </c>
      <c r="D77" s="236">
        <v>1048</v>
      </c>
      <c r="E77" s="57">
        <f t="shared" si="10"/>
        <v>-285</v>
      </c>
      <c r="F77" s="238">
        <f t="shared" si="11"/>
        <v>-0.27194656488549618</v>
      </c>
      <c r="G77" s="75">
        <f t="shared" si="12"/>
        <v>0.72805343511450382</v>
      </c>
    </row>
    <row r="78" spans="2:14" ht="15" thickBot="1" x14ac:dyDescent="0.35">
      <c r="B78" s="419" t="s">
        <v>296</v>
      </c>
      <c r="C78" s="435">
        <f t="shared" si="9"/>
        <v>277</v>
      </c>
      <c r="D78" s="418">
        <v>3522</v>
      </c>
      <c r="E78" s="105">
        <f t="shared" si="10"/>
        <v>-3245</v>
      </c>
      <c r="F78" s="150">
        <f t="shared" si="11"/>
        <v>-0.92135150482680295</v>
      </c>
      <c r="G78" s="75">
        <f t="shared" si="12"/>
        <v>7.8648495173197053E-2</v>
      </c>
    </row>
    <row r="79" spans="2:14" ht="15" thickBot="1" x14ac:dyDescent="0.35">
      <c r="B79" s="38" t="s">
        <v>19</v>
      </c>
      <c r="C79" s="441">
        <f t="shared" si="9"/>
        <v>1579</v>
      </c>
      <c r="D79" s="390">
        <v>5504</v>
      </c>
      <c r="E79" s="26">
        <f t="shared" si="10"/>
        <v>-3925</v>
      </c>
      <c r="F79" s="152">
        <f t="shared" si="11"/>
        <v>-0.71311773255813948</v>
      </c>
      <c r="G79" s="75">
        <f t="shared" si="12"/>
        <v>0.28688226744186046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60672</v>
      </c>
      <c r="D80" s="115">
        <f>SUM(D69:D79)</f>
        <v>125343</v>
      </c>
      <c r="E80" s="77">
        <f>SUM(C80-D80)</f>
        <v>-64671</v>
      </c>
      <c r="F80" s="149">
        <f>SUM(E80/D80)</f>
        <v>-0.51595222708886812</v>
      </c>
      <c r="G80" s="185">
        <f>SUM(C80/D80)</f>
        <v>0.48404777291113188</v>
      </c>
      <c r="N80" s="72"/>
    </row>
    <row r="81" spans="3:14" ht="15" thickBot="1" x14ac:dyDescent="0.35">
      <c r="E81" s="102">
        <f>SUM(E69:E79)</f>
        <v>-64671</v>
      </c>
      <c r="I81" s="6" t="s">
        <v>371</v>
      </c>
      <c r="J81" s="40"/>
      <c r="K81" s="40"/>
      <c r="N81" s="72"/>
    </row>
    <row r="82" spans="3:14" ht="18.600000000000001" thickBot="1" x14ac:dyDescent="0.4">
      <c r="C82" s="444">
        <f>C80/C38</f>
        <v>23.616971584274037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372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11141</v>
      </c>
      <c r="D84" s="73">
        <f>SUM(D69:D71,D73:D79)</f>
        <v>38802</v>
      </c>
      <c r="E84" s="250">
        <f>SUM(C84/D84)</f>
        <v>0.28712437503221483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32.212121212121211</v>
      </c>
      <c r="K86" s="111">
        <f t="shared" si="13"/>
        <v>36.743362831858406</v>
      </c>
      <c r="L86" s="210">
        <f>SUM(J86-K86)</f>
        <v>-4.5312416197371945</v>
      </c>
      <c r="M86" s="44">
        <f>SUM(L86/K86)</f>
        <v>-0.12332136392830034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24.074074074074073</v>
      </c>
      <c r="K87" s="111">
        <f t="shared" si="13"/>
        <v>27.64406779661017</v>
      </c>
      <c r="L87" s="210">
        <f t="shared" ref="L87:L96" si="14">SUM(J87-K87)</f>
        <v>-3.5699937225360969</v>
      </c>
      <c r="M87" s="44">
        <f t="shared" ref="M87:M96" si="15">SUM(L87/K87)</f>
        <v>-0.12914140381951547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40.833333333333336</v>
      </c>
      <c r="K88" s="111">
        <f t="shared" si="13"/>
        <v>37.680851063829785</v>
      </c>
      <c r="L88" s="210">
        <f t="shared" si="14"/>
        <v>3.152482269503551</v>
      </c>
      <c r="M88" s="44">
        <f t="shared" si="15"/>
        <v>8.3662714097496843E-2</v>
      </c>
      <c r="N88" s="72"/>
    </row>
    <row r="89" spans="3:14" x14ac:dyDescent="0.3">
      <c r="C89" s="445">
        <f>(SUM(C69,C70,C71,C73,C74,C75,C76,C77,C78,C79)/SUM(C27,C28,C29,C31,C32,C33,C34,C35,C36,C37))</f>
        <v>25.909302325581397</v>
      </c>
      <c r="D89" s="10"/>
      <c r="E89" s="73"/>
      <c r="I89" s="130" t="s">
        <v>6</v>
      </c>
      <c r="J89" s="212">
        <f t="shared" si="13"/>
        <v>23.156147732585321</v>
      </c>
      <c r="K89" s="111">
        <f t="shared" si="13"/>
        <v>34.616399999999999</v>
      </c>
      <c r="L89" s="210">
        <f t="shared" si="14"/>
        <v>-11.460252267414678</v>
      </c>
      <c r="M89" s="44">
        <f t="shared" si="15"/>
        <v>-0.33106424317417982</v>
      </c>
    </row>
    <row r="90" spans="3:14" x14ac:dyDescent="0.3">
      <c r="I90" s="130" t="s">
        <v>3</v>
      </c>
      <c r="J90" s="212">
        <f t="shared" si="13"/>
        <v>30.36</v>
      </c>
      <c r="K90" s="111">
        <f t="shared" si="13"/>
        <v>37.586666666666666</v>
      </c>
      <c r="L90" s="210">
        <f t="shared" si="14"/>
        <v>-7.2266666666666666</v>
      </c>
      <c r="M90" s="44">
        <f t="shared" si="15"/>
        <v>-0.19226676126285916</v>
      </c>
    </row>
    <row r="91" spans="3:14" x14ac:dyDescent="0.3">
      <c r="E91" s="73"/>
      <c r="I91" s="130" t="s">
        <v>7</v>
      </c>
      <c r="J91" s="212">
        <f t="shared" si="13"/>
        <v>26.777777777777779</v>
      </c>
      <c r="K91" s="111">
        <f t="shared" ref="K91:K96" si="16">SUM(D74/D32)</f>
        <v>21.485714285714284</v>
      </c>
      <c r="L91" s="210">
        <f t="shared" si="14"/>
        <v>5.2920634920634946</v>
      </c>
      <c r="M91" s="44">
        <f t="shared" si="15"/>
        <v>0.24630614657210415</v>
      </c>
    </row>
    <row r="92" spans="3:14" x14ac:dyDescent="0.3">
      <c r="E92" s="74"/>
      <c r="I92" s="130" t="s">
        <v>59</v>
      </c>
      <c r="J92" s="212">
        <f t="shared" si="13"/>
        <v>28.777777777777779</v>
      </c>
      <c r="K92" s="111">
        <f t="shared" si="16"/>
        <v>30.715217391304346</v>
      </c>
      <c r="L92" s="210">
        <f t="shared" si="14"/>
        <v>-1.9374396135265677</v>
      </c>
      <c r="M92" s="44">
        <f t="shared" si="15"/>
        <v>-6.3077515905033701E-2</v>
      </c>
    </row>
    <row r="93" spans="3:14" x14ac:dyDescent="0.3">
      <c r="I93" s="130" t="s">
        <v>338</v>
      </c>
      <c r="J93" s="212">
        <f t="shared" si="13"/>
        <v>30.944444444444443</v>
      </c>
      <c r="K93" s="111">
        <f t="shared" si="16"/>
        <v>30.21311475409836</v>
      </c>
      <c r="L93" s="210">
        <f t="shared" si="14"/>
        <v>0.73132969034608308</v>
      </c>
      <c r="M93" s="44">
        <f t="shared" si="15"/>
        <v>2.420570326159038E-2</v>
      </c>
    </row>
    <row r="94" spans="3:14" x14ac:dyDescent="0.3">
      <c r="E94" s="25"/>
      <c r="F94" s="25"/>
      <c r="I94" s="130" t="s">
        <v>65</v>
      </c>
      <c r="J94" s="212">
        <f t="shared" si="13"/>
        <v>26.310344827586206</v>
      </c>
      <c r="K94" s="111">
        <f t="shared" si="16"/>
        <v>23.818181818181817</v>
      </c>
      <c r="L94" s="210">
        <f t="shared" si="14"/>
        <v>2.4921630094043898</v>
      </c>
      <c r="M94" s="44">
        <f t="shared" si="15"/>
        <v>0.10463279810476446</v>
      </c>
    </row>
    <row r="95" spans="3:14" x14ac:dyDescent="0.3">
      <c r="E95" s="25"/>
      <c r="F95" s="25"/>
      <c r="I95" s="79" t="s">
        <v>296</v>
      </c>
      <c r="J95" s="212">
        <f t="shared" si="13"/>
        <v>17.3125</v>
      </c>
      <c r="K95" s="111">
        <f t="shared" si="16"/>
        <v>31.72972972972973</v>
      </c>
      <c r="L95" s="210">
        <f t="shared" si="14"/>
        <v>-14.41722972972973</v>
      </c>
      <c r="M95" s="44">
        <f t="shared" si="15"/>
        <v>-0.4543760647359455</v>
      </c>
    </row>
    <row r="96" spans="3:14" ht="15" thickBot="1" x14ac:dyDescent="0.35">
      <c r="I96" s="13" t="s">
        <v>19</v>
      </c>
      <c r="J96" s="213">
        <f t="shared" si="13"/>
        <v>16.978494623655912</v>
      </c>
      <c r="K96" s="208">
        <f t="shared" si="16"/>
        <v>18.657627118644069</v>
      </c>
      <c r="L96" s="211">
        <f t="shared" si="14"/>
        <v>-1.6791324949881563</v>
      </c>
      <c r="M96" s="65">
        <f t="shared" si="15"/>
        <v>-8.9997108652163177E-2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N21:N22"/>
    <mergeCell ref="J22:L22"/>
    <mergeCell ref="J23:L23"/>
    <mergeCell ref="J64:L64"/>
    <mergeCell ref="J65:K65"/>
    <mergeCell ref="J2:L2"/>
    <mergeCell ref="J3:L3"/>
    <mergeCell ref="J21:L21"/>
    <mergeCell ref="M21:M22"/>
  </mergeCells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27C2-74E7-4A3A-AC38-3462A068A16E}">
  <sheetPr codeName="Sheet48"/>
  <dimension ref="B1:AM203"/>
  <sheetViews>
    <sheetView topLeftCell="A67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373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373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375</v>
      </c>
      <c r="D5" s="423" t="s">
        <v>372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33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53</v>
      </c>
      <c r="D9" s="427">
        <v>54</v>
      </c>
      <c r="E9" s="93">
        <f t="shared" si="0"/>
        <v>-1</v>
      </c>
      <c r="F9" s="44">
        <f t="shared" si="1"/>
        <v>-1.8518518518518517E-2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2137</v>
      </c>
      <c r="D11" s="427">
        <v>2139</v>
      </c>
      <c r="E11" s="93">
        <f t="shared" si="0"/>
        <v>-2</v>
      </c>
      <c r="F11" s="44">
        <f t="shared" si="1"/>
        <v>-9.3501636278634881E-4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0.65666666666666662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7">
        <v>18</v>
      </c>
      <c r="E13" s="93">
        <f t="shared" si="0"/>
        <v>-1</v>
      </c>
      <c r="F13" s="58">
        <f t="shared" si="1"/>
        <v>-5.5555555555555552E-2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0.48775298804780876</v>
      </c>
      <c r="U13" s="16"/>
    </row>
    <row r="14" spans="2:35" ht="15" thickBot="1" x14ac:dyDescent="0.35">
      <c r="B14" s="14" t="s">
        <v>59</v>
      </c>
      <c r="C14" s="427">
        <v>126</v>
      </c>
      <c r="D14" s="427">
        <v>126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16</v>
      </c>
      <c r="D17" s="431">
        <v>16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89</v>
      </c>
      <c r="D18" s="429">
        <v>93</v>
      </c>
      <c r="E18" s="57">
        <f t="shared" si="0"/>
        <v>-4</v>
      </c>
      <c r="F18" s="58">
        <f t="shared" si="1"/>
        <v>-4.3010752688172046E-2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2561</v>
      </c>
      <c r="D19" s="7">
        <f>SUM(D8:D18)</f>
        <v>2569</v>
      </c>
      <c r="E19" s="77">
        <f t="shared" si="0"/>
        <v>-8</v>
      </c>
      <c r="F19" s="60">
        <f t="shared" si="1"/>
        <v>-3.1140521603736861E-3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374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375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53</v>
      </c>
      <c r="D28" s="99">
        <v>118</v>
      </c>
      <c r="E28" s="41">
        <f t="shared" ref="E28:E38" si="3">SUM(C28-D28)</f>
        <v>-65</v>
      </c>
      <c r="F28" s="67">
        <f t="shared" ref="F28:F36" si="4">SUM(E28/D28)</f>
        <v>-0.55084745762711862</v>
      </c>
      <c r="G28" s="75">
        <f>SUM(C28/D28)</f>
        <v>0.44915254237288138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2137</v>
      </c>
      <c r="D30" s="99">
        <v>2500</v>
      </c>
      <c r="E30" s="41">
        <f t="shared" si="3"/>
        <v>-363</v>
      </c>
      <c r="F30" s="67">
        <f t="shared" si="4"/>
        <v>-0.1452</v>
      </c>
      <c r="G30" s="75">
        <f>SUM(C30/D30)</f>
        <v>0.8548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126</v>
      </c>
      <c r="D33" s="99">
        <v>460</v>
      </c>
      <c r="E33" s="41">
        <f t="shared" si="3"/>
        <v>-334</v>
      </c>
      <c r="F33" s="67">
        <f t="shared" si="4"/>
        <v>-0.72608695652173916</v>
      </c>
      <c r="G33" s="75">
        <f t="shared" si="5"/>
        <v>0.27391304347826084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16</v>
      </c>
      <c r="D36" s="128">
        <v>111</v>
      </c>
      <c r="E36" s="57">
        <f t="shared" si="3"/>
        <v>-95</v>
      </c>
      <c r="F36" s="389">
        <f t="shared" si="4"/>
        <v>-0.85585585585585588</v>
      </c>
      <c r="G36" s="75">
        <f t="shared" si="5"/>
        <v>0.14414414414414414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89</v>
      </c>
      <c r="D37" s="119">
        <v>295</v>
      </c>
      <c r="E37" s="41">
        <f t="shared" si="3"/>
        <v>-206</v>
      </c>
      <c r="F37" s="94">
        <f>SUM(E37/D37)</f>
        <v>-0.69830508474576269</v>
      </c>
      <c r="G37" s="75">
        <f>SUM(C37/D37)</f>
        <v>0.30169491525423731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2561</v>
      </c>
      <c r="D38" s="7">
        <f>SUM(D27:D37)</f>
        <v>3859</v>
      </c>
      <c r="E38" s="77">
        <f t="shared" si="3"/>
        <v>-1298</v>
      </c>
      <c r="F38" s="149">
        <f>SUM(E38/D38)</f>
        <v>-0.3363565690593418</v>
      </c>
      <c r="G38" s="185">
        <f>SUM(C38/D38)</f>
        <v>0.66364343094065825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424</v>
      </c>
      <c r="D40" s="438">
        <f>SUM(D27:D29,D31:D37)</f>
        <v>1359</v>
      </c>
      <c r="E40" s="77">
        <f>SUM(C40-D40)</f>
        <v>-935</v>
      </c>
      <c r="F40" s="149">
        <f>SUM(E40/D40)</f>
        <v>-0.68800588668138341</v>
      </c>
      <c r="G40" s="185">
        <f>SUM(C40/D40)</f>
        <v>0.31199411331861665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373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375</v>
      </c>
      <c r="D44" s="423" t="s">
        <v>372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1015</v>
      </c>
      <c r="D47" s="441">
        <v>1063</v>
      </c>
      <c r="E47" s="93">
        <f t="shared" ref="E47:E58" si="6">SUM(C47-D47)</f>
        <v>-48</v>
      </c>
      <c r="F47" s="95">
        <f t="shared" ref="F47:F58" si="7">SUM(E47/D47)</f>
        <v>-4.5155221072436504E-2</v>
      </c>
      <c r="G47" s="394">
        <f t="shared" ref="G47:G55" si="8">SUM(C47/C27)</f>
        <v>30.757575757575758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1230</v>
      </c>
      <c r="D48" s="427">
        <v>1300</v>
      </c>
      <c r="E48" s="93">
        <f t="shared" si="6"/>
        <v>-70</v>
      </c>
      <c r="F48" s="95">
        <f t="shared" si="7"/>
        <v>-5.3846153846153849E-2</v>
      </c>
      <c r="G48" s="394">
        <f t="shared" si="8"/>
        <v>23.20754716981132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715</v>
      </c>
      <c r="D49" s="427">
        <v>735</v>
      </c>
      <c r="E49" s="93">
        <f t="shared" si="6"/>
        <v>-20</v>
      </c>
      <c r="F49" s="95">
        <f t="shared" si="7"/>
        <v>-2.7210884353741496E-2</v>
      </c>
      <c r="G49" s="394">
        <f t="shared" si="8"/>
        <v>39.722222222222221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50615</v>
      </c>
      <c r="D50" s="442">
        <v>49531</v>
      </c>
      <c r="E50" s="93">
        <f t="shared" si="6"/>
        <v>1084</v>
      </c>
      <c r="F50" s="95">
        <f t="shared" si="7"/>
        <v>2.1885283963578365E-2</v>
      </c>
      <c r="G50" s="394">
        <f t="shared" si="8"/>
        <v>23.685072531586336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701</v>
      </c>
      <c r="D51" s="427">
        <v>759</v>
      </c>
      <c r="E51" s="93">
        <f t="shared" si="6"/>
        <v>-58</v>
      </c>
      <c r="F51" s="95">
        <f t="shared" si="7"/>
        <v>-7.6416337285902497E-2</v>
      </c>
      <c r="G51" s="394">
        <f t="shared" si="8"/>
        <v>28.04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421</v>
      </c>
      <c r="D52" s="427">
        <v>482</v>
      </c>
      <c r="E52" s="93">
        <f t="shared" si="6"/>
        <v>-61</v>
      </c>
      <c r="F52" s="95">
        <f t="shared" si="7"/>
        <v>-0.12655601659751037</v>
      </c>
      <c r="G52" s="394">
        <f t="shared" si="8"/>
        <v>24.764705882352942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3434</v>
      </c>
      <c r="D53" s="427">
        <v>3626</v>
      </c>
      <c r="E53" s="93">
        <f t="shared" si="6"/>
        <v>-192</v>
      </c>
      <c r="F53" s="95">
        <f t="shared" si="7"/>
        <v>-5.2950910093767234E-2</v>
      </c>
      <c r="G53" s="394">
        <f t="shared" si="8"/>
        <v>27.253968253968253</v>
      </c>
      <c r="I53" s="40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533</v>
      </c>
      <c r="D54" s="429">
        <v>557</v>
      </c>
      <c r="E54" s="26">
        <f t="shared" si="6"/>
        <v>-24</v>
      </c>
      <c r="F54" s="152">
        <f t="shared" si="7"/>
        <v>-4.3087971274685818E-2</v>
      </c>
      <c r="G54" s="394">
        <f t="shared" si="8"/>
        <v>29.611111111111111</v>
      </c>
      <c r="AL54" s="35"/>
      <c r="AM54" s="35"/>
    </row>
    <row r="55" spans="2:39" ht="15" thickBot="1" x14ac:dyDescent="0.35">
      <c r="B55" s="14" t="s">
        <v>65</v>
      </c>
      <c r="C55" s="427">
        <v>741</v>
      </c>
      <c r="D55" s="427">
        <v>763</v>
      </c>
      <c r="E55" s="41">
        <f t="shared" si="6"/>
        <v>-22</v>
      </c>
      <c r="F55" s="67">
        <f t="shared" si="7"/>
        <v>-2.8833551769331587E-2</v>
      </c>
      <c r="G55" s="394">
        <f t="shared" si="8"/>
        <v>25.551724137931036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263</v>
      </c>
      <c r="D56" s="427">
        <v>277</v>
      </c>
      <c r="E56" s="41">
        <f t="shared" si="6"/>
        <v>-14</v>
      </c>
      <c r="F56" s="67">
        <f t="shared" si="7"/>
        <v>-5.0541516245487361E-2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1545</v>
      </c>
      <c r="D57" s="429">
        <v>1579</v>
      </c>
      <c r="E57" s="57">
        <f t="shared" si="6"/>
        <v>-34</v>
      </c>
      <c r="F57" s="94">
        <f t="shared" si="7"/>
        <v>-2.1532615579480684E-2</v>
      </c>
      <c r="G57" s="394">
        <f>SUM(C57/C37)</f>
        <v>17.359550561797754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61213</v>
      </c>
      <c r="D58" s="59">
        <f>SUM(D47:D57)</f>
        <v>60672</v>
      </c>
      <c r="E58" s="77">
        <f t="shared" si="6"/>
        <v>541</v>
      </c>
      <c r="F58" s="149">
        <f t="shared" si="7"/>
        <v>8.9167985232067506E-3</v>
      </c>
      <c r="G58" s="395">
        <f>SUM(C58/C38)</f>
        <v>23.901991409605621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10598</v>
      </c>
      <c r="D59" s="73">
        <f>SUM(D47:D49,D51:D57)</f>
        <v>11141</v>
      </c>
      <c r="E59" s="73">
        <f>SUM(E47:E49,E51:E57)</f>
        <v>-543</v>
      </c>
      <c r="F59" s="127">
        <f>SUM(E59/D59)</f>
        <v>-4.8738892379499146E-2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10598</v>
      </c>
      <c r="F61" s="30">
        <f>SUM(C27:C29,C31:C37)</f>
        <v>424</v>
      </c>
      <c r="G61" s="134">
        <f>SUM(E61/F61)</f>
        <v>24.995283018867923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374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375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1015</v>
      </c>
      <c r="D69" s="220">
        <v>4152</v>
      </c>
      <c r="E69" s="41">
        <f>SUM(C69-D69)</f>
        <v>-3137</v>
      </c>
      <c r="F69" s="67">
        <f>SUM(E69/D69)</f>
        <v>-0.75553949903660889</v>
      </c>
      <c r="G69" s="75">
        <f>SUM(C69/D69)</f>
        <v>0.24446050096339114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1230</v>
      </c>
      <c r="D70" s="220">
        <v>3262</v>
      </c>
      <c r="E70" s="41">
        <f t="shared" ref="E70:E79" si="10">SUM(C70-D70)</f>
        <v>-2032</v>
      </c>
      <c r="F70" s="67">
        <f t="shared" ref="F70:F79" si="11">SUM(E70/D70)</f>
        <v>-0.62293071735131822</v>
      </c>
      <c r="G70" s="75">
        <f t="shared" ref="G70:G79" si="12">SUM(C70/D70)</f>
        <v>0.37706928264868178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715</v>
      </c>
      <c r="D71" s="220">
        <v>1771</v>
      </c>
      <c r="E71" s="41">
        <f t="shared" si="10"/>
        <v>-1056</v>
      </c>
      <c r="F71" s="67">
        <f t="shared" si="11"/>
        <v>-0.59627329192546585</v>
      </c>
      <c r="G71" s="75">
        <f>SUM(C71/D71)</f>
        <v>0.40372670807453415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50615</v>
      </c>
      <c r="D72" s="220">
        <v>86541</v>
      </c>
      <c r="E72" s="41">
        <f t="shared" si="10"/>
        <v>-35926</v>
      </c>
      <c r="F72" s="67">
        <f t="shared" si="11"/>
        <v>-0.41513271166268012</v>
      </c>
      <c r="G72" s="75">
        <f t="shared" si="12"/>
        <v>0.58486728833731993</v>
      </c>
    </row>
    <row r="73" spans="2:14" ht="15" thickBot="1" x14ac:dyDescent="0.35">
      <c r="B73" s="3" t="s">
        <v>3</v>
      </c>
      <c r="C73" s="435">
        <f t="shared" si="9"/>
        <v>701</v>
      </c>
      <c r="D73" s="220">
        <v>2819</v>
      </c>
      <c r="E73" s="41">
        <f t="shared" si="10"/>
        <v>-2118</v>
      </c>
      <c r="F73" s="67">
        <f t="shared" si="11"/>
        <v>-0.75133025895707695</v>
      </c>
      <c r="G73" s="75">
        <f t="shared" si="12"/>
        <v>0.24866974104292303</v>
      </c>
    </row>
    <row r="74" spans="2:14" ht="15" thickBot="1" x14ac:dyDescent="0.35">
      <c r="B74" s="227" t="s">
        <v>7</v>
      </c>
      <c r="C74" s="435">
        <f t="shared" si="9"/>
        <v>421</v>
      </c>
      <c r="D74" s="223">
        <v>752</v>
      </c>
      <c r="E74" s="57">
        <f t="shared" si="10"/>
        <v>-331</v>
      </c>
      <c r="F74" s="94">
        <f t="shared" si="11"/>
        <v>-0.44015957446808512</v>
      </c>
      <c r="G74" s="75">
        <f t="shared" si="12"/>
        <v>0.55984042553191493</v>
      </c>
    </row>
    <row r="75" spans="2:14" ht="15" thickBot="1" x14ac:dyDescent="0.35">
      <c r="B75" s="14" t="s">
        <v>59</v>
      </c>
      <c r="C75" s="435">
        <f t="shared" si="9"/>
        <v>3434</v>
      </c>
      <c r="D75" s="220">
        <v>14129</v>
      </c>
      <c r="E75" s="41">
        <f t="shared" si="10"/>
        <v>-10695</v>
      </c>
      <c r="F75" s="67">
        <f t="shared" si="11"/>
        <v>-0.75695378299950455</v>
      </c>
      <c r="G75" s="75">
        <f t="shared" si="12"/>
        <v>0.24304621700049545</v>
      </c>
      <c r="K75" s="282"/>
    </row>
    <row r="76" spans="2:14" ht="15" thickBot="1" x14ac:dyDescent="0.35">
      <c r="B76" s="170" t="s">
        <v>338</v>
      </c>
      <c r="C76" s="435">
        <f t="shared" si="9"/>
        <v>533</v>
      </c>
      <c r="D76" s="235">
        <v>1843</v>
      </c>
      <c r="E76" s="93">
        <f t="shared" si="10"/>
        <v>-1310</v>
      </c>
      <c r="F76" s="95">
        <f t="shared" si="11"/>
        <v>-0.71079761258817142</v>
      </c>
      <c r="G76" s="75">
        <f t="shared" si="12"/>
        <v>0.28920238741182852</v>
      </c>
    </row>
    <row r="77" spans="2:14" ht="15" thickBot="1" x14ac:dyDescent="0.35">
      <c r="B77" s="233" t="s">
        <v>65</v>
      </c>
      <c r="C77" s="436">
        <f t="shared" si="9"/>
        <v>741</v>
      </c>
      <c r="D77" s="236">
        <v>1048</v>
      </c>
      <c r="E77" s="57">
        <f t="shared" si="10"/>
        <v>-307</v>
      </c>
      <c r="F77" s="238">
        <f t="shared" si="11"/>
        <v>-0.29293893129770993</v>
      </c>
      <c r="G77" s="75">
        <f t="shared" si="12"/>
        <v>0.70706106870229013</v>
      </c>
    </row>
    <row r="78" spans="2:14" ht="15" thickBot="1" x14ac:dyDescent="0.35">
      <c r="B78" s="419" t="s">
        <v>296</v>
      </c>
      <c r="C78" s="435">
        <f t="shared" si="9"/>
        <v>263</v>
      </c>
      <c r="D78" s="418">
        <v>3522</v>
      </c>
      <c r="E78" s="105">
        <f t="shared" si="10"/>
        <v>-3259</v>
      </c>
      <c r="F78" s="150">
        <f t="shared" si="11"/>
        <v>-0.92532651902328222</v>
      </c>
      <c r="G78" s="75">
        <f t="shared" si="12"/>
        <v>7.4673480976717777E-2</v>
      </c>
    </row>
    <row r="79" spans="2:14" ht="15" thickBot="1" x14ac:dyDescent="0.35">
      <c r="B79" s="38" t="s">
        <v>19</v>
      </c>
      <c r="C79" s="441">
        <f t="shared" si="9"/>
        <v>1545</v>
      </c>
      <c r="D79" s="390">
        <v>5504</v>
      </c>
      <c r="E79" s="26">
        <f t="shared" si="10"/>
        <v>-3959</v>
      </c>
      <c r="F79" s="152">
        <f t="shared" si="11"/>
        <v>-0.71929505813953487</v>
      </c>
      <c r="G79" s="75">
        <f t="shared" si="12"/>
        <v>0.28070494186046513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61213</v>
      </c>
      <c r="D80" s="115">
        <f>SUM(D69:D79)</f>
        <v>125343</v>
      </c>
      <c r="E80" s="77">
        <f>SUM(C80-D80)</f>
        <v>-64130</v>
      </c>
      <c r="F80" s="149">
        <f>SUM(E80/D80)</f>
        <v>-0.51163607062221261</v>
      </c>
      <c r="G80" s="185">
        <f>SUM(C80/D80)</f>
        <v>0.48836392937778733</v>
      </c>
      <c r="N80" s="72"/>
    </row>
    <row r="81" spans="3:14" ht="15" thickBot="1" x14ac:dyDescent="0.35">
      <c r="E81" s="102">
        <f>SUM(E69:E79)</f>
        <v>-64130</v>
      </c>
      <c r="I81" s="6" t="s">
        <v>374</v>
      </c>
      <c r="J81" s="40"/>
      <c r="K81" s="40"/>
      <c r="N81" s="72"/>
    </row>
    <row r="82" spans="3:14" ht="18.600000000000001" thickBot="1" x14ac:dyDescent="0.4">
      <c r="C82" s="444">
        <f>SUM(C80/C38)</f>
        <v>23.901991409605621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375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10598</v>
      </c>
      <c r="D84" s="73">
        <f>SUM(D69:D71,D73:D79)</f>
        <v>38802</v>
      </c>
      <c r="E84" s="250">
        <f>SUM(C84/D84)</f>
        <v>0.27313025101798877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30.757575757575758</v>
      </c>
      <c r="K86" s="111">
        <f t="shared" si="13"/>
        <v>36.743362831858406</v>
      </c>
      <c r="L86" s="210">
        <f>SUM(J86-K86)</f>
        <v>-5.9857870742826478</v>
      </c>
      <c r="M86" s="44">
        <f>SUM(L86/K86)</f>
        <v>-0.16290798154960001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23.20754716981132</v>
      </c>
      <c r="K87" s="111">
        <f t="shared" si="13"/>
        <v>27.64406779661017</v>
      </c>
      <c r="L87" s="210">
        <f t="shared" ref="L87:L96" si="14">SUM(J87-K87)</f>
        <v>-4.4365206267988491</v>
      </c>
      <c r="M87" s="44">
        <f t="shared" ref="M87:M96" si="15">SUM(L87/K87)</f>
        <v>-0.16048725749916132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39.722222222222221</v>
      </c>
      <c r="K88" s="111">
        <f t="shared" si="13"/>
        <v>37.680851063829785</v>
      </c>
      <c r="L88" s="210">
        <f t="shared" si="14"/>
        <v>2.0413711583924368</v>
      </c>
      <c r="M88" s="44">
        <f t="shared" si="15"/>
        <v>5.4175293305728137E-2</v>
      </c>
      <c r="N88" s="72"/>
    </row>
    <row r="89" spans="3:14" x14ac:dyDescent="0.3">
      <c r="C89" s="445">
        <f>(SUM(C69,C70,C71,C73,C74,C75,C76,C77,C78,C79)/SUM(C27,C28,C29,C31,C32,C33,C34,C35,C36,C37))</f>
        <v>24.995283018867923</v>
      </c>
      <c r="D89" s="10"/>
      <c r="E89" s="73"/>
      <c r="I89" s="130" t="s">
        <v>6</v>
      </c>
      <c r="J89" s="212">
        <f t="shared" si="13"/>
        <v>23.685072531586336</v>
      </c>
      <c r="K89" s="111">
        <f t="shared" si="13"/>
        <v>34.616399999999999</v>
      </c>
      <c r="L89" s="210">
        <f t="shared" si="14"/>
        <v>-10.931327468413663</v>
      </c>
      <c r="M89" s="44">
        <f t="shared" si="15"/>
        <v>-0.315784641626907</v>
      </c>
    </row>
    <row r="90" spans="3:14" x14ac:dyDescent="0.3">
      <c r="I90" s="130" t="s">
        <v>3</v>
      </c>
      <c r="J90" s="212">
        <f t="shared" si="13"/>
        <v>28.04</v>
      </c>
      <c r="K90" s="111">
        <f t="shared" ref="K90:K96" si="16">SUM(D73/D31)</f>
        <v>37.586666666666666</v>
      </c>
      <c r="L90" s="210">
        <f t="shared" si="14"/>
        <v>-9.5466666666666669</v>
      </c>
      <c r="M90" s="44">
        <f t="shared" si="15"/>
        <v>-0.25399077687123095</v>
      </c>
    </row>
    <row r="91" spans="3:14" x14ac:dyDescent="0.3">
      <c r="E91" s="73"/>
      <c r="I91" s="130" t="s">
        <v>7</v>
      </c>
      <c r="J91" s="212">
        <f t="shared" si="13"/>
        <v>24.764705882352942</v>
      </c>
      <c r="K91" s="111">
        <f t="shared" si="16"/>
        <v>21.485714285714284</v>
      </c>
      <c r="L91" s="210">
        <f t="shared" si="14"/>
        <v>3.278991596638658</v>
      </c>
      <c r="M91" s="44">
        <f t="shared" si="15"/>
        <v>0.15261264080100137</v>
      </c>
    </row>
    <row r="92" spans="3:14" x14ac:dyDescent="0.3">
      <c r="E92" s="74"/>
      <c r="I92" s="130" t="s">
        <v>59</v>
      </c>
      <c r="J92" s="212">
        <f t="shared" si="13"/>
        <v>27.253968253968253</v>
      </c>
      <c r="K92" s="111">
        <f t="shared" si="16"/>
        <v>30.715217391304346</v>
      </c>
      <c r="L92" s="210">
        <f t="shared" si="14"/>
        <v>-3.4612491373360932</v>
      </c>
      <c r="M92" s="44">
        <f t="shared" si="15"/>
        <v>-0.11268841412517538</v>
      </c>
    </row>
    <row r="93" spans="3:14" x14ac:dyDescent="0.3">
      <c r="I93" s="130" t="s">
        <v>338</v>
      </c>
      <c r="J93" s="212">
        <f t="shared" si="13"/>
        <v>29.611111111111111</v>
      </c>
      <c r="K93" s="111">
        <f t="shared" si="16"/>
        <v>30.21311475409836</v>
      </c>
      <c r="L93" s="210">
        <f t="shared" si="14"/>
        <v>-0.60200364298724907</v>
      </c>
      <c r="M93" s="44">
        <f t="shared" si="15"/>
        <v>-1.9925242659914376E-2</v>
      </c>
    </row>
    <row r="94" spans="3:14" x14ac:dyDescent="0.3">
      <c r="E94" s="25"/>
      <c r="F94" s="25"/>
      <c r="I94" s="130" t="s">
        <v>65</v>
      </c>
      <c r="J94" s="212">
        <f t="shared" si="13"/>
        <v>25.551724137931036</v>
      </c>
      <c r="K94" s="111">
        <f t="shared" si="16"/>
        <v>23.818181818181817</v>
      </c>
      <c r="L94" s="210">
        <f t="shared" si="14"/>
        <v>1.733542319749219</v>
      </c>
      <c r="M94" s="44">
        <f t="shared" si="15"/>
        <v>7.2782311134509198E-2</v>
      </c>
    </row>
    <row r="95" spans="3:14" x14ac:dyDescent="0.3">
      <c r="E95" s="25"/>
      <c r="F95" s="25"/>
      <c r="I95" s="79" t="s">
        <v>296</v>
      </c>
      <c r="J95" s="212">
        <f t="shared" si="13"/>
        <v>16.4375</v>
      </c>
      <c r="K95" s="111">
        <f t="shared" si="16"/>
        <v>31.72972972972973</v>
      </c>
      <c r="L95" s="210">
        <f t="shared" si="14"/>
        <v>-15.29222972972973</v>
      </c>
      <c r="M95" s="44">
        <f t="shared" si="15"/>
        <v>-0.48195272572402043</v>
      </c>
    </row>
    <row r="96" spans="3:14" ht="15" thickBot="1" x14ac:dyDescent="0.35">
      <c r="I96" s="13" t="s">
        <v>19</v>
      </c>
      <c r="J96" s="213">
        <f t="shared" si="13"/>
        <v>17.359550561797754</v>
      </c>
      <c r="K96" s="208">
        <f t="shared" si="16"/>
        <v>18.657627118644069</v>
      </c>
      <c r="L96" s="211">
        <f t="shared" si="14"/>
        <v>-1.2980765568463148</v>
      </c>
      <c r="M96" s="65">
        <f t="shared" si="15"/>
        <v>-6.9573507316435843E-2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65:K65"/>
    <mergeCell ref="J2:L2"/>
    <mergeCell ref="J3:L3"/>
    <mergeCell ref="J21:L21"/>
    <mergeCell ref="M21:M22"/>
    <mergeCell ref="N21:N22"/>
    <mergeCell ref="J22:L22"/>
    <mergeCell ref="J23:L23"/>
    <mergeCell ref="J64:L64"/>
  </mergeCells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C969D-AFD4-4E16-A924-66A0EE110B25}">
  <sheetPr codeName="Sheet49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377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377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379</v>
      </c>
      <c r="D5" s="423" t="s">
        <v>375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33</v>
      </c>
      <c r="E8" s="93">
        <f t="shared" ref="E8:E19" si="0">SUM(C8-D8)</f>
        <v>2</v>
      </c>
      <c r="F8" s="96">
        <f t="shared" ref="F8:F19" si="1">SUM(E8/D8)</f>
        <v>6.0606060606060608E-2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54</v>
      </c>
      <c r="D9" s="427">
        <v>53</v>
      </c>
      <c r="E9" s="93">
        <f t="shared" si="0"/>
        <v>1</v>
      </c>
      <c r="F9" s="44">
        <f t="shared" si="1"/>
        <v>1.8867924528301886E-2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2131</v>
      </c>
      <c r="D11" s="427">
        <v>2137</v>
      </c>
      <c r="E11" s="93">
        <f t="shared" si="0"/>
        <v>-6</v>
      </c>
      <c r="F11" s="44">
        <f t="shared" si="1"/>
        <v>-2.8076743097800653E-3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29</v>
      </c>
      <c r="D12" s="428">
        <v>25</v>
      </c>
      <c r="E12" s="93">
        <f t="shared" si="0"/>
        <v>4</v>
      </c>
      <c r="F12" s="44">
        <f t="shared" si="1"/>
        <v>0.16</v>
      </c>
      <c r="J12" s="190"/>
      <c r="K12" s="146"/>
      <c r="L12" s="139"/>
      <c r="M12" s="139"/>
      <c r="N12" s="141"/>
      <c r="S12" s="16" t="s">
        <v>58</v>
      </c>
      <c r="T12" s="18">
        <f>SUM(C19/T7)</f>
        <v>0.66333333333333333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7">
        <v>17</v>
      </c>
      <c r="E13" s="93">
        <f t="shared" si="0"/>
        <v>0</v>
      </c>
      <c r="F13" s="58">
        <f t="shared" si="1"/>
        <v>0</v>
      </c>
      <c r="H13" t="s">
        <v>380</v>
      </c>
      <c r="J13" s="190"/>
      <c r="K13" s="144"/>
      <c r="L13" s="139"/>
      <c r="M13" s="139"/>
      <c r="N13" s="141"/>
      <c r="S13" s="16" t="s">
        <v>11</v>
      </c>
      <c r="T13" s="18">
        <f>SUM(C58/T8)</f>
        <v>0.49078087649402391</v>
      </c>
      <c r="U13" s="16"/>
    </row>
    <row r="14" spans="2:35" ht="15" thickBot="1" x14ac:dyDescent="0.35">
      <c r="B14" s="14" t="s">
        <v>59</v>
      </c>
      <c r="C14" s="427">
        <v>125</v>
      </c>
      <c r="D14" s="427">
        <v>126</v>
      </c>
      <c r="E14" s="93">
        <f t="shared" si="0"/>
        <v>-1</v>
      </c>
      <c r="F14" s="44">
        <f t="shared" si="1"/>
        <v>-7.9365079365079361E-3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33</v>
      </c>
      <c r="D17" s="431">
        <v>16</v>
      </c>
      <c r="E17" s="41">
        <f t="shared" si="0"/>
        <v>17</v>
      </c>
      <c r="F17" s="44">
        <f t="shared" si="1"/>
        <v>1.0625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98</v>
      </c>
      <c r="D18" s="429">
        <v>89</v>
      </c>
      <c r="E18" s="57">
        <f t="shared" si="0"/>
        <v>9</v>
      </c>
      <c r="F18" s="58">
        <f t="shared" si="1"/>
        <v>0.10112359550561797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2587</v>
      </c>
      <c r="D19" s="7">
        <f>SUM(D8:D18)</f>
        <v>2561</v>
      </c>
      <c r="E19" s="77">
        <f t="shared" si="0"/>
        <v>26</v>
      </c>
      <c r="F19" s="60">
        <f t="shared" si="1"/>
        <v>1.015228426395939E-2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378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379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54</v>
      </c>
      <c r="D28" s="99">
        <v>118</v>
      </c>
      <c r="E28" s="41">
        <f t="shared" ref="E28:E38" si="3">SUM(C28-D28)</f>
        <v>-64</v>
      </c>
      <c r="F28" s="67">
        <f t="shared" ref="F28:F36" si="4">SUM(E28/D28)</f>
        <v>-0.5423728813559322</v>
      </c>
      <c r="G28" s="75">
        <f>SUM(C28/D28)</f>
        <v>0.4576271186440678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2131</v>
      </c>
      <c r="D30" s="99">
        <v>2500</v>
      </c>
      <c r="E30" s="41">
        <f t="shared" si="3"/>
        <v>-369</v>
      </c>
      <c r="F30" s="67">
        <f t="shared" si="4"/>
        <v>-0.14760000000000001</v>
      </c>
      <c r="G30" s="75">
        <f>SUM(C30/D30)</f>
        <v>0.85240000000000005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125</v>
      </c>
      <c r="D33" s="99">
        <v>460</v>
      </c>
      <c r="E33" s="41">
        <f t="shared" si="3"/>
        <v>-335</v>
      </c>
      <c r="F33" s="67">
        <f t="shared" si="4"/>
        <v>-0.72826086956521741</v>
      </c>
      <c r="G33" s="75">
        <f t="shared" si="5"/>
        <v>0.27173913043478259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33</v>
      </c>
      <c r="D36" s="128">
        <v>111</v>
      </c>
      <c r="E36" s="57">
        <f t="shared" si="3"/>
        <v>-78</v>
      </c>
      <c r="F36" s="389">
        <f t="shared" si="4"/>
        <v>-0.70270270270270274</v>
      </c>
      <c r="G36" s="75">
        <f t="shared" si="5"/>
        <v>0.29729729729729731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98</v>
      </c>
      <c r="D37" s="119">
        <v>295</v>
      </c>
      <c r="E37" s="41">
        <f t="shared" si="3"/>
        <v>-197</v>
      </c>
      <c r="F37" s="94">
        <f>SUM(E37/D37)</f>
        <v>-0.66779661016949154</v>
      </c>
      <c r="G37" s="75">
        <f>SUM(C37/D37)</f>
        <v>0.33220338983050846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2587</v>
      </c>
      <c r="D38" s="7">
        <f>SUM(D27:D37)</f>
        <v>3859</v>
      </c>
      <c r="E38" s="77">
        <f t="shared" si="3"/>
        <v>-1272</v>
      </c>
      <c r="F38" s="149">
        <f>SUM(E38/D38)</f>
        <v>-0.32961907229852294</v>
      </c>
      <c r="G38" s="185">
        <f>SUM(C38/D38)</f>
        <v>0.67038092770147706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456</v>
      </c>
      <c r="D40" s="438">
        <f>SUM(D27:D29,D31:D37)</f>
        <v>1359</v>
      </c>
      <c r="E40" s="77">
        <f>SUM(C40-D40)</f>
        <v>-903</v>
      </c>
      <c r="F40" s="149">
        <f>SUM(E40/D40)</f>
        <v>-0.66445916114790282</v>
      </c>
      <c r="G40" s="185">
        <f>SUM(C40/D40)</f>
        <v>0.33554083885209712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377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379</v>
      </c>
      <c r="D44" s="423" t="s">
        <v>375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999</v>
      </c>
      <c r="D47" s="441">
        <v>1015</v>
      </c>
      <c r="E47" s="93">
        <f t="shared" ref="E47:E58" si="6">SUM(C47-D47)</f>
        <v>-16</v>
      </c>
      <c r="F47" s="95">
        <f t="shared" ref="F47:F58" si="7">SUM(E47/D47)</f>
        <v>-1.5763546798029555E-2</v>
      </c>
      <c r="G47" s="394">
        <f t="shared" ref="G47:G55" si="8">SUM(C47/C27)</f>
        <v>28.542857142857144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1296</v>
      </c>
      <c r="D48" s="427">
        <v>1230</v>
      </c>
      <c r="E48" s="93">
        <f t="shared" si="6"/>
        <v>66</v>
      </c>
      <c r="F48" s="95">
        <f t="shared" si="7"/>
        <v>5.3658536585365853E-2</v>
      </c>
      <c r="G48" s="394">
        <f t="shared" si="8"/>
        <v>24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718</v>
      </c>
      <c r="D49" s="427">
        <v>715</v>
      </c>
      <c r="E49" s="93">
        <f t="shared" si="6"/>
        <v>3</v>
      </c>
      <c r="F49" s="95">
        <f t="shared" si="7"/>
        <v>4.1958041958041958E-3</v>
      </c>
      <c r="G49" s="394">
        <f t="shared" si="8"/>
        <v>39.888888888888886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50514</v>
      </c>
      <c r="D50" s="442">
        <v>50615</v>
      </c>
      <c r="E50" s="93">
        <f t="shared" si="6"/>
        <v>-101</v>
      </c>
      <c r="F50" s="95">
        <f t="shared" si="7"/>
        <v>-1.9954558925219796E-3</v>
      </c>
      <c r="G50" s="394">
        <f t="shared" si="8"/>
        <v>23.704364148287191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825</v>
      </c>
      <c r="D51" s="427">
        <v>701</v>
      </c>
      <c r="E51" s="93">
        <f t="shared" si="6"/>
        <v>124</v>
      </c>
      <c r="F51" s="95">
        <f t="shared" si="7"/>
        <v>0.17689015691868759</v>
      </c>
      <c r="G51" s="394">
        <f t="shared" si="8"/>
        <v>28.448275862068964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379</v>
      </c>
      <c r="D52" s="427">
        <v>421</v>
      </c>
      <c r="E52" s="93">
        <f t="shared" si="6"/>
        <v>-42</v>
      </c>
      <c r="F52" s="95">
        <f t="shared" si="7"/>
        <v>-9.9762470308788598E-2</v>
      </c>
      <c r="G52" s="394">
        <f t="shared" si="8"/>
        <v>22.294117647058822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3624</v>
      </c>
      <c r="D53" s="427">
        <v>3434</v>
      </c>
      <c r="E53" s="93">
        <f t="shared" si="6"/>
        <v>190</v>
      </c>
      <c r="F53" s="95">
        <f t="shared" si="7"/>
        <v>5.5329062317996502E-2</v>
      </c>
      <c r="G53" s="394">
        <f t="shared" si="8"/>
        <v>28.992000000000001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551</v>
      </c>
      <c r="D54" s="429">
        <v>533</v>
      </c>
      <c r="E54" s="26">
        <f t="shared" si="6"/>
        <v>18</v>
      </c>
      <c r="F54" s="152">
        <f t="shared" si="7"/>
        <v>3.3771106941838651E-2</v>
      </c>
      <c r="G54" s="394">
        <f t="shared" si="8"/>
        <v>30.611111111111111</v>
      </c>
      <c r="AL54" s="35"/>
      <c r="AM54" s="35"/>
    </row>
    <row r="55" spans="2:39" ht="15" thickBot="1" x14ac:dyDescent="0.35">
      <c r="B55" s="14" t="s">
        <v>65</v>
      </c>
      <c r="C55" s="427">
        <v>774</v>
      </c>
      <c r="D55" s="427">
        <v>741</v>
      </c>
      <c r="E55" s="41">
        <f t="shared" si="6"/>
        <v>33</v>
      </c>
      <c r="F55" s="67">
        <f t="shared" si="7"/>
        <v>4.4534412955465584E-2</v>
      </c>
      <c r="G55" s="394">
        <f t="shared" si="8"/>
        <v>26.689655172413794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338</v>
      </c>
      <c r="D56" s="427">
        <v>263</v>
      </c>
      <c r="E56" s="41">
        <f t="shared" si="6"/>
        <v>75</v>
      </c>
      <c r="F56" s="67">
        <f t="shared" si="7"/>
        <v>0.28517110266159695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1575</v>
      </c>
      <c r="D57" s="429">
        <v>1545</v>
      </c>
      <c r="E57" s="57">
        <f t="shared" si="6"/>
        <v>30</v>
      </c>
      <c r="F57" s="94">
        <f t="shared" si="7"/>
        <v>1.9417475728155338E-2</v>
      </c>
      <c r="G57" s="394">
        <f>SUM(C57/C37)</f>
        <v>16.071428571428573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61593</v>
      </c>
      <c r="D58" s="59">
        <f>SUM(D47:D57)</f>
        <v>61213</v>
      </c>
      <c r="E58" s="77">
        <f t="shared" si="6"/>
        <v>380</v>
      </c>
      <c r="F58" s="149">
        <f t="shared" si="7"/>
        <v>6.207831669743355E-3</v>
      </c>
      <c r="G58" s="395">
        <f>SUM(C58/C38)</f>
        <v>23.808658678005411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11079</v>
      </c>
      <c r="D59" s="73">
        <f>SUM(D47:D49,D51:D57)</f>
        <v>10598</v>
      </c>
      <c r="E59" s="73">
        <f>SUM(E47:E49,E51:E57)</f>
        <v>481</v>
      </c>
      <c r="F59" s="127">
        <f>SUM(E59/D59)</f>
        <v>4.538592187205133E-2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11079</v>
      </c>
      <c r="F61" s="30">
        <f>SUM(C27:C29,C31:C37)</f>
        <v>456</v>
      </c>
      <c r="G61" s="134">
        <f>SUM(E61/F61)</f>
        <v>24.296052631578949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378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379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999</v>
      </c>
      <c r="D69" s="220">
        <v>4152</v>
      </c>
      <c r="E69" s="41">
        <f>SUM(C69-D69)</f>
        <v>-3153</v>
      </c>
      <c r="F69" s="67">
        <f>SUM(E69/D69)</f>
        <v>-0.75939306358381498</v>
      </c>
      <c r="G69" s="75">
        <f>SUM(C69/D69)</f>
        <v>0.24060693641618497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1296</v>
      </c>
      <c r="D70" s="220">
        <v>3262</v>
      </c>
      <c r="E70" s="41">
        <f t="shared" ref="E70:E79" si="10">SUM(C70-D70)</f>
        <v>-1966</v>
      </c>
      <c r="F70" s="67">
        <f t="shared" ref="F70:F79" si="11">SUM(E70/D70)</f>
        <v>-0.60269773145309624</v>
      </c>
      <c r="G70" s="75">
        <f t="shared" ref="G70:G79" si="12">SUM(C70/D70)</f>
        <v>0.39730226854690376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718</v>
      </c>
      <c r="D71" s="220">
        <v>1771</v>
      </c>
      <c r="E71" s="41">
        <f t="shared" si="10"/>
        <v>-1053</v>
      </c>
      <c r="F71" s="67">
        <f t="shared" si="11"/>
        <v>-0.59457933370976845</v>
      </c>
      <c r="G71" s="75">
        <f>SUM(C71/D71)</f>
        <v>0.40542066629023149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50514</v>
      </c>
      <c r="D72" s="220">
        <v>86541</v>
      </c>
      <c r="E72" s="41">
        <f t="shared" si="10"/>
        <v>-36027</v>
      </c>
      <c r="F72" s="67">
        <f t="shared" si="11"/>
        <v>-0.4162997885395362</v>
      </c>
      <c r="G72" s="75">
        <f t="shared" si="12"/>
        <v>0.5837002114604638</v>
      </c>
    </row>
    <row r="73" spans="2:14" ht="15" thickBot="1" x14ac:dyDescent="0.35">
      <c r="B73" s="3" t="s">
        <v>3</v>
      </c>
      <c r="C73" s="435">
        <f t="shared" si="9"/>
        <v>825</v>
      </c>
      <c r="D73" s="220">
        <v>2819</v>
      </c>
      <c r="E73" s="41">
        <f t="shared" si="10"/>
        <v>-1994</v>
      </c>
      <c r="F73" s="67">
        <f t="shared" si="11"/>
        <v>-0.70734302944306493</v>
      </c>
      <c r="G73" s="75">
        <f t="shared" si="12"/>
        <v>0.29265697055693507</v>
      </c>
    </row>
    <row r="74" spans="2:14" ht="15" thickBot="1" x14ac:dyDescent="0.35">
      <c r="B74" s="227" t="s">
        <v>7</v>
      </c>
      <c r="C74" s="435">
        <f t="shared" si="9"/>
        <v>379</v>
      </c>
      <c r="D74" s="223">
        <v>752</v>
      </c>
      <c r="E74" s="57">
        <f t="shared" si="10"/>
        <v>-373</v>
      </c>
      <c r="F74" s="94">
        <f t="shared" si="11"/>
        <v>-0.49601063829787234</v>
      </c>
      <c r="G74" s="75">
        <f t="shared" si="12"/>
        <v>0.50398936170212771</v>
      </c>
    </row>
    <row r="75" spans="2:14" ht="15" thickBot="1" x14ac:dyDescent="0.35">
      <c r="B75" s="14" t="s">
        <v>59</v>
      </c>
      <c r="C75" s="435">
        <f t="shared" si="9"/>
        <v>3624</v>
      </c>
      <c r="D75" s="220">
        <v>14129</v>
      </c>
      <c r="E75" s="41">
        <f t="shared" si="10"/>
        <v>-10505</v>
      </c>
      <c r="F75" s="67">
        <f t="shared" si="11"/>
        <v>-0.74350626371293083</v>
      </c>
      <c r="G75" s="75">
        <f t="shared" si="12"/>
        <v>0.25649373628706917</v>
      </c>
      <c r="K75" s="282"/>
    </row>
    <row r="76" spans="2:14" ht="15" thickBot="1" x14ac:dyDescent="0.35">
      <c r="B76" s="170" t="s">
        <v>338</v>
      </c>
      <c r="C76" s="435">
        <f t="shared" si="9"/>
        <v>551</v>
      </c>
      <c r="D76" s="235">
        <v>1843</v>
      </c>
      <c r="E76" s="93">
        <f t="shared" si="10"/>
        <v>-1292</v>
      </c>
      <c r="F76" s="95">
        <f t="shared" si="11"/>
        <v>-0.7010309278350515</v>
      </c>
      <c r="G76" s="75">
        <f t="shared" si="12"/>
        <v>0.29896907216494845</v>
      </c>
    </row>
    <row r="77" spans="2:14" ht="15" thickBot="1" x14ac:dyDescent="0.35">
      <c r="B77" s="233" t="s">
        <v>65</v>
      </c>
      <c r="C77" s="436">
        <f t="shared" si="9"/>
        <v>774</v>
      </c>
      <c r="D77" s="236">
        <v>1048</v>
      </c>
      <c r="E77" s="57">
        <f t="shared" si="10"/>
        <v>-274</v>
      </c>
      <c r="F77" s="238">
        <f t="shared" si="11"/>
        <v>-0.26145038167938933</v>
      </c>
      <c r="G77" s="75">
        <f t="shared" si="12"/>
        <v>0.73854961832061072</v>
      </c>
    </row>
    <row r="78" spans="2:14" ht="15" thickBot="1" x14ac:dyDescent="0.35">
      <c r="B78" s="419" t="s">
        <v>296</v>
      </c>
      <c r="C78" s="435">
        <f t="shared" si="9"/>
        <v>338</v>
      </c>
      <c r="D78" s="418">
        <v>3522</v>
      </c>
      <c r="E78" s="105">
        <f t="shared" si="10"/>
        <v>-3184</v>
      </c>
      <c r="F78" s="150">
        <f t="shared" si="11"/>
        <v>-0.90403180011357187</v>
      </c>
      <c r="G78" s="75">
        <f t="shared" si="12"/>
        <v>9.5968199886428171E-2</v>
      </c>
    </row>
    <row r="79" spans="2:14" ht="15" thickBot="1" x14ac:dyDescent="0.35">
      <c r="B79" s="38" t="s">
        <v>19</v>
      </c>
      <c r="C79" s="441">
        <f t="shared" si="9"/>
        <v>1575</v>
      </c>
      <c r="D79" s="390">
        <v>5504</v>
      </c>
      <c r="E79" s="26">
        <f t="shared" si="10"/>
        <v>-3929</v>
      </c>
      <c r="F79" s="152">
        <f t="shared" si="11"/>
        <v>-0.71384447674418605</v>
      </c>
      <c r="G79" s="75">
        <f t="shared" si="12"/>
        <v>0.28615552325581395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61593</v>
      </c>
      <c r="D80" s="115">
        <f>SUM(D69:D79)</f>
        <v>125343</v>
      </c>
      <c r="E80" s="77">
        <f>SUM(C80-D80)</f>
        <v>-63750</v>
      </c>
      <c r="F80" s="149">
        <f>SUM(E80/D80)</f>
        <v>-0.50860438955506093</v>
      </c>
      <c r="G80" s="185">
        <f>SUM(C80/D80)</f>
        <v>0.49139561044493907</v>
      </c>
      <c r="N80" s="72"/>
    </row>
    <row r="81" spans="3:14" ht="15" thickBot="1" x14ac:dyDescent="0.35">
      <c r="E81" s="102">
        <f>SUM(E69:E79)</f>
        <v>-63750</v>
      </c>
      <c r="I81" s="6" t="s">
        <v>378</v>
      </c>
      <c r="J81" s="40"/>
      <c r="K81" s="40"/>
      <c r="N81" s="72"/>
    </row>
    <row r="82" spans="3:14" ht="18.600000000000001" thickBot="1" x14ac:dyDescent="0.4">
      <c r="C82" s="444">
        <f>SUM(C80/C38)</f>
        <v>23.808658678005411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379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11079</v>
      </c>
      <c r="D84" s="73">
        <f>SUM(D69:D71,D73:D79)</f>
        <v>38802</v>
      </c>
      <c r="E84" s="250">
        <f>SUM(C84/D84)</f>
        <v>0.28552651925158495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28.542857142857144</v>
      </c>
      <c r="K86" s="111">
        <f t="shared" si="13"/>
        <v>36.743362831858406</v>
      </c>
      <c r="L86" s="210">
        <f>SUM(J86-K86)</f>
        <v>-8.2005056890012611</v>
      </c>
      <c r="M86" s="44">
        <f>SUM(L86/K86)</f>
        <v>-0.22318331957060272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24</v>
      </c>
      <c r="K87" s="111">
        <f t="shared" si="13"/>
        <v>27.64406779661017</v>
      </c>
      <c r="L87" s="210">
        <f t="shared" ref="L87:L96" si="14">SUM(J87-K87)</f>
        <v>-3.6440677966101696</v>
      </c>
      <c r="M87" s="44">
        <f t="shared" ref="M87:M96" si="15">SUM(L87/K87)</f>
        <v>-0.13182096873083998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39.888888888888886</v>
      </c>
      <c r="K88" s="111">
        <f t="shared" si="13"/>
        <v>37.680851063829785</v>
      </c>
      <c r="L88" s="210">
        <f t="shared" si="14"/>
        <v>2.2080378250591011</v>
      </c>
      <c r="M88" s="44">
        <f t="shared" si="15"/>
        <v>5.859840642449337E-2</v>
      </c>
      <c r="N88" s="72"/>
    </row>
    <row r="89" spans="3:14" x14ac:dyDescent="0.3">
      <c r="C89" s="445">
        <f>(SUM(C69,C70,C71,C73,C74,C75,C76,C77,C78,C79)/SUM(C27,C28,C29,C31,C32,C33,C34,C35,C36,C37))</f>
        <v>24.296052631578949</v>
      </c>
      <c r="D89" s="10"/>
      <c r="E89" s="73"/>
      <c r="I89" s="130" t="s">
        <v>6</v>
      </c>
      <c r="J89" s="212">
        <f t="shared" si="13"/>
        <v>23.704364148287191</v>
      </c>
      <c r="K89" s="111">
        <f t="shared" si="13"/>
        <v>34.616399999999999</v>
      </c>
      <c r="L89" s="210">
        <f t="shared" si="14"/>
        <v>-10.912035851712808</v>
      </c>
      <c r="M89" s="44">
        <f t="shared" si="15"/>
        <v>-0.31522734460292834</v>
      </c>
    </row>
    <row r="90" spans="3:14" x14ac:dyDescent="0.3">
      <c r="I90" s="130" t="s">
        <v>3</v>
      </c>
      <c r="J90" s="212">
        <f t="shared" si="13"/>
        <v>28.448275862068964</v>
      </c>
      <c r="K90" s="111">
        <f t="shared" ref="K90:K96" si="16">SUM(D73/D31)</f>
        <v>37.586666666666666</v>
      </c>
      <c r="L90" s="210">
        <f t="shared" si="14"/>
        <v>-9.1383908045977016</v>
      </c>
      <c r="M90" s="44">
        <f t="shared" si="15"/>
        <v>-0.24312852442171962</v>
      </c>
    </row>
    <row r="91" spans="3:14" x14ac:dyDescent="0.3">
      <c r="E91" s="73"/>
      <c r="I91" s="130" t="s">
        <v>7</v>
      </c>
      <c r="J91" s="212">
        <f t="shared" si="13"/>
        <v>22.294117647058822</v>
      </c>
      <c r="K91" s="111">
        <f t="shared" si="16"/>
        <v>21.485714285714284</v>
      </c>
      <c r="L91" s="210">
        <f t="shared" si="14"/>
        <v>0.8084033613445385</v>
      </c>
      <c r="M91" s="44">
        <f t="shared" si="15"/>
        <v>3.762515644555698E-2</v>
      </c>
    </row>
    <row r="92" spans="3:14" x14ac:dyDescent="0.3">
      <c r="E92" s="74"/>
      <c r="I92" s="130" t="s">
        <v>59</v>
      </c>
      <c r="J92" s="212">
        <f t="shared" si="13"/>
        <v>28.992000000000001</v>
      </c>
      <c r="K92" s="111">
        <f t="shared" si="16"/>
        <v>30.715217391304346</v>
      </c>
      <c r="L92" s="210">
        <f t="shared" si="14"/>
        <v>-1.7232173913043454</v>
      </c>
      <c r="M92" s="44">
        <f t="shared" si="15"/>
        <v>-5.6103050463585456E-2</v>
      </c>
    </row>
    <row r="93" spans="3:14" x14ac:dyDescent="0.3">
      <c r="I93" s="130" t="s">
        <v>338</v>
      </c>
      <c r="J93" s="212">
        <f t="shared" si="13"/>
        <v>30.611111111111111</v>
      </c>
      <c r="K93" s="111">
        <f t="shared" si="16"/>
        <v>30.21311475409836</v>
      </c>
      <c r="L93" s="210">
        <f t="shared" si="14"/>
        <v>0.39799635701275093</v>
      </c>
      <c r="M93" s="44">
        <f t="shared" si="15"/>
        <v>1.317296678121422E-2</v>
      </c>
    </row>
    <row r="94" spans="3:14" x14ac:dyDescent="0.3">
      <c r="E94" s="25"/>
      <c r="F94" s="25"/>
      <c r="I94" s="130" t="s">
        <v>65</v>
      </c>
      <c r="J94" s="212">
        <f t="shared" si="13"/>
        <v>26.689655172413794</v>
      </c>
      <c r="K94" s="111">
        <f t="shared" si="16"/>
        <v>23.818181818181817</v>
      </c>
      <c r="L94" s="210">
        <f t="shared" si="14"/>
        <v>2.871473354231977</v>
      </c>
      <c r="M94" s="44">
        <f t="shared" si="15"/>
        <v>0.12055804158989217</v>
      </c>
    </row>
    <row r="95" spans="3:14" x14ac:dyDescent="0.3">
      <c r="E95" s="25"/>
      <c r="F95" s="25"/>
      <c r="I95" s="79" t="s">
        <v>296</v>
      </c>
      <c r="J95" s="212">
        <f t="shared" si="13"/>
        <v>10.242424242424242</v>
      </c>
      <c r="K95" s="111">
        <f t="shared" si="16"/>
        <v>31.72972972972973</v>
      </c>
      <c r="L95" s="210">
        <f t="shared" si="14"/>
        <v>-21.487305487305488</v>
      </c>
      <c r="M95" s="44">
        <f t="shared" si="15"/>
        <v>-0.67719787310928714</v>
      </c>
    </row>
    <row r="96" spans="3:14" ht="15" thickBot="1" x14ac:dyDescent="0.35">
      <c r="I96" s="13" t="s">
        <v>19</v>
      </c>
      <c r="J96" s="213">
        <f t="shared" si="13"/>
        <v>16.071428571428573</v>
      </c>
      <c r="K96" s="208">
        <f t="shared" si="16"/>
        <v>18.657627118644069</v>
      </c>
      <c r="L96" s="211">
        <f t="shared" si="14"/>
        <v>-2.5861985472154956</v>
      </c>
      <c r="M96" s="65">
        <f t="shared" si="15"/>
        <v>-0.13861347591362122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65:K65"/>
    <mergeCell ref="J2:L2"/>
    <mergeCell ref="J3:L3"/>
    <mergeCell ref="J21:L21"/>
    <mergeCell ref="M21:M22"/>
    <mergeCell ref="N21:N22"/>
    <mergeCell ref="J22:L22"/>
    <mergeCell ref="J23:L23"/>
    <mergeCell ref="J64:L64"/>
  </mergeCells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E5EA8-FBB7-4127-9064-3BF516111AAF}">
  <sheetPr codeName="Sheet50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381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381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382</v>
      </c>
      <c r="D5" s="423" t="s">
        <v>379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54</v>
      </c>
      <c r="D9" s="427">
        <v>54</v>
      </c>
      <c r="E9" s="93">
        <f t="shared" si="0"/>
        <v>0</v>
      </c>
      <c r="F9" s="44">
        <f t="shared" si="1"/>
        <v>0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2120</v>
      </c>
      <c r="D11" s="427">
        <v>2131</v>
      </c>
      <c r="E11" s="93">
        <f t="shared" si="0"/>
        <v>-11</v>
      </c>
      <c r="F11" s="44">
        <f t="shared" si="1"/>
        <v>-5.1618958235570157E-3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0.66128205128205131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>
        <v>17</v>
      </c>
      <c r="E13" s="93">
        <f t="shared" si="0"/>
        <v>1</v>
      </c>
      <c r="F13" s="58">
        <f t="shared" si="1"/>
        <v>5.8823529411764705E-2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0.50641434262948204</v>
      </c>
      <c r="U13" s="16"/>
    </row>
    <row r="14" spans="2:35" ht="15" thickBot="1" x14ac:dyDescent="0.35">
      <c r="B14" s="14" t="s">
        <v>59</v>
      </c>
      <c r="C14" s="427">
        <v>125</v>
      </c>
      <c r="D14" s="427">
        <v>125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33</v>
      </c>
      <c r="E17" s="41">
        <f t="shared" si="0"/>
        <v>4</v>
      </c>
      <c r="F17" s="44">
        <f t="shared" si="1"/>
        <v>0.12121212121212122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96</v>
      </c>
      <c r="D18" s="429">
        <v>98</v>
      </c>
      <c r="E18" s="57">
        <f t="shared" si="0"/>
        <v>-2</v>
      </c>
      <c r="F18" s="58">
        <f t="shared" si="1"/>
        <v>-2.0408163265306121E-2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2579</v>
      </c>
      <c r="D19" s="7">
        <f>SUM(D8:D18)</f>
        <v>2587</v>
      </c>
      <c r="E19" s="77">
        <f t="shared" si="0"/>
        <v>-8</v>
      </c>
      <c r="F19" s="60">
        <f t="shared" si="1"/>
        <v>-3.0923850019327404E-3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383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382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54</v>
      </c>
      <c r="D28" s="99">
        <v>118</v>
      </c>
      <c r="E28" s="41">
        <f t="shared" ref="E28:E38" si="3">SUM(C28-D28)</f>
        <v>-64</v>
      </c>
      <c r="F28" s="67">
        <f t="shared" ref="F28:F36" si="4">SUM(E28/D28)</f>
        <v>-0.5423728813559322</v>
      </c>
      <c r="G28" s="75">
        <f>SUM(C28/D28)</f>
        <v>0.4576271186440678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2120</v>
      </c>
      <c r="D30" s="99">
        <v>2500</v>
      </c>
      <c r="E30" s="41">
        <f t="shared" si="3"/>
        <v>-380</v>
      </c>
      <c r="F30" s="67">
        <f t="shared" si="4"/>
        <v>-0.152</v>
      </c>
      <c r="G30" s="75">
        <f>SUM(C30/D30)</f>
        <v>0.84799999999999998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125</v>
      </c>
      <c r="D33" s="99">
        <v>460</v>
      </c>
      <c r="E33" s="41">
        <f t="shared" si="3"/>
        <v>-335</v>
      </c>
      <c r="F33" s="67">
        <f t="shared" si="4"/>
        <v>-0.72826086956521741</v>
      </c>
      <c r="G33" s="75">
        <f t="shared" si="5"/>
        <v>0.27173913043478259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96</v>
      </c>
      <c r="D37" s="119">
        <v>295</v>
      </c>
      <c r="E37" s="41">
        <f t="shared" si="3"/>
        <v>-199</v>
      </c>
      <c r="F37" s="94">
        <f>SUM(E37/D37)</f>
        <v>-0.6745762711864407</v>
      </c>
      <c r="G37" s="75">
        <f>SUM(C37/D37)</f>
        <v>0.3254237288135593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2579</v>
      </c>
      <c r="D38" s="7">
        <f>SUM(D27:D37)</f>
        <v>3859</v>
      </c>
      <c r="E38" s="77">
        <f t="shared" si="3"/>
        <v>-1280</v>
      </c>
      <c r="F38" s="149">
        <f>SUM(E38/D38)</f>
        <v>-0.33169214822492876</v>
      </c>
      <c r="G38" s="185">
        <f>SUM(C38/D38)</f>
        <v>0.66830785177507124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459</v>
      </c>
      <c r="D40" s="438">
        <f>SUM(D27:D29,D31:D37)</f>
        <v>1359</v>
      </c>
      <c r="E40" s="77">
        <f>SUM(C40-D40)</f>
        <v>-900</v>
      </c>
      <c r="F40" s="149">
        <f>SUM(E40/D40)</f>
        <v>-0.66225165562913912</v>
      </c>
      <c r="G40" s="185">
        <f>SUM(C40/D40)</f>
        <v>0.33774834437086093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381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382</v>
      </c>
      <c r="D44" s="423" t="s">
        <v>379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998</v>
      </c>
      <c r="D47" s="441">
        <v>999</v>
      </c>
      <c r="E47" s="93">
        <f t="shared" ref="E47:E57" si="6">SUM(C47-D47)</f>
        <v>-1</v>
      </c>
      <c r="F47" s="95">
        <f t="shared" ref="F47:F58" si="7">SUM(E47/D47)</f>
        <v>-1.001001001001001E-3</v>
      </c>
      <c r="G47" s="394">
        <f t="shared" ref="G47:G55" si="8">SUM(C47/C27)</f>
        <v>28.514285714285716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1241</v>
      </c>
      <c r="D48" s="427">
        <v>1296</v>
      </c>
      <c r="E48" s="93">
        <f t="shared" si="6"/>
        <v>-55</v>
      </c>
      <c r="F48" s="95">
        <f t="shared" si="7"/>
        <v>-4.2438271604938273E-2</v>
      </c>
      <c r="G48" s="394">
        <f t="shared" si="8"/>
        <v>22.981481481481481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724</v>
      </c>
      <c r="D49" s="427">
        <v>718</v>
      </c>
      <c r="E49" s="93">
        <f t="shared" si="6"/>
        <v>6</v>
      </c>
      <c r="F49" s="95">
        <f t="shared" si="7"/>
        <v>8.356545961002786E-3</v>
      </c>
      <c r="G49" s="394">
        <f t="shared" si="8"/>
        <v>40.222222222222221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52268</v>
      </c>
      <c r="D50" s="442">
        <v>50514</v>
      </c>
      <c r="E50" s="93">
        <f t="shared" si="6"/>
        <v>1754</v>
      </c>
      <c r="F50" s="95">
        <f t="shared" si="7"/>
        <v>3.4723047076058125E-2</v>
      </c>
      <c r="G50" s="394">
        <f t="shared" si="8"/>
        <v>24.654716981132076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809</v>
      </c>
      <c r="D51" s="427">
        <v>825</v>
      </c>
      <c r="E51" s="93">
        <f t="shared" si="6"/>
        <v>-16</v>
      </c>
      <c r="F51" s="95">
        <f t="shared" si="7"/>
        <v>-1.9393939393939394E-2</v>
      </c>
      <c r="G51" s="394">
        <f t="shared" si="8"/>
        <v>27.896551724137932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438</v>
      </c>
      <c r="D52" s="427">
        <v>379</v>
      </c>
      <c r="E52" s="93">
        <f t="shared" si="6"/>
        <v>59</v>
      </c>
      <c r="F52" s="95">
        <f t="shared" si="7"/>
        <v>0.15567282321899736</v>
      </c>
      <c r="G52" s="394">
        <f t="shared" si="8"/>
        <v>24.333333333333332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3753</v>
      </c>
      <c r="D53" s="427">
        <v>3624</v>
      </c>
      <c r="E53" s="93">
        <f t="shared" si="6"/>
        <v>129</v>
      </c>
      <c r="F53" s="95">
        <f t="shared" si="7"/>
        <v>3.5596026490066227E-2</v>
      </c>
      <c r="G53" s="394">
        <f t="shared" si="8"/>
        <v>30.024000000000001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595</v>
      </c>
      <c r="D54" s="429">
        <v>551</v>
      </c>
      <c r="E54" s="26">
        <f t="shared" si="6"/>
        <v>44</v>
      </c>
      <c r="F54" s="152">
        <f t="shared" si="7"/>
        <v>7.985480943738657E-2</v>
      </c>
      <c r="G54" s="394">
        <f t="shared" si="8"/>
        <v>33.055555555555557</v>
      </c>
      <c r="AL54" s="35"/>
      <c r="AM54" s="35"/>
    </row>
    <row r="55" spans="2:39" ht="15" thickBot="1" x14ac:dyDescent="0.35">
      <c r="B55" s="14" t="s">
        <v>65</v>
      </c>
      <c r="C55" s="427">
        <v>733</v>
      </c>
      <c r="D55" s="427">
        <v>774</v>
      </c>
      <c r="E55" s="41">
        <f t="shared" si="6"/>
        <v>-41</v>
      </c>
      <c r="F55" s="67">
        <f t="shared" si="7"/>
        <v>-5.2971576227390182E-2</v>
      </c>
      <c r="G55" s="394">
        <f t="shared" si="8"/>
        <v>25.275862068965516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380</v>
      </c>
      <c r="D56" s="427">
        <v>338</v>
      </c>
      <c r="E56" s="41">
        <f t="shared" si="6"/>
        <v>42</v>
      </c>
      <c r="F56" s="67">
        <f t="shared" si="7"/>
        <v>0.1242603550295858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1616</v>
      </c>
      <c r="D57" s="429">
        <v>1575</v>
      </c>
      <c r="E57" s="57">
        <f t="shared" si="6"/>
        <v>41</v>
      </c>
      <c r="F57" s="94">
        <f t="shared" si="7"/>
        <v>2.6031746031746031E-2</v>
      </c>
      <c r="G57" s="394">
        <f>SUM(C57/C37)</f>
        <v>16.833333333333332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63555</v>
      </c>
      <c r="D58" s="59">
        <f>SUM(D47:D57)</f>
        <v>61593</v>
      </c>
      <c r="E58" s="77">
        <f>SUM(C58-D58)</f>
        <v>1962</v>
      </c>
      <c r="F58" s="149">
        <f t="shared" si="7"/>
        <v>3.1854269153962299E-2</v>
      </c>
      <c r="G58" s="395">
        <f>SUM(C58/C38)</f>
        <v>24.643272586273749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11287</v>
      </c>
      <c r="D59" s="73">
        <f>SUM(D47:D49,D51:D57)</f>
        <v>11079</v>
      </c>
      <c r="E59" s="73">
        <f>SUM(E47:E49,E51:E57)</f>
        <v>208</v>
      </c>
      <c r="F59" s="127">
        <f>SUM(E59/D59)</f>
        <v>1.877425760447694E-2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11287</v>
      </c>
      <c r="F61" s="30">
        <f>SUM(C27:C29,C31:C37)</f>
        <v>459</v>
      </c>
      <c r="G61" s="134">
        <f>SUM(E61/F61)</f>
        <v>24.59041394335512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383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382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998</v>
      </c>
      <c r="D69" s="220">
        <v>4152</v>
      </c>
      <c r="E69" s="41">
        <f>SUM(C69-D69)</f>
        <v>-3154</v>
      </c>
      <c r="F69" s="67">
        <f>SUM(E69/D69)</f>
        <v>-0.75963391136801539</v>
      </c>
      <c r="G69" s="75">
        <f>SUM(C69/D69)</f>
        <v>0.24036608863198458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1241</v>
      </c>
      <c r="D70" s="220">
        <v>3262</v>
      </c>
      <c r="E70" s="41">
        <f t="shared" ref="E70:E79" si="10">SUM(C70-D70)</f>
        <v>-2021</v>
      </c>
      <c r="F70" s="67">
        <f t="shared" ref="F70:F79" si="11">SUM(E70/D70)</f>
        <v>-0.61955855303494789</v>
      </c>
      <c r="G70" s="75">
        <f t="shared" ref="G70:G79" si="12">SUM(C70/D70)</f>
        <v>0.38044144696505211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724</v>
      </c>
      <c r="D71" s="220">
        <v>1771</v>
      </c>
      <c r="E71" s="41">
        <f t="shared" si="10"/>
        <v>-1047</v>
      </c>
      <c r="F71" s="67">
        <f t="shared" si="11"/>
        <v>-0.59119141727837377</v>
      </c>
      <c r="G71" s="75">
        <f>SUM(C71/D71)</f>
        <v>0.40880858272162618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52268</v>
      </c>
      <c r="D72" s="220">
        <v>86541</v>
      </c>
      <c r="E72" s="41">
        <f t="shared" si="10"/>
        <v>-34273</v>
      </c>
      <c r="F72" s="67">
        <f t="shared" si="11"/>
        <v>-0.39603193861868941</v>
      </c>
      <c r="G72" s="75">
        <f t="shared" si="12"/>
        <v>0.60396806138131054</v>
      </c>
    </row>
    <row r="73" spans="2:14" ht="15" thickBot="1" x14ac:dyDescent="0.35">
      <c r="B73" s="3" t="s">
        <v>3</v>
      </c>
      <c r="C73" s="435">
        <f t="shared" si="9"/>
        <v>809</v>
      </c>
      <c r="D73" s="220">
        <v>2819</v>
      </c>
      <c r="E73" s="41">
        <f t="shared" si="10"/>
        <v>-2010</v>
      </c>
      <c r="F73" s="67">
        <f t="shared" si="11"/>
        <v>-0.71301880099325998</v>
      </c>
      <c r="G73" s="75">
        <f t="shared" si="12"/>
        <v>0.28698119900673996</v>
      </c>
    </row>
    <row r="74" spans="2:14" ht="15" thickBot="1" x14ac:dyDescent="0.35">
      <c r="B74" s="227" t="s">
        <v>7</v>
      </c>
      <c r="C74" s="435">
        <f t="shared" si="9"/>
        <v>438</v>
      </c>
      <c r="D74" s="223">
        <v>752</v>
      </c>
      <c r="E74" s="57">
        <f t="shared" si="10"/>
        <v>-314</v>
      </c>
      <c r="F74" s="94">
        <f t="shared" si="11"/>
        <v>-0.41755319148936171</v>
      </c>
      <c r="G74" s="75">
        <f t="shared" si="12"/>
        <v>0.58244680851063835</v>
      </c>
    </row>
    <row r="75" spans="2:14" ht="15" thickBot="1" x14ac:dyDescent="0.35">
      <c r="B75" s="14" t="s">
        <v>59</v>
      </c>
      <c r="C75" s="435">
        <f t="shared" si="9"/>
        <v>3753</v>
      </c>
      <c r="D75" s="220">
        <v>14129</v>
      </c>
      <c r="E75" s="41">
        <f t="shared" si="10"/>
        <v>-10376</v>
      </c>
      <c r="F75" s="67">
        <f t="shared" si="11"/>
        <v>-0.73437610588152025</v>
      </c>
      <c r="G75" s="75">
        <f t="shared" si="12"/>
        <v>0.2656238941184797</v>
      </c>
      <c r="K75" s="282"/>
    </row>
    <row r="76" spans="2:14" ht="15" thickBot="1" x14ac:dyDescent="0.35">
      <c r="B76" s="170" t="s">
        <v>338</v>
      </c>
      <c r="C76" s="435">
        <f t="shared" si="9"/>
        <v>595</v>
      </c>
      <c r="D76" s="235">
        <v>1843</v>
      </c>
      <c r="E76" s="93">
        <f t="shared" si="10"/>
        <v>-1248</v>
      </c>
      <c r="F76" s="95">
        <f t="shared" si="11"/>
        <v>-0.6771568095496473</v>
      </c>
      <c r="G76" s="75">
        <f t="shared" si="12"/>
        <v>0.3228431904503527</v>
      </c>
    </row>
    <row r="77" spans="2:14" ht="15" thickBot="1" x14ac:dyDescent="0.35">
      <c r="B77" s="233" t="s">
        <v>65</v>
      </c>
      <c r="C77" s="436">
        <f t="shared" si="9"/>
        <v>733</v>
      </c>
      <c r="D77" s="236">
        <v>1048</v>
      </c>
      <c r="E77" s="57">
        <f t="shared" si="10"/>
        <v>-315</v>
      </c>
      <c r="F77" s="238">
        <f t="shared" si="11"/>
        <v>-0.30057251908396948</v>
      </c>
      <c r="G77" s="75">
        <f t="shared" si="12"/>
        <v>0.69942748091603058</v>
      </c>
    </row>
    <row r="78" spans="2:14" ht="15" thickBot="1" x14ac:dyDescent="0.35">
      <c r="B78" s="419" t="s">
        <v>296</v>
      </c>
      <c r="C78" s="435">
        <f t="shared" si="9"/>
        <v>380</v>
      </c>
      <c r="D78" s="418">
        <v>3522</v>
      </c>
      <c r="E78" s="105">
        <f t="shared" si="10"/>
        <v>-3142</v>
      </c>
      <c r="F78" s="150">
        <f t="shared" si="11"/>
        <v>-0.89210675752413404</v>
      </c>
      <c r="G78" s="75">
        <f t="shared" si="12"/>
        <v>0.10789324247586599</v>
      </c>
    </row>
    <row r="79" spans="2:14" ht="15" thickBot="1" x14ac:dyDescent="0.35">
      <c r="B79" s="38" t="s">
        <v>19</v>
      </c>
      <c r="C79" s="441">
        <f t="shared" si="9"/>
        <v>1616</v>
      </c>
      <c r="D79" s="390">
        <v>5504</v>
      </c>
      <c r="E79" s="26">
        <f t="shared" si="10"/>
        <v>-3888</v>
      </c>
      <c r="F79" s="152">
        <f t="shared" si="11"/>
        <v>-0.70639534883720934</v>
      </c>
      <c r="G79" s="75">
        <f t="shared" si="12"/>
        <v>0.29360465116279072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63555</v>
      </c>
      <c r="D80" s="115">
        <f>SUM(D69:D79)</f>
        <v>125343</v>
      </c>
      <c r="E80" s="77">
        <f>SUM(C80-D80)</f>
        <v>-61788</v>
      </c>
      <c r="F80" s="149">
        <f>SUM(E80/D80)</f>
        <v>-0.49295134151887221</v>
      </c>
      <c r="G80" s="185">
        <f>SUM(C80/D80)</f>
        <v>0.50704865848112779</v>
      </c>
      <c r="N80" s="72"/>
    </row>
    <row r="81" spans="3:14" ht="15" thickBot="1" x14ac:dyDescent="0.35">
      <c r="E81" s="102">
        <f>SUM(E69:E79)</f>
        <v>-61788</v>
      </c>
      <c r="I81" s="6" t="s">
        <v>383</v>
      </c>
      <c r="J81" s="40"/>
      <c r="K81" s="40"/>
      <c r="N81" s="72"/>
    </row>
    <row r="82" spans="3:14" ht="18.600000000000001" thickBot="1" x14ac:dyDescent="0.4">
      <c r="C82" s="444">
        <f>SUM(C80/C38)</f>
        <v>24.643272586273749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382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11287</v>
      </c>
      <c r="D84" s="73">
        <f>SUM(D69:D71,D73:D79)</f>
        <v>38802</v>
      </c>
      <c r="E84" s="250">
        <f>SUM(C84/D84)</f>
        <v>0.29088706767692385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28.514285714285716</v>
      </c>
      <c r="K86" s="111">
        <f t="shared" si="13"/>
        <v>36.743362831858406</v>
      </c>
      <c r="L86" s="210">
        <f>SUM(J86-K86)</f>
        <v>-8.2290771175726896</v>
      </c>
      <c r="M86" s="44">
        <f>SUM(L86/K86)</f>
        <v>-0.22396091384530684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22.981481481481481</v>
      </c>
      <c r="K87" s="111">
        <f t="shared" si="13"/>
        <v>27.64406779661017</v>
      </c>
      <c r="L87" s="210">
        <f t="shared" ref="L87:L96" si="14">SUM(J87-K87)</f>
        <v>-4.6625863151286886</v>
      </c>
      <c r="M87" s="44">
        <f t="shared" ref="M87:M96" si="15">SUM(L87/K87)</f>
        <v>-0.1686649862615528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40.222222222222221</v>
      </c>
      <c r="K88" s="111">
        <f t="shared" si="13"/>
        <v>37.680851063829785</v>
      </c>
      <c r="L88" s="210">
        <f t="shared" si="14"/>
        <v>2.5413711583924368</v>
      </c>
      <c r="M88" s="44">
        <f t="shared" si="15"/>
        <v>6.7444632662024023E-2</v>
      </c>
      <c r="N88" s="72"/>
    </row>
    <row r="89" spans="3:14" x14ac:dyDescent="0.3">
      <c r="C89" s="445">
        <f>(SUM(C69,C70,C71,C73,C74,C75,C76,C77,C78,C79)/SUM(C27,C28,C29,C31,C32,C33,C34,C35,C36,C37))</f>
        <v>24.59041394335512</v>
      </c>
      <c r="D89" s="10"/>
      <c r="E89" s="73"/>
      <c r="I89" s="130" t="s">
        <v>6</v>
      </c>
      <c r="J89" s="212">
        <f t="shared" si="13"/>
        <v>24.654716981132076</v>
      </c>
      <c r="K89" s="111">
        <f t="shared" si="13"/>
        <v>34.616399999999999</v>
      </c>
      <c r="L89" s="210">
        <f t="shared" si="14"/>
        <v>-9.9616830188679231</v>
      </c>
      <c r="M89" s="44">
        <f t="shared" si="15"/>
        <v>-0.28777351252203937</v>
      </c>
    </row>
    <row r="90" spans="3:14" x14ac:dyDescent="0.3">
      <c r="I90" s="130" t="s">
        <v>3</v>
      </c>
      <c r="J90" s="212">
        <f t="shared" si="13"/>
        <v>27.896551724137932</v>
      </c>
      <c r="K90" s="111">
        <f t="shared" ref="K90:K96" si="16">SUM(D73/D31)</f>
        <v>37.586666666666666</v>
      </c>
      <c r="L90" s="210">
        <f t="shared" si="14"/>
        <v>-9.6901149425287336</v>
      </c>
      <c r="M90" s="44">
        <f t="shared" si="15"/>
        <v>-0.25780724394808624</v>
      </c>
    </row>
    <row r="91" spans="3:14" x14ac:dyDescent="0.3">
      <c r="E91" s="73"/>
      <c r="I91" s="130" t="s">
        <v>7</v>
      </c>
      <c r="J91" s="212">
        <f t="shared" si="13"/>
        <v>24.333333333333332</v>
      </c>
      <c r="K91" s="111">
        <f t="shared" si="16"/>
        <v>21.485714285714284</v>
      </c>
      <c r="L91" s="210">
        <f t="shared" si="14"/>
        <v>2.8476190476190482</v>
      </c>
      <c r="M91" s="44">
        <f t="shared" si="15"/>
        <v>0.13253546099290783</v>
      </c>
    </row>
    <row r="92" spans="3:14" x14ac:dyDescent="0.3">
      <c r="E92" s="74"/>
      <c r="I92" s="130" t="s">
        <v>59</v>
      </c>
      <c r="J92" s="212">
        <f t="shared" si="13"/>
        <v>30.024000000000001</v>
      </c>
      <c r="K92" s="111">
        <f t="shared" si="16"/>
        <v>30.715217391304346</v>
      </c>
      <c r="L92" s="210">
        <f t="shared" si="14"/>
        <v>-0.69121739130434534</v>
      </c>
      <c r="M92" s="44">
        <f t="shared" si="15"/>
        <v>-2.250406964399454E-2</v>
      </c>
    </row>
    <row r="93" spans="3:14" x14ac:dyDescent="0.3">
      <c r="I93" s="130" t="s">
        <v>338</v>
      </c>
      <c r="J93" s="212">
        <f t="shared" si="13"/>
        <v>33.055555555555557</v>
      </c>
      <c r="K93" s="111">
        <f t="shared" si="16"/>
        <v>30.21311475409836</v>
      </c>
      <c r="L93" s="210">
        <f t="shared" si="14"/>
        <v>2.8424408014571974</v>
      </c>
      <c r="M93" s="44">
        <f t="shared" si="15"/>
        <v>9.4079700970639737E-2</v>
      </c>
    </row>
    <row r="94" spans="3:14" x14ac:dyDescent="0.3">
      <c r="E94" s="25"/>
      <c r="F94" s="25"/>
      <c r="I94" s="130" t="s">
        <v>65</v>
      </c>
      <c r="J94" s="212">
        <f t="shared" si="13"/>
        <v>25.275862068965516</v>
      </c>
      <c r="K94" s="111">
        <f t="shared" si="16"/>
        <v>23.818181818181817</v>
      </c>
      <c r="L94" s="210">
        <f t="shared" si="14"/>
        <v>1.4576802507836994</v>
      </c>
      <c r="M94" s="44">
        <f t="shared" si="15"/>
        <v>6.1200315872598075E-2</v>
      </c>
    </row>
    <row r="95" spans="3:14" x14ac:dyDescent="0.3">
      <c r="E95" s="25"/>
      <c r="F95" s="25"/>
      <c r="I95" s="79" t="s">
        <v>296</v>
      </c>
      <c r="J95" s="212">
        <f t="shared" si="13"/>
        <v>10.27027027027027</v>
      </c>
      <c r="K95" s="111">
        <f t="shared" si="16"/>
        <v>31.72972972972973</v>
      </c>
      <c r="L95" s="210">
        <f t="shared" si="14"/>
        <v>-21.45945945945946</v>
      </c>
      <c r="M95" s="44">
        <f t="shared" si="15"/>
        <v>-0.67632027257240201</v>
      </c>
    </row>
    <row r="96" spans="3:14" ht="15" thickBot="1" x14ac:dyDescent="0.35">
      <c r="I96" s="13" t="s">
        <v>19</v>
      </c>
      <c r="J96" s="213">
        <f t="shared" si="13"/>
        <v>16.833333333333332</v>
      </c>
      <c r="K96" s="208">
        <f t="shared" si="16"/>
        <v>18.657627118644069</v>
      </c>
      <c r="L96" s="211">
        <f t="shared" si="14"/>
        <v>-1.8242937853107364</v>
      </c>
      <c r="M96" s="65">
        <f t="shared" si="15"/>
        <v>-9.7777374031007849E-2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N21:N22"/>
    <mergeCell ref="J22:L22"/>
    <mergeCell ref="J23:L23"/>
    <mergeCell ref="J64:L64"/>
    <mergeCell ref="J65:K65"/>
    <mergeCell ref="J2:L2"/>
    <mergeCell ref="J3:L3"/>
    <mergeCell ref="J21:L21"/>
    <mergeCell ref="M21:M22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DD2BD-D901-4BE7-BB0E-7B4340C0C95B}">
  <sheetPr codeName="Sheet51"/>
  <dimension ref="B1:AM203"/>
  <sheetViews>
    <sheetView topLeftCell="A23" workbookViewId="0">
      <selection activeCell="I58" sqref="I58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384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384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386</v>
      </c>
      <c r="D5" s="423" t="s">
        <v>382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35</v>
      </c>
      <c r="E8" s="93">
        <f t="shared" ref="E8:E19" si="0">SUM(C8-D8)</f>
        <v>-2</v>
      </c>
      <c r="F8" s="96">
        <f t="shared" ref="F8:F19" si="1">SUM(E8/D8)</f>
        <v>-5.7142857142857141E-2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54</v>
      </c>
      <c r="D9" s="427">
        <v>54</v>
      </c>
      <c r="E9" s="93">
        <f t="shared" si="0"/>
        <v>0</v>
      </c>
      <c r="F9" s="44">
        <f t="shared" si="1"/>
        <v>0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2127</v>
      </c>
      <c r="D11" s="427">
        <v>2120</v>
      </c>
      <c r="E11" s="93">
        <f t="shared" si="0"/>
        <v>7</v>
      </c>
      <c r="F11" s="44">
        <f t="shared" si="1"/>
        <v>3.3018867924528303E-3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0.66384615384615386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18</v>
      </c>
      <c r="E13" s="93">
        <f t="shared" si="0"/>
        <v>1</v>
      </c>
      <c r="F13" s="58">
        <f t="shared" si="1"/>
        <v>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0.5016095617529881</v>
      </c>
      <c r="U13" s="16"/>
    </row>
    <row r="14" spans="2:35" ht="15" thickBot="1" x14ac:dyDescent="0.35">
      <c r="B14" s="14" t="s">
        <v>59</v>
      </c>
      <c r="C14" s="427">
        <v>126</v>
      </c>
      <c r="D14" s="427">
        <v>125</v>
      </c>
      <c r="E14" s="93">
        <f t="shared" si="0"/>
        <v>1</v>
      </c>
      <c r="F14" s="44">
        <f t="shared" si="1"/>
        <v>8.0000000000000002E-3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29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99</v>
      </c>
      <c r="D18" s="429">
        <v>96</v>
      </c>
      <c r="E18" s="57">
        <f t="shared" si="0"/>
        <v>3</v>
      </c>
      <c r="F18" s="58">
        <f t="shared" si="1"/>
        <v>3.125E-2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2589</v>
      </c>
      <c r="D19" s="7">
        <f>SUM(D8:D18)</f>
        <v>2579</v>
      </c>
      <c r="E19" s="77">
        <f t="shared" si="0"/>
        <v>10</v>
      </c>
      <c r="F19" s="60">
        <f t="shared" si="1"/>
        <v>3.8774718883288098E-3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385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386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54</v>
      </c>
      <c r="D28" s="99">
        <v>118</v>
      </c>
      <c r="E28" s="41">
        <f t="shared" ref="E28:E38" si="3">SUM(C28-D28)</f>
        <v>-64</v>
      </c>
      <c r="F28" s="67">
        <f t="shared" ref="F28:F36" si="4">SUM(E28/D28)</f>
        <v>-0.5423728813559322</v>
      </c>
      <c r="G28" s="75">
        <f>SUM(C28/D28)</f>
        <v>0.4576271186440678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2127</v>
      </c>
      <c r="D30" s="99">
        <v>2500</v>
      </c>
      <c r="E30" s="41">
        <f t="shared" si="3"/>
        <v>-373</v>
      </c>
      <c r="F30" s="67">
        <f t="shared" si="4"/>
        <v>-0.1492</v>
      </c>
      <c r="G30" s="75">
        <f>SUM(C30/D30)</f>
        <v>0.8508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126</v>
      </c>
      <c r="D33" s="99">
        <v>460</v>
      </c>
      <c r="E33" s="41">
        <f t="shared" si="3"/>
        <v>-334</v>
      </c>
      <c r="F33" s="67">
        <f t="shared" si="4"/>
        <v>-0.72608695652173916</v>
      </c>
      <c r="G33" s="75">
        <f t="shared" si="5"/>
        <v>0.27391304347826084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99</v>
      </c>
      <c r="D37" s="119">
        <v>295</v>
      </c>
      <c r="E37" s="41">
        <f t="shared" si="3"/>
        <v>-196</v>
      </c>
      <c r="F37" s="94">
        <f>SUM(E37/D37)</f>
        <v>-0.66440677966101691</v>
      </c>
      <c r="G37" s="75">
        <f>SUM(C37/D37)</f>
        <v>0.33559322033898303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2589</v>
      </c>
      <c r="D38" s="7">
        <f>SUM(D27:D37)</f>
        <v>3859</v>
      </c>
      <c r="E38" s="77">
        <f t="shared" si="3"/>
        <v>-1270</v>
      </c>
      <c r="F38" s="149">
        <f>SUM(E38/D38)</f>
        <v>-0.32910080331692149</v>
      </c>
      <c r="G38" s="185">
        <f>SUM(C38/D38)</f>
        <v>0.67089919668307851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462</v>
      </c>
      <c r="D40" s="438">
        <f>SUM(D27:D29,D31:D37)</f>
        <v>1359</v>
      </c>
      <c r="E40" s="77">
        <f>SUM(C40-D40)</f>
        <v>-897</v>
      </c>
      <c r="F40" s="149">
        <f>SUM(E40/D40)</f>
        <v>-0.66004415011037532</v>
      </c>
      <c r="G40" s="185">
        <f>SUM(C40/D40)</f>
        <v>0.33995584988962474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384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386</v>
      </c>
      <c r="D44" s="423" t="s">
        <v>382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1098</v>
      </c>
      <c r="D47" s="441">
        <v>998</v>
      </c>
      <c r="E47" s="93">
        <f t="shared" ref="E47:E57" si="6">SUM(C47-D47)</f>
        <v>100</v>
      </c>
      <c r="F47" s="95">
        <f t="shared" ref="F47:F58" si="7">SUM(E47/D47)</f>
        <v>0.10020040080160321</v>
      </c>
      <c r="G47" s="394">
        <f t="shared" ref="G47:G55" si="8">SUM(C47/C27)</f>
        <v>33.272727272727273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1219</v>
      </c>
      <c r="D48" s="427">
        <v>1241</v>
      </c>
      <c r="E48" s="93">
        <f t="shared" si="6"/>
        <v>-22</v>
      </c>
      <c r="F48" s="95">
        <f t="shared" si="7"/>
        <v>-1.7727639000805803E-2</v>
      </c>
      <c r="G48" s="394">
        <f t="shared" si="8"/>
        <v>22.574074074074073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738</v>
      </c>
      <c r="D49" s="427">
        <v>724</v>
      </c>
      <c r="E49" s="93">
        <f t="shared" si="6"/>
        <v>14</v>
      </c>
      <c r="F49" s="95">
        <f t="shared" si="7"/>
        <v>1.9337016574585635E-2</v>
      </c>
      <c r="G49" s="394">
        <f t="shared" si="8"/>
        <v>41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51546</v>
      </c>
      <c r="D50" s="442">
        <v>52268</v>
      </c>
      <c r="E50" s="93">
        <f t="shared" si="6"/>
        <v>-722</v>
      </c>
      <c r="F50" s="95">
        <f t="shared" si="7"/>
        <v>-1.3813423126961048E-2</v>
      </c>
      <c r="G50" s="394">
        <f t="shared" si="8"/>
        <v>24.234132581100141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815</v>
      </c>
      <c r="D51" s="427">
        <v>809</v>
      </c>
      <c r="E51" s="93">
        <f t="shared" si="6"/>
        <v>6</v>
      </c>
      <c r="F51" s="95">
        <f t="shared" si="7"/>
        <v>7.4165636588380719E-3</v>
      </c>
      <c r="G51" s="394">
        <f t="shared" si="8"/>
        <v>28.103448275862068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437</v>
      </c>
      <c r="D52" s="427">
        <v>438</v>
      </c>
      <c r="E52" s="93">
        <f t="shared" si="6"/>
        <v>-1</v>
      </c>
      <c r="F52" s="95">
        <f t="shared" si="7"/>
        <v>-2.2831050228310501E-3</v>
      </c>
      <c r="G52" s="394">
        <f t="shared" si="8"/>
        <v>23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3777</v>
      </c>
      <c r="D53" s="427">
        <v>3753</v>
      </c>
      <c r="E53" s="93">
        <f t="shared" si="6"/>
        <v>24</v>
      </c>
      <c r="F53" s="95">
        <f t="shared" si="7"/>
        <v>6.3948840927258192E-3</v>
      </c>
      <c r="G53" s="394">
        <f t="shared" si="8"/>
        <v>29.976190476190474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567</v>
      </c>
      <c r="D54" s="429">
        <v>595</v>
      </c>
      <c r="E54" s="26">
        <f t="shared" si="6"/>
        <v>-28</v>
      </c>
      <c r="F54" s="152">
        <f t="shared" si="7"/>
        <v>-4.7058823529411764E-2</v>
      </c>
      <c r="G54" s="394">
        <f t="shared" si="8"/>
        <v>31.5</v>
      </c>
      <c r="AL54" s="35"/>
      <c r="AM54" s="35"/>
    </row>
    <row r="55" spans="2:39" ht="15" thickBot="1" x14ac:dyDescent="0.35">
      <c r="B55" s="14" t="s">
        <v>65</v>
      </c>
      <c r="C55" s="427">
        <v>697</v>
      </c>
      <c r="D55" s="427">
        <v>733</v>
      </c>
      <c r="E55" s="41">
        <f t="shared" si="6"/>
        <v>-36</v>
      </c>
      <c r="F55" s="67">
        <f t="shared" si="7"/>
        <v>-4.9113233287858118E-2</v>
      </c>
      <c r="G55" s="394">
        <f t="shared" si="8"/>
        <v>24.03448275862069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406</v>
      </c>
      <c r="D56" s="427">
        <v>380</v>
      </c>
      <c r="E56" s="41">
        <f t="shared" si="6"/>
        <v>26</v>
      </c>
      <c r="F56" s="67">
        <f t="shared" si="7"/>
        <v>6.8421052631578952E-2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1652</v>
      </c>
      <c r="D57" s="429">
        <v>1616</v>
      </c>
      <c r="E57" s="57">
        <f t="shared" si="6"/>
        <v>36</v>
      </c>
      <c r="F57" s="94">
        <f t="shared" si="7"/>
        <v>2.2277227722772276E-2</v>
      </c>
      <c r="G57" s="394">
        <f>SUM(C57/C37)</f>
        <v>16.686868686868689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62952</v>
      </c>
      <c r="D58" s="59">
        <f>SUM(D47:D57)</f>
        <v>63555</v>
      </c>
      <c r="E58" s="77">
        <f>SUM(C58-D58)</f>
        <v>-603</v>
      </c>
      <c r="F58" s="149">
        <f t="shared" si="7"/>
        <v>-9.4878451734717959E-3</v>
      </c>
      <c r="G58" s="395">
        <f>SUM(C58/C38)</f>
        <v>24.315179606025492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11406</v>
      </c>
      <c r="D59" s="73">
        <f>SUM(D47:D49,D51:D57)</f>
        <v>11287</v>
      </c>
      <c r="E59" s="73">
        <f>SUM(E47:E49,E51:E57)</f>
        <v>119</v>
      </c>
      <c r="F59" s="127">
        <f>SUM(E59/D59)</f>
        <v>1.0543102684504297E-2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11406</v>
      </c>
      <c r="F61" s="30">
        <f>SUM(C27:C29,C31:C37)</f>
        <v>462</v>
      </c>
      <c r="G61" s="134">
        <f>SUM(E61/F61)</f>
        <v>24.688311688311689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385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386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1098</v>
      </c>
      <c r="D69" s="220">
        <v>4152</v>
      </c>
      <c r="E69" s="41">
        <f>SUM(C69-D69)</f>
        <v>-3054</v>
      </c>
      <c r="F69" s="67">
        <f>SUM(E69/D69)</f>
        <v>-0.73554913294797686</v>
      </c>
      <c r="G69" s="75">
        <f>SUM(C69/D69)</f>
        <v>0.26445086705202314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1219</v>
      </c>
      <c r="D70" s="220">
        <v>3262</v>
      </c>
      <c r="E70" s="41">
        <f t="shared" ref="E70:E79" si="10">SUM(C70-D70)</f>
        <v>-2043</v>
      </c>
      <c r="F70" s="67">
        <f t="shared" ref="F70:F79" si="11">SUM(E70/D70)</f>
        <v>-0.62630288166768855</v>
      </c>
      <c r="G70" s="75">
        <f t="shared" ref="G70:G79" si="12">SUM(C70/D70)</f>
        <v>0.37369711833231145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738</v>
      </c>
      <c r="D71" s="220">
        <v>1771</v>
      </c>
      <c r="E71" s="41">
        <f t="shared" si="10"/>
        <v>-1033</v>
      </c>
      <c r="F71" s="67">
        <f t="shared" si="11"/>
        <v>-0.58328627893845286</v>
      </c>
      <c r="G71" s="75">
        <f>SUM(C71/D71)</f>
        <v>0.41671372106154714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51546</v>
      </c>
      <c r="D72" s="220">
        <v>86541</v>
      </c>
      <c r="E72" s="41">
        <f t="shared" si="10"/>
        <v>-34995</v>
      </c>
      <c r="F72" s="67">
        <f t="shared" si="11"/>
        <v>-0.40437480500571982</v>
      </c>
      <c r="G72" s="75">
        <f t="shared" si="12"/>
        <v>0.59562519499428013</v>
      </c>
    </row>
    <row r="73" spans="2:14" ht="15" thickBot="1" x14ac:dyDescent="0.35">
      <c r="B73" s="3" t="s">
        <v>3</v>
      </c>
      <c r="C73" s="435">
        <f t="shared" si="9"/>
        <v>815</v>
      </c>
      <c r="D73" s="220">
        <v>2819</v>
      </c>
      <c r="E73" s="41">
        <f t="shared" si="10"/>
        <v>-2004</v>
      </c>
      <c r="F73" s="67">
        <f t="shared" si="11"/>
        <v>-0.71089038666193682</v>
      </c>
      <c r="G73" s="75">
        <f t="shared" si="12"/>
        <v>0.28910961333806312</v>
      </c>
    </row>
    <row r="74" spans="2:14" ht="15" thickBot="1" x14ac:dyDescent="0.35">
      <c r="B74" s="227" t="s">
        <v>7</v>
      </c>
      <c r="C74" s="435">
        <f t="shared" si="9"/>
        <v>437</v>
      </c>
      <c r="D74" s="223">
        <v>752</v>
      </c>
      <c r="E74" s="57">
        <f t="shared" si="10"/>
        <v>-315</v>
      </c>
      <c r="F74" s="94">
        <f t="shared" si="11"/>
        <v>-0.41888297872340424</v>
      </c>
      <c r="G74" s="75">
        <f t="shared" si="12"/>
        <v>0.5811170212765957</v>
      </c>
    </row>
    <row r="75" spans="2:14" ht="15" thickBot="1" x14ac:dyDescent="0.35">
      <c r="B75" s="14" t="s">
        <v>59</v>
      </c>
      <c r="C75" s="435">
        <f t="shared" si="9"/>
        <v>3777</v>
      </c>
      <c r="D75" s="220">
        <v>14129</v>
      </c>
      <c r="E75" s="41">
        <f t="shared" si="10"/>
        <v>-10352</v>
      </c>
      <c r="F75" s="67">
        <f t="shared" si="11"/>
        <v>-0.73267747186637411</v>
      </c>
      <c r="G75" s="75">
        <f t="shared" si="12"/>
        <v>0.26732252813362589</v>
      </c>
      <c r="K75" s="282"/>
    </row>
    <row r="76" spans="2:14" ht="15" thickBot="1" x14ac:dyDescent="0.35">
      <c r="B76" s="170" t="s">
        <v>338</v>
      </c>
      <c r="C76" s="435">
        <f t="shared" si="9"/>
        <v>567</v>
      </c>
      <c r="D76" s="235">
        <v>1843</v>
      </c>
      <c r="E76" s="93">
        <f t="shared" si="10"/>
        <v>-1276</v>
      </c>
      <c r="F76" s="95">
        <f t="shared" si="11"/>
        <v>-0.69234943027672269</v>
      </c>
      <c r="G76" s="75">
        <f t="shared" si="12"/>
        <v>0.30765056972327726</v>
      </c>
    </row>
    <row r="77" spans="2:14" ht="15" thickBot="1" x14ac:dyDescent="0.35">
      <c r="B77" s="233" t="s">
        <v>65</v>
      </c>
      <c r="C77" s="436">
        <f t="shared" si="9"/>
        <v>697</v>
      </c>
      <c r="D77" s="236">
        <v>1048</v>
      </c>
      <c r="E77" s="57">
        <f t="shared" si="10"/>
        <v>-351</v>
      </c>
      <c r="F77" s="238">
        <f t="shared" si="11"/>
        <v>-0.33492366412213742</v>
      </c>
      <c r="G77" s="75">
        <f t="shared" si="12"/>
        <v>0.66507633587786263</v>
      </c>
    </row>
    <row r="78" spans="2:14" ht="15" thickBot="1" x14ac:dyDescent="0.35">
      <c r="B78" s="419" t="s">
        <v>296</v>
      </c>
      <c r="C78" s="435">
        <f t="shared" si="9"/>
        <v>406</v>
      </c>
      <c r="D78" s="418">
        <v>3522</v>
      </c>
      <c r="E78" s="105">
        <f t="shared" si="10"/>
        <v>-3116</v>
      </c>
      <c r="F78" s="150">
        <f t="shared" si="11"/>
        <v>-0.8847245883021011</v>
      </c>
      <c r="G78" s="75">
        <f t="shared" si="12"/>
        <v>0.11527541169789893</v>
      </c>
    </row>
    <row r="79" spans="2:14" ht="15" thickBot="1" x14ac:dyDescent="0.35">
      <c r="B79" s="38" t="s">
        <v>19</v>
      </c>
      <c r="C79" s="441">
        <f t="shared" si="9"/>
        <v>1652</v>
      </c>
      <c r="D79" s="390">
        <v>5504</v>
      </c>
      <c r="E79" s="26">
        <f t="shared" si="10"/>
        <v>-3852</v>
      </c>
      <c r="F79" s="152">
        <f t="shared" si="11"/>
        <v>-0.69985465116279066</v>
      </c>
      <c r="G79" s="75">
        <f t="shared" si="12"/>
        <v>0.30014534883720928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62952</v>
      </c>
      <c r="D80" s="115">
        <f>SUM(D69:D79)</f>
        <v>125343</v>
      </c>
      <c r="E80" s="77">
        <f>SUM(C80-D80)</f>
        <v>-62391</v>
      </c>
      <c r="F80" s="149">
        <f>SUM(E80/D80)</f>
        <v>-0.49776214068595775</v>
      </c>
      <c r="G80" s="185">
        <f>SUM(C80/D80)</f>
        <v>0.5022378593140423</v>
      </c>
      <c r="N80" s="72"/>
    </row>
    <row r="81" spans="3:14" ht="15" thickBot="1" x14ac:dyDescent="0.35">
      <c r="E81" s="102">
        <f>SUM(E69:E79)</f>
        <v>-62391</v>
      </c>
      <c r="I81" s="6" t="s">
        <v>385</v>
      </c>
      <c r="J81" s="40"/>
      <c r="K81" s="40"/>
      <c r="N81" s="72"/>
    </row>
    <row r="82" spans="3:14" ht="18.600000000000001" thickBot="1" x14ac:dyDescent="0.4">
      <c r="C82" s="444">
        <f>SUM(C80/C38)</f>
        <v>24.315179606025492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386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11406</v>
      </c>
      <c r="D84" s="73">
        <f>SUM(D69:D71,D73:D79)</f>
        <v>38802</v>
      </c>
      <c r="E84" s="250">
        <f>SUM(C84/D84)</f>
        <v>0.29395391990103603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33.272727272727273</v>
      </c>
      <c r="K86" s="111">
        <f t="shared" si="13"/>
        <v>36.743362831858406</v>
      </c>
      <c r="L86" s="210">
        <f>SUM(J86-K86)</f>
        <v>-3.4706355591311322</v>
      </c>
      <c r="M86" s="44">
        <f>SUM(L86/K86)</f>
        <v>-9.4456121912769253E-2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22.574074074074073</v>
      </c>
      <c r="K87" s="111">
        <f t="shared" si="13"/>
        <v>27.64406779661017</v>
      </c>
      <c r="L87" s="210">
        <f t="shared" ref="L87:L96" si="14">SUM(J87-K87)</f>
        <v>-5.0699937225360969</v>
      </c>
      <c r="M87" s="44">
        <f t="shared" ref="M87:M96" si="15">SUM(L87/K87)</f>
        <v>-0.18340259327383795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</v>
      </c>
      <c r="K88" s="111">
        <f t="shared" si="13"/>
        <v>37.680851063829785</v>
      </c>
      <c r="L88" s="210">
        <f t="shared" si="14"/>
        <v>3.3191489361702153</v>
      </c>
      <c r="M88" s="44">
        <f t="shared" si="15"/>
        <v>8.8085827216262069E-2</v>
      </c>
      <c r="N88" s="72"/>
    </row>
    <row r="89" spans="3:14" x14ac:dyDescent="0.3">
      <c r="C89" s="445">
        <f>(SUM(C69,C70,C71,C73,C74,C75,C76,C77,C78,C79)/SUM(C27,C28,C29,C31,C32,C33,C34,C35,C36,C37))</f>
        <v>24.688311688311689</v>
      </c>
      <c r="D89" s="10"/>
      <c r="E89" s="73"/>
      <c r="I89" s="130" t="s">
        <v>6</v>
      </c>
      <c r="J89" s="212">
        <f t="shared" si="13"/>
        <v>24.234132581100141</v>
      </c>
      <c r="K89" s="111">
        <f t="shared" si="13"/>
        <v>34.616399999999999</v>
      </c>
      <c r="L89" s="210">
        <f t="shared" si="14"/>
        <v>-10.382267418899858</v>
      </c>
      <c r="M89" s="44">
        <f t="shared" si="15"/>
        <v>-0.29992337212708015</v>
      </c>
    </row>
    <row r="90" spans="3:14" x14ac:dyDescent="0.3">
      <c r="I90" s="130" t="s">
        <v>3</v>
      </c>
      <c r="J90" s="212">
        <f t="shared" si="13"/>
        <v>28.103448275862068</v>
      </c>
      <c r="K90" s="111">
        <f t="shared" ref="K90:K96" si="16">SUM(D73/D31)</f>
        <v>37.586666666666666</v>
      </c>
      <c r="L90" s="210">
        <f t="shared" si="14"/>
        <v>-9.4832183908045984</v>
      </c>
      <c r="M90" s="44">
        <f t="shared" si="15"/>
        <v>-0.25230272412569882</v>
      </c>
    </row>
    <row r="91" spans="3:14" x14ac:dyDescent="0.3">
      <c r="E91" s="73"/>
      <c r="I91" s="130" t="s">
        <v>7</v>
      </c>
      <c r="J91" s="212">
        <f t="shared" si="13"/>
        <v>23</v>
      </c>
      <c r="K91" s="111">
        <f t="shared" si="16"/>
        <v>21.485714285714284</v>
      </c>
      <c r="L91" s="210">
        <f t="shared" si="14"/>
        <v>1.514285714285716</v>
      </c>
      <c r="M91" s="44">
        <f t="shared" si="15"/>
        <v>7.04787234042554E-2</v>
      </c>
    </row>
    <row r="92" spans="3:14" x14ac:dyDescent="0.3">
      <c r="E92" s="74"/>
      <c r="I92" s="130" t="s">
        <v>59</v>
      </c>
      <c r="J92" s="212">
        <f t="shared" si="13"/>
        <v>29.976190476190474</v>
      </c>
      <c r="K92" s="111">
        <f t="shared" si="16"/>
        <v>30.715217391304346</v>
      </c>
      <c r="L92" s="210">
        <f t="shared" si="14"/>
        <v>-0.73902691511387175</v>
      </c>
      <c r="M92" s="44">
        <f t="shared" si="15"/>
        <v>-2.4060611575651571E-2</v>
      </c>
    </row>
    <row r="93" spans="3:14" x14ac:dyDescent="0.3">
      <c r="I93" s="130" t="s">
        <v>338</v>
      </c>
      <c r="J93" s="212">
        <f t="shared" si="13"/>
        <v>31.5</v>
      </c>
      <c r="K93" s="111">
        <f t="shared" si="16"/>
        <v>30.21311475409836</v>
      </c>
      <c r="L93" s="210">
        <f t="shared" si="14"/>
        <v>1.2868852459016402</v>
      </c>
      <c r="M93" s="44">
        <f t="shared" si="15"/>
        <v>4.2593597395550763E-2</v>
      </c>
    </row>
    <row r="94" spans="3:14" x14ac:dyDescent="0.3">
      <c r="E94" s="25"/>
      <c r="F94" s="25"/>
      <c r="I94" s="130" t="s">
        <v>65</v>
      </c>
      <c r="J94" s="212">
        <f t="shared" si="13"/>
        <v>24.03448275862069</v>
      </c>
      <c r="K94" s="111">
        <f t="shared" si="16"/>
        <v>23.818181818181817</v>
      </c>
      <c r="L94" s="210">
        <f t="shared" si="14"/>
        <v>0.21630094043887382</v>
      </c>
      <c r="M94" s="44">
        <f t="shared" si="15"/>
        <v>9.0813371939985205E-3</v>
      </c>
    </row>
    <row r="95" spans="3:14" x14ac:dyDescent="0.3">
      <c r="E95" s="25"/>
      <c r="F95" s="25"/>
      <c r="I95" s="79" t="s">
        <v>296</v>
      </c>
      <c r="J95" s="212">
        <f t="shared" si="13"/>
        <v>10.972972972972974</v>
      </c>
      <c r="K95" s="111">
        <f t="shared" si="16"/>
        <v>31.72972972972973</v>
      </c>
      <c r="L95" s="210">
        <f t="shared" si="14"/>
        <v>-20.756756756756758</v>
      </c>
      <c r="M95" s="44">
        <f t="shared" si="15"/>
        <v>-0.6541737649063033</v>
      </c>
    </row>
    <row r="96" spans="3:14" ht="15" thickBot="1" x14ac:dyDescent="0.35">
      <c r="I96" s="13" t="s">
        <v>19</v>
      </c>
      <c r="J96" s="213">
        <f t="shared" si="13"/>
        <v>16.686868686868689</v>
      </c>
      <c r="K96" s="208">
        <f t="shared" si="16"/>
        <v>18.657627118644069</v>
      </c>
      <c r="L96" s="211">
        <f t="shared" si="14"/>
        <v>-1.9707584317753799</v>
      </c>
      <c r="M96" s="65">
        <f t="shared" si="15"/>
        <v>-0.10562749588912373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65:K65"/>
    <mergeCell ref="J2:L2"/>
    <mergeCell ref="J3:L3"/>
    <mergeCell ref="J21:L21"/>
    <mergeCell ref="M21:M22"/>
    <mergeCell ref="N21:N22"/>
    <mergeCell ref="J22:L22"/>
    <mergeCell ref="J23:L23"/>
    <mergeCell ref="J64:L64"/>
  </mergeCells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6B8F6-B151-46B3-AE97-6D5CB048791F}">
  <sheetPr codeName="Sheet52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387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387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389</v>
      </c>
      <c r="D5" s="423" t="s">
        <v>386</v>
      </c>
      <c r="E5" s="45" t="s">
        <v>20</v>
      </c>
      <c r="F5" s="45" t="s">
        <v>20</v>
      </c>
      <c r="I5" t="s">
        <v>390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I6" t="s">
        <v>391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36</v>
      </c>
      <c r="D8" s="426">
        <v>33</v>
      </c>
      <c r="E8" s="93">
        <f t="shared" ref="E8:E19" si="0">SUM(C8-D8)</f>
        <v>3</v>
      </c>
      <c r="F8" s="96">
        <f t="shared" ref="F8:F19" si="1">SUM(E8/D8)</f>
        <v>9.0909090909090912E-2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55</v>
      </c>
      <c r="D9" s="427">
        <v>54</v>
      </c>
      <c r="E9" s="93">
        <f t="shared" si="0"/>
        <v>1</v>
      </c>
      <c r="F9" s="44">
        <f t="shared" si="1"/>
        <v>1.8518518518518517E-2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2155</v>
      </c>
      <c r="D11" s="427">
        <v>2127</v>
      </c>
      <c r="E11" s="93">
        <f t="shared" si="0"/>
        <v>28</v>
      </c>
      <c r="F11" s="44">
        <f t="shared" si="1"/>
        <v>1.3164080865068171E-2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0.671025641025641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21</v>
      </c>
      <c r="D13" s="427">
        <v>19</v>
      </c>
      <c r="E13" s="93">
        <f t="shared" si="0"/>
        <v>2</v>
      </c>
      <c r="F13" s="58">
        <f t="shared" si="1"/>
        <v>0.10526315789473684</v>
      </c>
      <c r="J13" s="190"/>
      <c r="K13" s="144"/>
      <c r="L13" s="139"/>
      <c r="M13" s="139"/>
      <c r="N13" s="141"/>
      <c r="S13" s="16" t="s">
        <v>11</v>
      </c>
      <c r="T13" s="18">
        <f>SUM(C58/T8)</f>
        <v>0.50752988047808767</v>
      </c>
      <c r="U13" s="16"/>
    </row>
    <row r="14" spans="2:35" ht="15" thickBot="1" x14ac:dyDescent="0.35">
      <c r="B14" s="14" t="s">
        <v>59</v>
      </c>
      <c r="C14" s="427">
        <v>129</v>
      </c>
      <c r="D14" s="427">
        <v>126</v>
      </c>
      <c r="E14" s="93">
        <f t="shared" si="0"/>
        <v>3</v>
      </c>
      <c r="F14" s="44">
        <f t="shared" si="1"/>
        <v>2.3809523809523808E-2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27</v>
      </c>
      <c r="D16" s="430">
        <v>29</v>
      </c>
      <c r="E16" s="41">
        <f t="shared" si="0"/>
        <v>-2</v>
      </c>
      <c r="F16" s="44">
        <f t="shared" si="1"/>
        <v>-6.8965517241379309E-2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92</v>
      </c>
      <c r="D18" s="429">
        <v>99</v>
      </c>
      <c r="E18" s="57">
        <f t="shared" si="0"/>
        <v>-7</v>
      </c>
      <c r="F18" s="58">
        <f t="shared" si="1"/>
        <v>-7.0707070707070704E-2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2617</v>
      </c>
      <c r="D19" s="7">
        <f>SUM(D8:D18)</f>
        <v>2589</v>
      </c>
      <c r="E19" s="77">
        <f t="shared" si="0"/>
        <v>28</v>
      </c>
      <c r="F19" s="60">
        <f t="shared" si="1"/>
        <v>1.0814986481266898E-2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388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389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36</v>
      </c>
      <c r="D27" s="99">
        <v>113</v>
      </c>
      <c r="E27" s="41">
        <f>SUM(C27-D27)</f>
        <v>-77</v>
      </c>
      <c r="F27" s="67">
        <f>SUM(E27/D27)</f>
        <v>-0.68141592920353977</v>
      </c>
      <c r="G27" s="75">
        <f>SUM(C27/D27)</f>
        <v>0.31858407079646017</v>
      </c>
      <c r="V27" s="122"/>
    </row>
    <row r="28" spans="2:25" ht="15" thickBot="1" x14ac:dyDescent="0.35">
      <c r="B28" s="34" t="s">
        <v>2</v>
      </c>
      <c r="C28" s="435">
        <f t="shared" si="2"/>
        <v>55</v>
      </c>
      <c r="D28" s="99">
        <v>118</v>
      </c>
      <c r="E28" s="41">
        <f t="shared" ref="E28:E38" si="3">SUM(C28-D28)</f>
        <v>-63</v>
      </c>
      <c r="F28" s="67">
        <f t="shared" ref="F28:F36" si="4">SUM(E28/D28)</f>
        <v>-0.53389830508474578</v>
      </c>
      <c r="G28" s="75">
        <f>SUM(C28/D28)</f>
        <v>0.46610169491525422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2155</v>
      </c>
      <c r="D30" s="99">
        <v>2500</v>
      </c>
      <c r="E30" s="41">
        <f t="shared" si="3"/>
        <v>-345</v>
      </c>
      <c r="F30" s="67">
        <f t="shared" si="4"/>
        <v>-0.13800000000000001</v>
      </c>
      <c r="G30" s="75">
        <f>SUM(C30/D30)</f>
        <v>0.86199999999999999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3"/>
        <v>-14</v>
      </c>
      <c r="F32" s="67">
        <f t="shared" si="4"/>
        <v>-0.4</v>
      </c>
      <c r="G32" s="75">
        <f t="shared" si="5"/>
        <v>0.6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129</v>
      </c>
      <c r="D33" s="99">
        <v>460</v>
      </c>
      <c r="E33" s="41">
        <f t="shared" si="3"/>
        <v>-331</v>
      </c>
      <c r="F33" s="67">
        <f t="shared" si="4"/>
        <v>-0.7195652173913043</v>
      </c>
      <c r="G33" s="75">
        <f t="shared" si="5"/>
        <v>0.28043478260869564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27</v>
      </c>
      <c r="D35" s="182">
        <v>44</v>
      </c>
      <c r="E35" s="57">
        <f t="shared" si="3"/>
        <v>-17</v>
      </c>
      <c r="F35" s="389">
        <f t="shared" si="4"/>
        <v>-0.38636363636363635</v>
      </c>
      <c r="G35" s="75">
        <f t="shared" si="5"/>
        <v>0.61363636363636365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92</v>
      </c>
      <c r="D37" s="119">
        <v>295</v>
      </c>
      <c r="E37" s="41">
        <f t="shared" si="3"/>
        <v>-203</v>
      </c>
      <c r="F37" s="94">
        <f>SUM(E37/D37)</f>
        <v>-0.68813559322033901</v>
      </c>
      <c r="G37" s="75">
        <f>SUM(C37/D37)</f>
        <v>0.31186440677966104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2617</v>
      </c>
      <c r="D38" s="7">
        <f>SUM(D27:D37)</f>
        <v>3859</v>
      </c>
      <c r="E38" s="77">
        <f t="shared" si="3"/>
        <v>-1242</v>
      </c>
      <c r="F38" s="149">
        <f>SUM(E38/D38)</f>
        <v>-0.32184503757450117</v>
      </c>
      <c r="G38" s="185">
        <f>SUM(C38/D38)</f>
        <v>0.67815496242549889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462</v>
      </c>
      <c r="D40" s="438">
        <f>SUM(D27:D29,D31:D37)</f>
        <v>1359</v>
      </c>
      <c r="E40" s="77">
        <f>SUM(C40-D40)</f>
        <v>-897</v>
      </c>
      <c r="F40" s="149">
        <f>SUM(E40/D40)</f>
        <v>-0.66004415011037532</v>
      </c>
      <c r="G40" s="185">
        <f>SUM(C40/D40)</f>
        <v>0.33995584988962474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387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389</v>
      </c>
      <c r="D44" s="423" t="s">
        <v>386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1103</v>
      </c>
      <c r="D47" s="441">
        <v>1098</v>
      </c>
      <c r="E47" s="93">
        <f t="shared" ref="E47:E57" si="6">SUM(C47-D47)</f>
        <v>5</v>
      </c>
      <c r="F47" s="95">
        <f t="shared" ref="F47:F58" si="7">SUM(E47/D47)</f>
        <v>4.5537340619307837E-3</v>
      </c>
      <c r="G47" s="394">
        <f t="shared" ref="G47:G55" si="8">SUM(C47/C27)</f>
        <v>30.638888888888889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1408</v>
      </c>
      <c r="D48" s="427">
        <v>1219</v>
      </c>
      <c r="E48" s="93">
        <f t="shared" si="6"/>
        <v>189</v>
      </c>
      <c r="F48" s="95">
        <f t="shared" si="7"/>
        <v>0.15504511894995898</v>
      </c>
      <c r="G48" s="394">
        <f t="shared" si="8"/>
        <v>25.6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713</v>
      </c>
      <c r="D49" s="427">
        <v>738</v>
      </c>
      <c r="E49" s="93">
        <f t="shared" si="6"/>
        <v>-25</v>
      </c>
      <c r="F49" s="95">
        <f t="shared" si="7"/>
        <v>-3.3875338753387531E-2</v>
      </c>
      <c r="G49" s="394">
        <f t="shared" si="8"/>
        <v>39.611111111111114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51761</v>
      </c>
      <c r="D50" s="442">
        <v>51546</v>
      </c>
      <c r="E50" s="93">
        <f t="shared" si="6"/>
        <v>215</v>
      </c>
      <c r="F50" s="95">
        <f t="shared" si="7"/>
        <v>4.1710316998409191E-3</v>
      </c>
      <c r="G50" s="394">
        <f t="shared" si="8"/>
        <v>24.019025522041762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863</v>
      </c>
      <c r="D51" s="427">
        <v>815</v>
      </c>
      <c r="E51" s="93">
        <f t="shared" si="6"/>
        <v>48</v>
      </c>
      <c r="F51" s="95">
        <f t="shared" si="7"/>
        <v>5.8895705521472393E-2</v>
      </c>
      <c r="G51" s="394">
        <f t="shared" si="8"/>
        <v>29.758620689655171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578</v>
      </c>
      <c r="D52" s="427">
        <v>437</v>
      </c>
      <c r="E52" s="93">
        <f t="shared" si="6"/>
        <v>141</v>
      </c>
      <c r="F52" s="95">
        <f t="shared" si="7"/>
        <v>0.32265446224256294</v>
      </c>
      <c r="G52" s="394">
        <f t="shared" si="8"/>
        <v>27.523809523809526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3908</v>
      </c>
      <c r="D53" s="427">
        <v>3777</v>
      </c>
      <c r="E53" s="93">
        <f t="shared" si="6"/>
        <v>131</v>
      </c>
      <c r="F53" s="95">
        <f t="shared" si="7"/>
        <v>3.4683611331744774E-2</v>
      </c>
      <c r="G53" s="394">
        <f t="shared" si="8"/>
        <v>30.294573643410853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562</v>
      </c>
      <c r="D54" s="429">
        <v>567</v>
      </c>
      <c r="E54" s="26">
        <f t="shared" si="6"/>
        <v>-5</v>
      </c>
      <c r="F54" s="152">
        <f t="shared" si="7"/>
        <v>-8.8183421516754845E-3</v>
      </c>
      <c r="G54" s="394">
        <f t="shared" si="8"/>
        <v>31.222222222222221</v>
      </c>
      <c r="AL54" s="35"/>
      <c r="AM54" s="35"/>
    </row>
    <row r="55" spans="2:39" ht="15" thickBot="1" x14ac:dyDescent="0.35">
      <c r="B55" s="14" t="s">
        <v>65</v>
      </c>
      <c r="C55" s="427">
        <v>733</v>
      </c>
      <c r="D55" s="427">
        <v>697</v>
      </c>
      <c r="E55" s="41">
        <f t="shared" si="6"/>
        <v>36</v>
      </c>
      <c r="F55" s="67">
        <f t="shared" si="7"/>
        <v>5.1649928263988523E-2</v>
      </c>
      <c r="G55" s="394">
        <f t="shared" si="8"/>
        <v>27.148148148148149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428</v>
      </c>
      <c r="D56" s="427">
        <v>406</v>
      </c>
      <c r="E56" s="41">
        <f t="shared" si="6"/>
        <v>22</v>
      </c>
      <c r="F56" s="67">
        <f t="shared" si="7"/>
        <v>5.4187192118226604E-2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206" t="s">
        <v>19</v>
      </c>
      <c r="C57" s="429">
        <v>1638</v>
      </c>
      <c r="D57" s="429">
        <v>1652</v>
      </c>
      <c r="E57" s="57">
        <f t="shared" si="6"/>
        <v>-14</v>
      </c>
      <c r="F57" s="94">
        <f t="shared" si="7"/>
        <v>-8.4745762711864406E-3</v>
      </c>
      <c r="G57" s="394">
        <f>SUM(C57/C37)</f>
        <v>17.804347826086957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63695</v>
      </c>
      <c r="D58" s="59">
        <f>SUM(D47:D57)</f>
        <v>62952</v>
      </c>
      <c r="E58" s="77">
        <f>SUM(C58-D58)</f>
        <v>743</v>
      </c>
      <c r="F58" s="149">
        <f t="shared" si="7"/>
        <v>1.1802643283771763E-2</v>
      </c>
      <c r="G58" s="395">
        <f>SUM(C58/C38)</f>
        <v>24.338937714940773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11934</v>
      </c>
      <c r="D59" s="73">
        <f>SUM(D47:D49,D51:D57)</f>
        <v>11406</v>
      </c>
      <c r="E59" s="73">
        <f>SUM(E47:E49,E51:E57)</f>
        <v>528</v>
      </c>
      <c r="F59" s="127">
        <f>SUM(E59/D59)</f>
        <v>4.6291425565491845E-2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11934</v>
      </c>
      <c r="F61" s="30">
        <f>SUM(C27:C29,C31:C37)</f>
        <v>462</v>
      </c>
      <c r="G61" s="134">
        <f>SUM(E61/F61)</f>
        <v>25.831168831168831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388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389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1103</v>
      </c>
      <c r="D69" s="220">
        <v>4152</v>
      </c>
      <c r="E69" s="41">
        <f>SUM(C69-D69)</f>
        <v>-3049</v>
      </c>
      <c r="F69" s="67">
        <f>SUM(E69/D69)</f>
        <v>-0.734344894026975</v>
      </c>
      <c r="G69" s="75">
        <f>SUM(C69/D69)</f>
        <v>0.26565510597302505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1408</v>
      </c>
      <c r="D70" s="220">
        <v>3262</v>
      </c>
      <c r="E70" s="41">
        <f t="shared" ref="E70:E79" si="10">SUM(C70-D70)</f>
        <v>-1854</v>
      </c>
      <c r="F70" s="67">
        <f t="shared" ref="F70:F79" si="11">SUM(E70/D70)</f>
        <v>-0.56836296750459836</v>
      </c>
      <c r="G70" s="75">
        <f t="shared" ref="G70:G79" si="12">SUM(C70/D70)</f>
        <v>0.43163703249540158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713</v>
      </c>
      <c r="D71" s="220">
        <v>1771</v>
      </c>
      <c r="E71" s="41">
        <f t="shared" si="10"/>
        <v>-1058</v>
      </c>
      <c r="F71" s="67">
        <f t="shared" si="11"/>
        <v>-0.59740259740259738</v>
      </c>
      <c r="G71" s="75">
        <f>SUM(C71/D71)</f>
        <v>0.40259740259740262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51761</v>
      </c>
      <c r="D72" s="220">
        <v>86541</v>
      </c>
      <c r="E72" s="41">
        <f t="shared" si="10"/>
        <v>-34780</v>
      </c>
      <c r="F72" s="67">
        <f t="shared" si="11"/>
        <v>-0.40189043343617475</v>
      </c>
      <c r="G72" s="75">
        <f t="shared" si="12"/>
        <v>0.59810956656382519</v>
      </c>
    </row>
    <row r="73" spans="2:14" ht="15" thickBot="1" x14ac:dyDescent="0.35">
      <c r="B73" s="3" t="s">
        <v>3</v>
      </c>
      <c r="C73" s="435">
        <f t="shared" si="9"/>
        <v>863</v>
      </c>
      <c r="D73" s="220">
        <v>2819</v>
      </c>
      <c r="E73" s="41">
        <f t="shared" si="10"/>
        <v>-1956</v>
      </c>
      <c r="F73" s="67">
        <f t="shared" si="11"/>
        <v>-0.69386307201135156</v>
      </c>
      <c r="G73" s="75">
        <f t="shared" si="12"/>
        <v>0.30613692798864844</v>
      </c>
    </row>
    <row r="74" spans="2:14" ht="15" thickBot="1" x14ac:dyDescent="0.35">
      <c r="B74" s="227" t="s">
        <v>7</v>
      </c>
      <c r="C74" s="435">
        <f t="shared" si="9"/>
        <v>578</v>
      </c>
      <c r="D74" s="223">
        <v>752</v>
      </c>
      <c r="E74" s="57">
        <f t="shared" si="10"/>
        <v>-174</v>
      </c>
      <c r="F74" s="94">
        <f t="shared" si="11"/>
        <v>-0.23138297872340424</v>
      </c>
      <c r="G74" s="75">
        <f t="shared" si="12"/>
        <v>0.7686170212765957</v>
      </c>
    </row>
    <row r="75" spans="2:14" ht="15" thickBot="1" x14ac:dyDescent="0.35">
      <c r="B75" s="14" t="s">
        <v>59</v>
      </c>
      <c r="C75" s="435">
        <f t="shared" si="9"/>
        <v>3908</v>
      </c>
      <c r="D75" s="220">
        <v>14129</v>
      </c>
      <c r="E75" s="41">
        <f t="shared" si="10"/>
        <v>-10221</v>
      </c>
      <c r="F75" s="67">
        <f t="shared" si="11"/>
        <v>-0.72340576120036804</v>
      </c>
      <c r="G75" s="75">
        <f t="shared" si="12"/>
        <v>0.27659423879963196</v>
      </c>
      <c r="K75" s="282"/>
    </row>
    <row r="76" spans="2:14" ht="15" thickBot="1" x14ac:dyDescent="0.35">
      <c r="B76" s="170" t="s">
        <v>338</v>
      </c>
      <c r="C76" s="435">
        <f t="shared" si="9"/>
        <v>562</v>
      </c>
      <c r="D76" s="235">
        <v>1843</v>
      </c>
      <c r="E76" s="93">
        <f t="shared" si="10"/>
        <v>-1281</v>
      </c>
      <c r="F76" s="95">
        <f t="shared" si="11"/>
        <v>-0.69506239826370053</v>
      </c>
      <c r="G76" s="75">
        <f t="shared" si="12"/>
        <v>0.30493760173629952</v>
      </c>
    </row>
    <row r="77" spans="2:14" ht="15" thickBot="1" x14ac:dyDescent="0.35">
      <c r="B77" s="233" t="s">
        <v>65</v>
      </c>
      <c r="C77" s="436">
        <f t="shared" si="9"/>
        <v>733</v>
      </c>
      <c r="D77" s="236">
        <v>1048</v>
      </c>
      <c r="E77" s="57">
        <f t="shared" si="10"/>
        <v>-315</v>
      </c>
      <c r="F77" s="238">
        <f t="shared" si="11"/>
        <v>-0.30057251908396948</v>
      </c>
      <c r="G77" s="75">
        <f t="shared" si="12"/>
        <v>0.69942748091603058</v>
      </c>
    </row>
    <row r="78" spans="2:14" ht="15" thickBot="1" x14ac:dyDescent="0.35">
      <c r="B78" s="419" t="s">
        <v>296</v>
      </c>
      <c r="C78" s="435">
        <f t="shared" si="9"/>
        <v>428</v>
      </c>
      <c r="D78" s="418">
        <v>3522</v>
      </c>
      <c r="E78" s="105">
        <f t="shared" si="10"/>
        <v>-3094</v>
      </c>
      <c r="F78" s="150">
        <f t="shared" si="11"/>
        <v>-0.87847813742191938</v>
      </c>
      <c r="G78" s="75">
        <f t="shared" si="12"/>
        <v>0.12152186257808063</v>
      </c>
    </row>
    <row r="79" spans="2:14" ht="15" thickBot="1" x14ac:dyDescent="0.35">
      <c r="B79" s="38" t="s">
        <v>19</v>
      </c>
      <c r="C79" s="441">
        <f t="shared" si="9"/>
        <v>1638</v>
      </c>
      <c r="D79" s="390">
        <v>5504</v>
      </c>
      <c r="E79" s="26">
        <f t="shared" si="10"/>
        <v>-3866</v>
      </c>
      <c r="F79" s="152">
        <f t="shared" si="11"/>
        <v>-0.70239825581395354</v>
      </c>
      <c r="G79" s="75">
        <f t="shared" si="12"/>
        <v>0.29760174418604651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63695</v>
      </c>
      <c r="D80" s="115">
        <f>SUM(D69:D79)</f>
        <v>125343</v>
      </c>
      <c r="E80" s="77">
        <f>SUM(C80-D80)</f>
        <v>-61648</v>
      </c>
      <c r="F80" s="149">
        <f>SUM(E80/D80)</f>
        <v>-0.49183440638886894</v>
      </c>
      <c r="G80" s="185">
        <f>SUM(C80/D80)</f>
        <v>0.50816559361113101</v>
      </c>
      <c r="N80" s="72"/>
    </row>
    <row r="81" spans="3:14" ht="15" thickBot="1" x14ac:dyDescent="0.35">
      <c r="E81" s="102">
        <f>SUM(E69:E79)</f>
        <v>-61648</v>
      </c>
      <c r="I81" s="6" t="s">
        <v>388</v>
      </c>
      <c r="J81" s="40"/>
      <c r="K81" s="40"/>
      <c r="N81" s="72"/>
    </row>
    <row r="82" spans="3:14" ht="18.600000000000001" thickBot="1" x14ac:dyDescent="0.4">
      <c r="C82" s="444">
        <f>SUM(C80/C38)</f>
        <v>24.338937714940773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389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11934</v>
      </c>
      <c r="D84" s="73">
        <f>SUM(D69:D71,D73:D79)</f>
        <v>38802</v>
      </c>
      <c r="E84" s="250">
        <f>SUM(C84/D84)</f>
        <v>0.30756146590381939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30.638888888888889</v>
      </c>
      <c r="K86" s="111">
        <f t="shared" si="13"/>
        <v>36.743362831858406</v>
      </c>
      <c r="L86" s="210">
        <f>SUM(J86-K86)</f>
        <v>-6.1044739429695163</v>
      </c>
      <c r="M86" s="44">
        <f>SUM(L86/K86)</f>
        <v>-0.16613813958467133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25.6</v>
      </c>
      <c r="K87" s="111">
        <f t="shared" si="13"/>
        <v>27.64406779661017</v>
      </c>
      <c r="L87" s="210">
        <f t="shared" ref="L87:L96" si="14">SUM(J87-K87)</f>
        <v>-2.0440677966101681</v>
      </c>
      <c r="M87" s="44">
        <f t="shared" ref="M87:M96" si="15">SUM(L87/K87)</f>
        <v>-7.394236664622926E-2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39.611111111111114</v>
      </c>
      <c r="K88" s="111">
        <f t="shared" si="13"/>
        <v>37.680851063829785</v>
      </c>
      <c r="L88" s="210">
        <f t="shared" si="14"/>
        <v>1.9302600472813296</v>
      </c>
      <c r="M88" s="44">
        <f t="shared" si="15"/>
        <v>5.1226551226551384E-2</v>
      </c>
      <c r="N88" s="72"/>
    </row>
    <row r="89" spans="3:14" x14ac:dyDescent="0.3">
      <c r="C89" s="445">
        <f>(SUM(C69,C70,C71,C73,C74,C75,C76,C77,C78,C79)/SUM(C27,C28,C29,C31,C32,C33,C34,C35,C36,C37))</f>
        <v>25.831168831168831</v>
      </c>
      <c r="D89" s="10"/>
      <c r="E89" s="73"/>
      <c r="I89" s="130" t="s">
        <v>6</v>
      </c>
      <c r="J89" s="212">
        <f t="shared" si="13"/>
        <v>24.019025522041762</v>
      </c>
      <c r="K89" s="111">
        <f t="shared" si="13"/>
        <v>34.616399999999999</v>
      </c>
      <c r="L89" s="210">
        <f t="shared" si="14"/>
        <v>-10.597374477958237</v>
      </c>
      <c r="M89" s="44">
        <f t="shared" si="15"/>
        <v>-0.30613739377746496</v>
      </c>
    </row>
    <row r="90" spans="3:14" x14ac:dyDescent="0.3">
      <c r="I90" s="130" t="s">
        <v>3</v>
      </c>
      <c r="J90" s="212">
        <f t="shared" si="13"/>
        <v>29.758620689655171</v>
      </c>
      <c r="K90" s="111">
        <f t="shared" ref="K90:K96" si="16">SUM(D73/D31)</f>
        <v>37.586666666666666</v>
      </c>
      <c r="L90" s="210">
        <f t="shared" si="14"/>
        <v>-7.8280459770114952</v>
      </c>
      <c r="M90" s="44">
        <f t="shared" si="15"/>
        <v>-0.20826656554659884</v>
      </c>
    </row>
    <row r="91" spans="3:14" x14ac:dyDescent="0.3">
      <c r="E91" s="73"/>
      <c r="I91" s="130" t="s">
        <v>7</v>
      </c>
      <c r="J91" s="212">
        <f t="shared" si="13"/>
        <v>27.523809523809526</v>
      </c>
      <c r="K91" s="111">
        <f t="shared" si="16"/>
        <v>21.485714285714284</v>
      </c>
      <c r="L91" s="210">
        <f t="shared" si="14"/>
        <v>6.0380952380952415</v>
      </c>
      <c r="M91" s="44">
        <f t="shared" si="15"/>
        <v>0.28102836879432641</v>
      </c>
    </row>
    <row r="92" spans="3:14" x14ac:dyDescent="0.3">
      <c r="E92" s="74"/>
      <c r="I92" s="130" t="s">
        <v>59</v>
      </c>
      <c r="J92" s="212">
        <f t="shared" si="13"/>
        <v>30.294573643410853</v>
      </c>
      <c r="K92" s="111">
        <f t="shared" si="16"/>
        <v>30.715217391304346</v>
      </c>
      <c r="L92" s="210">
        <f t="shared" si="14"/>
        <v>-0.42064374789349301</v>
      </c>
      <c r="M92" s="44">
        <f t="shared" si="15"/>
        <v>-1.3694962419916966E-2</v>
      </c>
    </row>
    <row r="93" spans="3:14" x14ac:dyDescent="0.3">
      <c r="I93" s="130" t="s">
        <v>338</v>
      </c>
      <c r="J93" s="212">
        <f t="shared" si="13"/>
        <v>31.222222222222221</v>
      </c>
      <c r="K93" s="111">
        <f t="shared" si="16"/>
        <v>30.21311475409836</v>
      </c>
      <c r="L93" s="210">
        <f t="shared" si="14"/>
        <v>1.0091074681238617</v>
      </c>
      <c r="M93" s="44">
        <f t="shared" si="15"/>
        <v>3.339965032857057E-2</v>
      </c>
    </row>
    <row r="94" spans="3:14" x14ac:dyDescent="0.3">
      <c r="E94" s="25"/>
      <c r="F94" s="25"/>
      <c r="I94" s="130" t="s">
        <v>65</v>
      </c>
      <c r="J94" s="212">
        <f t="shared" si="13"/>
        <v>27.148148148148149</v>
      </c>
      <c r="K94" s="111">
        <f t="shared" si="16"/>
        <v>23.818181818181817</v>
      </c>
      <c r="L94" s="210">
        <f t="shared" si="14"/>
        <v>3.3299663299663322</v>
      </c>
      <c r="M94" s="44">
        <f t="shared" si="15"/>
        <v>0.1398077466779758</v>
      </c>
    </row>
    <row r="95" spans="3:14" x14ac:dyDescent="0.3">
      <c r="E95" s="25"/>
      <c r="F95" s="25"/>
      <c r="I95" s="79" t="s">
        <v>296</v>
      </c>
      <c r="J95" s="212">
        <f t="shared" si="13"/>
        <v>11.567567567567568</v>
      </c>
      <c r="K95" s="111">
        <f t="shared" si="16"/>
        <v>31.72972972972973</v>
      </c>
      <c r="L95" s="210">
        <f t="shared" si="14"/>
        <v>-20.162162162162161</v>
      </c>
      <c r="M95" s="44">
        <f t="shared" si="15"/>
        <v>-0.63543441226575803</v>
      </c>
    </row>
    <row r="96" spans="3:14" ht="15" thickBot="1" x14ac:dyDescent="0.35">
      <c r="I96" s="13" t="s">
        <v>19</v>
      </c>
      <c r="J96" s="213">
        <f t="shared" si="13"/>
        <v>17.804347826086957</v>
      </c>
      <c r="K96" s="208">
        <f t="shared" si="16"/>
        <v>18.657627118644069</v>
      </c>
      <c r="L96" s="211">
        <f t="shared" si="14"/>
        <v>-0.85327929255711155</v>
      </c>
      <c r="M96" s="65">
        <f t="shared" si="15"/>
        <v>-4.5733537664307392E-2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3932C-D9DE-4F97-8519-B936D81D33E7}">
  <sheetPr codeName="Sheet53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392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392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394</v>
      </c>
      <c r="D5" s="423" t="s">
        <v>389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36</v>
      </c>
      <c r="E8" s="93">
        <f t="shared" ref="E8:E19" si="0">SUM(C8-D8)</f>
        <v>-1</v>
      </c>
      <c r="F8" s="96">
        <f t="shared" ref="F8:F19" si="1">SUM(E8/D8)</f>
        <v>-2.7777777777777776E-2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54</v>
      </c>
      <c r="D9" s="427">
        <v>55</v>
      </c>
      <c r="E9" s="93">
        <f t="shared" si="0"/>
        <v>-1</v>
      </c>
      <c r="F9" s="44">
        <f t="shared" si="1"/>
        <v>-1.8181818181818181E-2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2149</v>
      </c>
      <c r="D11" s="427">
        <v>2155</v>
      </c>
      <c r="E11" s="93">
        <f t="shared" si="0"/>
        <v>-6</v>
      </c>
      <c r="F11" s="44">
        <f t="shared" si="1"/>
        <v>-2.7842227378190253E-3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0.66897435897435897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21</v>
      </c>
      <c r="E13" s="93">
        <f t="shared" si="0"/>
        <v>-2</v>
      </c>
      <c r="F13" s="58">
        <f t="shared" si="1"/>
        <v>-9.5238095238095233E-2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0.49972908366533864</v>
      </c>
      <c r="U13" s="16"/>
    </row>
    <row r="14" spans="2:35" ht="15" thickBot="1" x14ac:dyDescent="0.35">
      <c r="B14" s="14" t="s">
        <v>59</v>
      </c>
      <c r="C14" s="427">
        <v>128</v>
      </c>
      <c r="D14" s="427">
        <v>129</v>
      </c>
      <c r="E14" s="93">
        <f t="shared" si="0"/>
        <v>-1</v>
      </c>
      <c r="F14" s="44">
        <f t="shared" si="1"/>
        <v>-7.7519379844961239E-3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28</v>
      </c>
      <c r="D16" s="430">
        <v>27</v>
      </c>
      <c r="E16" s="41">
        <f t="shared" si="0"/>
        <v>1</v>
      </c>
      <c r="F16" s="44">
        <f t="shared" si="1"/>
        <v>3.7037037037037035E-2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94</v>
      </c>
      <c r="D18" s="429">
        <v>92</v>
      </c>
      <c r="E18" s="57">
        <f t="shared" si="0"/>
        <v>2</v>
      </c>
      <c r="F18" s="58">
        <f t="shared" si="1"/>
        <v>2.1739130434782608E-2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2609</v>
      </c>
      <c r="D19" s="7">
        <f>SUM(D8:D18)</f>
        <v>2617</v>
      </c>
      <c r="E19" s="77">
        <f t="shared" si="0"/>
        <v>-8</v>
      </c>
      <c r="F19" s="60">
        <f t="shared" si="1"/>
        <v>-3.0569354222392052E-3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393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394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54</v>
      </c>
      <c r="D28" s="99">
        <v>118</v>
      </c>
      <c r="E28" s="41">
        <f t="shared" ref="E28:E38" si="3">SUM(C28-D28)</f>
        <v>-64</v>
      </c>
      <c r="F28" s="67">
        <f t="shared" ref="F28:F36" si="4">SUM(E28/D28)</f>
        <v>-0.5423728813559322</v>
      </c>
      <c r="G28" s="75">
        <f>SUM(C28/D28)</f>
        <v>0.4576271186440678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2149</v>
      </c>
      <c r="D30" s="99">
        <v>2500</v>
      </c>
      <c r="E30" s="41">
        <f t="shared" si="3"/>
        <v>-351</v>
      </c>
      <c r="F30" s="67">
        <f t="shared" si="4"/>
        <v>-0.1404</v>
      </c>
      <c r="G30" s="75">
        <f>SUM(C30/D30)</f>
        <v>0.85960000000000003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128</v>
      </c>
      <c r="D33" s="99">
        <v>460</v>
      </c>
      <c r="E33" s="41">
        <f t="shared" si="3"/>
        <v>-332</v>
      </c>
      <c r="F33" s="67">
        <f t="shared" si="4"/>
        <v>-0.72173913043478266</v>
      </c>
      <c r="G33" s="75">
        <f t="shared" si="5"/>
        <v>0.27826086956521739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28</v>
      </c>
      <c r="D35" s="182">
        <v>44</v>
      </c>
      <c r="E35" s="57">
        <f t="shared" si="3"/>
        <v>-16</v>
      </c>
      <c r="F35" s="389">
        <f t="shared" si="4"/>
        <v>-0.36363636363636365</v>
      </c>
      <c r="G35" s="75">
        <f t="shared" si="5"/>
        <v>0.63636363636363635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94</v>
      </c>
      <c r="D37" s="119">
        <v>295</v>
      </c>
      <c r="E37" s="41">
        <f t="shared" si="3"/>
        <v>-201</v>
      </c>
      <c r="F37" s="94">
        <f>SUM(E37/D37)</f>
        <v>-0.68135593220338986</v>
      </c>
      <c r="G37" s="75">
        <f>SUM(C37/D37)</f>
        <v>0.31864406779661014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2609</v>
      </c>
      <c r="D38" s="7">
        <f>SUM(D27:D37)</f>
        <v>3859</v>
      </c>
      <c r="E38" s="77">
        <f t="shared" si="3"/>
        <v>-1250</v>
      </c>
      <c r="F38" s="149">
        <f>SUM(E38/D38)</f>
        <v>-0.32391811350090699</v>
      </c>
      <c r="G38" s="185">
        <f>SUM(C38/D38)</f>
        <v>0.67608188649909307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460</v>
      </c>
      <c r="D40" s="438">
        <f>SUM(D27:D29,D31:D37)</f>
        <v>1359</v>
      </c>
      <c r="E40" s="77">
        <f>SUM(C40-D40)</f>
        <v>-899</v>
      </c>
      <c r="F40" s="149">
        <f>SUM(E40/D40)</f>
        <v>-0.66151582045621782</v>
      </c>
      <c r="G40" s="185">
        <f>SUM(C40/D40)</f>
        <v>0.33848417954378218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392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394</v>
      </c>
      <c r="D44" s="423" t="s">
        <v>389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1043</v>
      </c>
      <c r="D47" s="441">
        <v>1103</v>
      </c>
      <c r="E47" s="93">
        <f t="shared" ref="E47:E57" si="6">SUM(C47-D47)</f>
        <v>-60</v>
      </c>
      <c r="F47" s="95">
        <f t="shared" ref="F47:F58" si="7">SUM(E47/D47)</f>
        <v>-5.4397098821396192E-2</v>
      </c>
      <c r="G47" s="394">
        <f t="shared" ref="G47:G55" si="8">SUM(C47/C27)</f>
        <v>29.8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1098</v>
      </c>
      <c r="D48" s="427">
        <v>1408</v>
      </c>
      <c r="E48" s="93">
        <f t="shared" si="6"/>
        <v>-310</v>
      </c>
      <c r="F48" s="95">
        <f t="shared" si="7"/>
        <v>-0.22017045454545456</v>
      </c>
      <c r="G48" s="394">
        <f t="shared" si="8"/>
        <v>20.333333333333332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738</v>
      </c>
      <c r="D49" s="427">
        <v>713</v>
      </c>
      <c r="E49" s="93">
        <f t="shared" si="6"/>
        <v>25</v>
      </c>
      <c r="F49" s="95">
        <f t="shared" si="7"/>
        <v>3.5063113604488078E-2</v>
      </c>
      <c r="G49" s="394">
        <f t="shared" si="8"/>
        <v>41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51723</v>
      </c>
      <c r="D50" s="442">
        <v>51761</v>
      </c>
      <c r="E50" s="93">
        <f t="shared" si="6"/>
        <v>-38</v>
      </c>
      <c r="F50" s="95">
        <f t="shared" si="7"/>
        <v>-7.3414346708912111E-4</v>
      </c>
      <c r="G50" s="394">
        <f t="shared" si="8"/>
        <v>24.068403908794789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796</v>
      </c>
      <c r="D51" s="427">
        <v>863</v>
      </c>
      <c r="E51" s="93">
        <f t="shared" si="6"/>
        <v>-67</v>
      </c>
      <c r="F51" s="95">
        <f t="shared" si="7"/>
        <v>-7.7636152954808801E-2</v>
      </c>
      <c r="G51" s="394">
        <f t="shared" si="8"/>
        <v>27.448275862068964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405</v>
      </c>
      <c r="D52" s="427">
        <v>578</v>
      </c>
      <c r="E52" s="93">
        <f t="shared" si="6"/>
        <v>-173</v>
      </c>
      <c r="F52" s="95">
        <f t="shared" si="7"/>
        <v>-0.29930795847750863</v>
      </c>
      <c r="G52" s="394">
        <f t="shared" si="8"/>
        <v>21.315789473684209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3680</v>
      </c>
      <c r="D53" s="427">
        <v>3908</v>
      </c>
      <c r="E53" s="93">
        <f t="shared" si="6"/>
        <v>-228</v>
      </c>
      <c r="F53" s="95">
        <f t="shared" si="7"/>
        <v>-5.8341862845445243E-2</v>
      </c>
      <c r="G53" s="394">
        <f t="shared" si="8"/>
        <v>28.75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575</v>
      </c>
      <c r="D54" s="429">
        <v>562</v>
      </c>
      <c r="E54" s="26">
        <f t="shared" si="6"/>
        <v>13</v>
      </c>
      <c r="F54" s="152">
        <f t="shared" si="7"/>
        <v>2.3131672597864767E-2</v>
      </c>
      <c r="G54" s="394">
        <f t="shared" si="8"/>
        <v>31.944444444444443</v>
      </c>
      <c r="AL54" s="35"/>
      <c r="AM54" s="35"/>
    </row>
    <row r="55" spans="2:39" ht="15" thickBot="1" x14ac:dyDescent="0.35">
      <c r="B55" s="14" t="s">
        <v>65</v>
      </c>
      <c r="C55" s="427">
        <v>578</v>
      </c>
      <c r="D55" s="427">
        <v>733</v>
      </c>
      <c r="E55" s="41">
        <f t="shared" si="6"/>
        <v>-155</v>
      </c>
      <c r="F55" s="67">
        <f t="shared" si="7"/>
        <v>-0.21145975443383355</v>
      </c>
      <c r="G55" s="394">
        <f t="shared" si="8"/>
        <v>20.642857142857142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411</v>
      </c>
      <c r="D56" s="427">
        <v>428</v>
      </c>
      <c r="E56" s="41">
        <f t="shared" si="6"/>
        <v>-17</v>
      </c>
      <c r="F56" s="67">
        <f t="shared" si="7"/>
        <v>-3.9719626168224297E-2</v>
      </c>
      <c r="G56" s="138" t="s">
        <v>297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1669</v>
      </c>
      <c r="D57" s="429">
        <v>1638</v>
      </c>
      <c r="E57" s="57">
        <f t="shared" si="6"/>
        <v>31</v>
      </c>
      <c r="F57" s="94">
        <f t="shared" si="7"/>
        <v>1.8925518925518924E-2</v>
      </c>
      <c r="G57" s="394">
        <f>SUM(C57/C37)</f>
        <v>17.75531914893617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62716</v>
      </c>
      <c r="D58" s="59">
        <f>SUM(D47:D57)</f>
        <v>63695</v>
      </c>
      <c r="E58" s="77">
        <f>SUM(C58-D58)</f>
        <v>-979</v>
      </c>
      <c r="F58" s="149">
        <f t="shared" si="7"/>
        <v>-1.5370123243582699E-2</v>
      </c>
      <c r="G58" s="395">
        <f>SUM(C58/C38)</f>
        <v>24.038328861632809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10993</v>
      </c>
      <c r="D59" s="73">
        <f>SUM(D47:D49,D51:D57)</f>
        <v>11934</v>
      </c>
      <c r="E59" s="73">
        <f>SUM(E47:E49,E51:E57)</f>
        <v>-941</v>
      </c>
      <c r="F59" s="127">
        <f>SUM(E59/D59)</f>
        <v>-7.8850343556225916E-2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10993</v>
      </c>
      <c r="F61" s="30">
        <f>SUM(C27:C29,C31:C37)</f>
        <v>460</v>
      </c>
      <c r="G61" s="134">
        <f>SUM(E61/F61)</f>
        <v>23.89782608695652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393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394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1043</v>
      </c>
      <c r="D69" s="220">
        <v>4152</v>
      </c>
      <c r="E69" s="41">
        <f>SUM(C69-D69)</f>
        <v>-3109</v>
      </c>
      <c r="F69" s="67">
        <f>SUM(E69/D69)</f>
        <v>-0.74879576107899803</v>
      </c>
      <c r="G69" s="75">
        <f>SUM(C69/D69)</f>
        <v>0.25120423892100191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1098</v>
      </c>
      <c r="D70" s="220">
        <v>3262</v>
      </c>
      <c r="E70" s="41">
        <f t="shared" ref="E70:E79" si="10">SUM(C70-D70)</f>
        <v>-2164</v>
      </c>
      <c r="F70" s="67">
        <f t="shared" ref="F70:F79" si="11">SUM(E70/D70)</f>
        <v>-0.66339668914776206</v>
      </c>
      <c r="G70" s="75">
        <f t="shared" ref="G70:G79" si="12">SUM(C70/D70)</f>
        <v>0.33660331085223788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738</v>
      </c>
      <c r="D71" s="220">
        <v>1771</v>
      </c>
      <c r="E71" s="41">
        <f t="shared" si="10"/>
        <v>-1033</v>
      </c>
      <c r="F71" s="67">
        <f t="shared" si="11"/>
        <v>-0.58328627893845286</v>
      </c>
      <c r="G71" s="75">
        <f>SUM(C71/D71)</f>
        <v>0.41671372106154714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51723</v>
      </c>
      <c r="D72" s="220">
        <v>86541</v>
      </c>
      <c r="E72" s="41">
        <f t="shared" si="10"/>
        <v>-34818</v>
      </c>
      <c r="F72" s="67">
        <f t="shared" si="11"/>
        <v>-0.40232953166707108</v>
      </c>
      <c r="G72" s="75">
        <f t="shared" si="12"/>
        <v>0.59767046833292892</v>
      </c>
    </row>
    <row r="73" spans="2:14" ht="15" thickBot="1" x14ac:dyDescent="0.35">
      <c r="B73" s="3" t="s">
        <v>3</v>
      </c>
      <c r="C73" s="435">
        <f t="shared" si="9"/>
        <v>796</v>
      </c>
      <c r="D73" s="220">
        <v>2819</v>
      </c>
      <c r="E73" s="41">
        <f t="shared" si="10"/>
        <v>-2023</v>
      </c>
      <c r="F73" s="67">
        <f t="shared" si="11"/>
        <v>-0.71763036537779357</v>
      </c>
      <c r="G73" s="75">
        <f t="shared" si="12"/>
        <v>0.28236963462220643</v>
      </c>
    </row>
    <row r="74" spans="2:14" ht="15" thickBot="1" x14ac:dyDescent="0.35">
      <c r="B74" s="227" t="s">
        <v>7</v>
      </c>
      <c r="C74" s="435">
        <f t="shared" si="9"/>
        <v>405</v>
      </c>
      <c r="D74" s="223">
        <v>752</v>
      </c>
      <c r="E74" s="57">
        <f t="shared" si="10"/>
        <v>-347</v>
      </c>
      <c r="F74" s="94">
        <f t="shared" si="11"/>
        <v>-0.46143617021276595</v>
      </c>
      <c r="G74" s="75">
        <f t="shared" si="12"/>
        <v>0.53856382978723405</v>
      </c>
    </row>
    <row r="75" spans="2:14" ht="15" thickBot="1" x14ac:dyDescent="0.35">
      <c r="B75" s="14" t="s">
        <v>59</v>
      </c>
      <c r="C75" s="435">
        <f t="shared" si="9"/>
        <v>3680</v>
      </c>
      <c r="D75" s="220">
        <v>14129</v>
      </c>
      <c r="E75" s="41">
        <f t="shared" si="10"/>
        <v>-10449</v>
      </c>
      <c r="F75" s="67">
        <f t="shared" si="11"/>
        <v>-0.73954278434425647</v>
      </c>
      <c r="G75" s="75">
        <f t="shared" si="12"/>
        <v>0.26045721565574348</v>
      </c>
      <c r="K75" s="282"/>
    </row>
    <row r="76" spans="2:14" ht="15" thickBot="1" x14ac:dyDescent="0.35">
      <c r="B76" s="170" t="s">
        <v>338</v>
      </c>
      <c r="C76" s="435">
        <f t="shared" si="9"/>
        <v>575</v>
      </c>
      <c r="D76" s="235">
        <v>1843</v>
      </c>
      <c r="E76" s="93">
        <f t="shared" si="10"/>
        <v>-1268</v>
      </c>
      <c r="F76" s="95">
        <f t="shared" si="11"/>
        <v>-0.68800868149755834</v>
      </c>
      <c r="G76" s="75">
        <f t="shared" si="12"/>
        <v>0.31199131850244166</v>
      </c>
    </row>
    <row r="77" spans="2:14" ht="15" thickBot="1" x14ac:dyDescent="0.35">
      <c r="B77" s="233" t="s">
        <v>65</v>
      </c>
      <c r="C77" s="436">
        <f t="shared" si="9"/>
        <v>578</v>
      </c>
      <c r="D77" s="236">
        <v>1048</v>
      </c>
      <c r="E77" s="57">
        <f t="shared" si="10"/>
        <v>-470</v>
      </c>
      <c r="F77" s="238">
        <f t="shared" si="11"/>
        <v>-0.44847328244274809</v>
      </c>
      <c r="G77" s="75">
        <f t="shared" si="12"/>
        <v>0.55152671755725191</v>
      </c>
    </row>
    <row r="78" spans="2:14" ht="15" thickBot="1" x14ac:dyDescent="0.35">
      <c r="B78" s="419" t="s">
        <v>296</v>
      </c>
      <c r="C78" s="435">
        <f t="shared" si="9"/>
        <v>411</v>
      </c>
      <c r="D78" s="418">
        <v>3522</v>
      </c>
      <c r="E78" s="105">
        <f t="shared" si="10"/>
        <v>-3111</v>
      </c>
      <c r="F78" s="150">
        <f t="shared" si="11"/>
        <v>-0.88330494037478702</v>
      </c>
      <c r="G78" s="75">
        <f t="shared" si="12"/>
        <v>0.11669505962521294</v>
      </c>
    </row>
    <row r="79" spans="2:14" ht="15" thickBot="1" x14ac:dyDescent="0.35">
      <c r="B79" s="38" t="s">
        <v>19</v>
      </c>
      <c r="C79" s="441">
        <f t="shared" si="9"/>
        <v>1669</v>
      </c>
      <c r="D79" s="390">
        <v>5504</v>
      </c>
      <c r="E79" s="26">
        <f t="shared" si="10"/>
        <v>-3835</v>
      </c>
      <c r="F79" s="152">
        <f t="shared" si="11"/>
        <v>-0.69676598837209303</v>
      </c>
      <c r="G79" s="75">
        <f t="shared" si="12"/>
        <v>0.30323401162790697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62716</v>
      </c>
      <c r="D80" s="115">
        <f>SUM(D69:D79)</f>
        <v>125343</v>
      </c>
      <c r="E80" s="77">
        <f>SUM(C80-D80)</f>
        <v>-62627</v>
      </c>
      <c r="F80" s="149">
        <f>SUM(E80/D80)</f>
        <v>-0.49964497419082038</v>
      </c>
      <c r="G80" s="185">
        <f>SUM(C80/D80)</f>
        <v>0.50035502580917957</v>
      </c>
      <c r="N80" s="72"/>
    </row>
    <row r="81" spans="3:14" ht="15" thickBot="1" x14ac:dyDescent="0.35">
      <c r="E81" s="102">
        <f>SUM(E69:E79)</f>
        <v>-62627</v>
      </c>
      <c r="I81" s="6" t="s">
        <v>393</v>
      </c>
      <c r="J81" s="40"/>
      <c r="K81" s="40"/>
      <c r="N81" s="72"/>
    </row>
    <row r="82" spans="3:14" ht="18.600000000000001" thickBot="1" x14ac:dyDescent="0.4">
      <c r="C82" s="444">
        <f>SUM(C80/C38)</f>
        <v>24.038328861632809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394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10993</v>
      </c>
      <c r="D84" s="73">
        <f>SUM(D69:D71,D73:D79)</f>
        <v>38802</v>
      </c>
      <c r="E84" s="250">
        <f>SUM(C84/D84)</f>
        <v>0.28331013865264676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29.8</v>
      </c>
      <c r="K86" s="111">
        <f t="shared" si="13"/>
        <v>36.743362831858406</v>
      </c>
      <c r="L86" s="210">
        <f>SUM(J86-K86)</f>
        <v>-6.9433628318584049</v>
      </c>
      <c r="M86" s="44">
        <f>SUM(L86/K86)</f>
        <v>-0.1889691714836223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20.333333333333332</v>
      </c>
      <c r="K87" s="111">
        <f t="shared" si="13"/>
        <v>27.64406779661017</v>
      </c>
      <c r="L87" s="210">
        <f t="shared" ref="L87:L96" si="14">SUM(J87-K87)</f>
        <v>-7.3107344632768374</v>
      </c>
      <c r="M87" s="44">
        <f t="shared" ref="M87:M96" si="15">SUM(L87/K87)</f>
        <v>-0.26445943184140613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</v>
      </c>
      <c r="K88" s="111">
        <f t="shared" si="13"/>
        <v>37.680851063829785</v>
      </c>
      <c r="L88" s="210">
        <f t="shared" si="14"/>
        <v>3.3191489361702153</v>
      </c>
      <c r="M88" s="44">
        <f t="shared" si="15"/>
        <v>8.8085827216262069E-2</v>
      </c>
      <c r="N88" s="72"/>
    </row>
    <row r="89" spans="3:14" x14ac:dyDescent="0.3">
      <c r="C89" s="445">
        <f>(SUM(C69,C70,C71,C73,C74,C75,C76,C77,C78,C79)/SUM(C27,C28,C29,C31,C32,C33,C34,C35,C36,C37))</f>
        <v>23.89782608695652</v>
      </c>
      <c r="D89" s="10"/>
      <c r="E89" s="73"/>
      <c r="I89" s="130" t="s">
        <v>6</v>
      </c>
      <c r="J89" s="212">
        <f t="shared" si="13"/>
        <v>24.068403908794789</v>
      </c>
      <c r="K89" s="111">
        <f t="shared" si="13"/>
        <v>34.616399999999999</v>
      </c>
      <c r="L89" s="210">
        <f t="shared" si="14"/>
        <v>-10.54799609120521</v>
      </c>
      <c r="M89" s="44">
        <f t="shared" si="15"/>
        <v>-0.30471094889142747</v>
      </c>
    </row>
    <row r="90" spans="3:14" x14ac:dyDescent="0.3">
      <c r="I90" s="130" t="s">
        <v>3</v>
      </c>
      <c r="J90" s="212">
        <f t="shared" si="13"/>
        <v>27.448275862068964</v>
      </c>
      <c r="K90" s="111">
        <f t="shared" ref="K90:K96" si="16">SUM(D73/D31)</f>
        <v>37.586666666666666</v>
      </c>
      <c r="L90" s="210">
        <f t="shared" si="14"/>
        <v>-10.138390804597702</v>
      </c>
      <c r="M90" s="44">
        <f t="shared" si="15"/>
        <v>-0.26973370356325921</v>
      </c>
    </row>
    <row r="91" spans="3:14" x14ac:dyDescent="0.3">
      <c r="E91" s="73"/>
      <c r="I91" s="130" t="s">
        <v>7</v>
      </c>
      <c r="J91" s="212">
        <f t="shared" si="13"/>
        <v>21.315789473684209</v>
      </c>
      <c r="K91" s="111">
        <f t="shared" si="16"/>
        <v>21.485714285714284</v>
      </c>
      <c r="L91" s="210">
        <f t="shared" si="14"/>
        <v>-0.16992481203007515</v>
      </c>
      <c r="M91" s="44">
        <f t="shared" si="15"/>
        <v>-7.9087346024636039E-3</v>
      </c>
    </row>
    <row r="92" spans="3:14" x14ac:dyDescent="0.3">
      <c r="E92" s="74"/>
      <c r="I92" s="130" t="s">
        <v>59</v>
      </c>
      <c r="J92" s="212">
        <f t="shared" si="13"/>
        <v>28.75</v>
      </c>
      <c r="K92" s="111">
        <f t="shared" si="16"/>
        <v>30.715217391304346</v>
      </c>
      <c r="L92" s="210">
        <f t="shared" si="14"/>
        <v>-1.9652173913043463</v>
      </c>
      <c r="M92" s="44">
        <f t="shared" si="15"/>
        <v>-6.3981881237171731E-2</v>
      </c>
    </row>
    <row r="93" spans="3:14" x14ac:dyDescent="0.3">
      <c r="I93" s="130" t="s">
        <v>338</v>
      </c>
      <c r="J93" s="212">
        <f t="shared" si="13"/>
        <v>31.944444444444443</v>
      </c>
      <c r="K93" s="111">
        <f t="shared" si="16"/>
        <v>30.21311475409836</v>
      </c>
      <c r="L93" s="210">
        <f t="shared" si="14"/>
        <v>1.7313296903460831</v>
      </c>
      <c r="M93" s="44">
        <f t="shared" si="15"/>
        <v>5.7303912702718972E-2</v>
      </c>
    </row>
    <row r="94" spans="3:14" x14ac:dyDescent="0.3">
      <c r="E94" s="25"/>
      <c r="F94" s="25"/>
      <c r="I94" s="130" t="s">
        <v>65</v>
      </c>
      <c r="J94" s="212">
        <f t="shared" si="13"/>
        <v>20.642857142857142</v>
      </c>
      <c r="K94" s="111">
        <f t="shared" si="16"/>
        <v>23.818181818181817</v>
      </c>
      <c r="L94" s="210">
        <f t="shared" si="14"/>
        <v>-3.1753246753246742</v>
      </c>
      <c r="M94" s="44">
        <f t="shared" si="15"/>
        <v>-0.13331515812431841</v>
      </c>
    </row>
    <row r="95" spans="3:14" x14ac:dyDescent="0.3">
      <c r="E95" s="25"/>
      <c r="F95" s="25"/>
      <c r="I95" s="79" t="s">
        <v>296</v>
      </c>
      <c r="J95" s="212">
        <f t="shared" si="13"/>
        <v>11.108108108108109</v>
      </c>
      <c r="K95" s="111">
        <f t="shared" si="16"/>
        <v>31.72972972972973</v>
      </c>
      <c r="L95" s="210">
        <f t="shared" si="14"/>
        <v>-20.621621621621621</v>
      </c>
      <c r="M95" s="44">
        <f t="shared" si="15"/>
        <v>-0.64991482112436116</v>
      </c>
    </row>
    <row r="96" spans="3:14" ht="15" thickBot="1" x14ac:dyDescent="0.35">
      <c r="I96" s="13" t="s">
        <v>19</v>
      </c>
      <c r="J96" s="213">
        <f t="shared" si="13"/>
        <v>17.75531914893617</v>
      </c>
      <c r="K96" s="208">
        <f t="shared" si="16"/>
        <v>18.657627118644069</v>
      </c>
      <c r="L96" s="211">
        <f t="shared" si="14"/>
        <v>-0.90230796970789839</v>
      </c>
      <c r="M96" s="65">
        <f t="shared" si="15"/>
        <v>-4.8361346486887724E-2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N21:N22"/>
    <mergeCell ref="J22:L22"/>
    <mergeCell ref="J23:L23"/>
    <mergeCell ref="J64:L64"/>
    <mergeCell ref="J65:K65"/>
    <mergeCell ref="J2:L2"/>
    <mergeCell ref="J3:L3"/>
    <mergeCell ref="J21:L21"/>
    <mergeCell ref="M21:M22"/>
  </mergeCells>
  <pageMargins left="0.7" right="0.7" top="0.75" bottom="0.75" header="0.3" footer="0.3"/>
  <pageSetup orientation="portrait" r:id="rId1"/>
  <ignoredErrors>
    <ignoredError sqref="C5" twoDigitTextYear="1"/>
  </ignoredError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1CC0-C1E6-41F4-B0B6-73BD69746315}">
  <sheetPr codeName="Sheet54"/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395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395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397</v>
      </c>
      <c r="D5" s="423" t="s">
        <v>394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55</v>
      </c>
      <c r="D9" s="427">
        <v>54</v>
      </c>
      <c r="E9" s="93">
        <f t="shared" si="0"/>
        <v>1</v>
      </c>
      <c r="F9" s="44">
        <f t="shared" si="1"/>
        <v>1.8518518518518517E-2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2154</v>
      </c>
      <c r="D11" s="427">
        <v>2149</v>
      </c>
      <c r="E11" s="93">
        <f t="shared" si="0"/>
        <v>5</v>
      </c>
      <c r="F11" s="44">
        <f t="shared" si="1"/>
        <v>2.3266635644485808E-3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0.671025641025641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19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0.48714741035856574</v>
      </c>
      <c r="U13" s="16"/>
    </row>
    <row r="14" spans="2:35" ht="15" thickBot="1" x14ac:dyDescent="0.35">
      <c r="B14" s="14" t="s">
        <v>59</v>
      </c>
      <c r="C14" s="427">
        <v>127</v>
      </c>
      <c r="D14" s="427">
        <v>128</v>
      </c>
      <c r="E14" s="93">
        <f t="shared" si="0"/>
        <v>-1</v>
      </c>
      <c r="F14" s="44">
        <f t="shared" si="1"/>
        <v>-7.8125E-3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28</v>
      </c>
      <c r="E16" s="41">
        <f t="shared" si="0"/>
        <v>1</v>
      </c>
      <c r="F16" s="44">
        <f t="shared" si="1"/>
        <v>3.5714285714285712E-2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96</v>
      </c>
      <c r="D18" s="429">
        <v>94</v>
      </c>
      <c r="E18" s="57">
        <f t="shared" si="0"/>
        <v>2</v>
      </c>
      <c r="F18" s="58">
        <f t="shared" si="1"/>
        <v>2.1276595744680851E-2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2617</v>
      </c>
      <c r="D19" s="7">
        <f>SUM(D8:D18)</f>
        <v>2609</v>
      </c>
      <c r="E19" s="77">
        <f t="shared" si="0"/>
        <v>8</v>
      </c>
      <c r="F19" s="60">
        <f t="shared" si="1"/>
        <v>3.0663089306247606E-3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396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397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55</v>
      </c>
      <c r="D28" s="99">
        <v>118</v>
      </c>
      <c r="E28" s="41">
        <f t="shared" ref="E28:E38" si="3">SUM(C28-D28)</f>
        <v>-63</v>
      </c>
      <c r="F28" s="67">
        <f t="shared" ref="F28:F36" si="4">SUM(E28/D28)</f>
        <v>-0.53389830508474578</v>
      </c>
      <c r="G28" s="75">
        <f>SUM(C28/D28)</f>
        <v>0.46610169491525422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2154</v>
      </c>
      <c r="D30" s="99">
        <v>2500</v>
      </c>
      <c r="E30" s="41">
        <f t="shared" si="3"/>
        <v>-346</v>
      </c>
      <c r="F30" s="67">
        <f t="shared" si="4"/>
        <v>-0.1384</v>
      </c>
      <c r="G30" s="75">
        <f>SUM(C30/D30)</f>
        <v>0.86160000000000003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127</v>
      </c>
      <c r="D33" s="99">
        <v>460</v>
      </c>
      <c r="E33" s="41">
        <f t="shared" si="3"/>
        <v>-333</v>
      </c>
      <c r="F33" s="67">
        <f t="shared" si="4"/>
        <v>-0.72391304347826091</v>
      </c>
      <c r="G33" s="75">
        <f t="shared" si="5"/>
        <v>0.27608695652173915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96</v>
      </c>
      <c r="D37" s="119">
        <v>295</v>
      </c>
      <c r="E37" s="41">
        <f t="shared" si="3"/>
        <v>-199</v>
      </c>
      <c r="F37" s="94">
        <f>SUM(E37/D37)</f>
        <v>-0.6745762711864407</v>
      </c>
      <c r="G37" s="75">
        <f>SUM(C37/D37)</f>
        <v>0.3254237288135593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2617</v>
      </c>
      <c r="D38" s="7">
        <f>SUM(D27:D37)</f>
        <v>3859</v>
      </c>
      <c r="E38" s="77">
        <f t="shared" si="3"/>
        <v>-1242</v>
      </c>
      <c r="F38" s="149">
        <f>SUM(E38/D38)</f>
        <v>-0.32184503757450117</v>
      </c>
      <c r="G38" s="185">
        <f>SUM(C38/D38)</f>
        <v>0.67815496242549889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463</v>
      </c>
      <c r="D40" s="438">
        <f>SUM(D27:D29,D31:D37)</f>
        <v>1359</v>
      </c>
      <c r="E40" s="77">
        <f>SUM(C40-D40)</f>
        <v>-896</v>
      </c>
      <c r="F40" s="149">
        <f>SUM(E40/D40)</f>
        <v>-0.65930831493745401</v>
      </c>
      <c r="G40" s="185">
        <f>SUM(C40/D40)</f>
        <v>0.34069168506254599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395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397</v>
      </c>
      <c r="D44" s="423" t="s">
        <v>394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990</v>
      </c>
      <c r="D47" s="441">
        <v>1043</v>
      </c>
      <c r="E47" s="93">
        <f t="shared" ref="E47:E57" si="6">SUM(C47-D47)</f>
        <v>-53</v>
      </c>
      <c r="F47" s="95">
        <f t="shared" ref="F47:F58" si="7">SUM(E47/D47)</f>
        <v>-5.0814956855225309E-2</v>
      </c>
      <c r="G47" s="394">
        <f t="shared" ref="G47:G56" si="8">SUM(C47/C27)</f>
        <v>28.285714285714285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1213</v>
      </c>
      <c r="D48" s="427">
        <v>1098</v>
      </c>
      <c r="E48" s="93">
        <f t="shared" si="6"/>
        <v>115</v>
      </c>
      <c r="F48" s="95">
        <f t="shared" si="7"/>
        <v>0.10473588342440801</v>
      </c>
      <c r="G48" s="394">
        <f t="shared" si="8"/>
        <v>22.054545454545455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739</v>
      </c>
      <c r="D49" s="427">
        <v>738</v>
      </c>
      <c r="E49" s="93">
        <f t="shared" si="6"/>
        <v>1</v>
      </c>
      <c r="F49" s="95">
        <f t="shared" si="7"/>
        <v>1.3550135501355014E-3</v>
      </c>
      <c r="G49" s="394">
        <f t="shared" si="8"/>
        <v>41.055555555555557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49981</v>
      </c>
      <c r="D50" s="442">
        <v>51723</v>
      </c>
      <c r="E50" s="93">
        <f t="shared" si="6"/>
        <v>-1742</v>
      </c>
      <c r="F50" s="95">
        <f t="shared" si="7"/>
        <v>-3.3679407613634166E-2</v>
      </c>
      <c r="G50" s="394">
        <f t="shared" si="8"/>
        <v>23.20380687093779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790</v>
      </c>
      <c r="D51" s="427">
        <v>796</v>
      </c>
      <c r="E51" s="93">
        <f t="shared" si="6"/>
        <v>-6</v>
      </c>
      <c r="F51" s="95">
        <f t="shared" si="7"/>
        <v>-7.537688442211055E-3</v>
      </c>
      <c r="G51" s="394">
        <f t="shared" si="8"/>
        <v>27.241379310344829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408</v>
      </c>
      <c r="D52" s="427">
        <v>405</v>
      </c>
      <c r="E52" s="93">
        <f t="shared" si="6"/>
        <v>3</v>
      </c>
      <c r="F52" s="95">
        <f t="shared" si="7"/>
        <v>7.4074074074074077E-3</v>
      </c>
      <c r="G52" s="394">
        <f t="shared" si="8"/>
        <v>21.473684210526315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3693</v>
      </c>
      <c r="D53" s="427">
        <v>3680</v>
      </c>
      <c r="E53" s="93">
        <f t="shared" si="6"/>
        <v>13</v>
      </c>
      <c r="F53" s="95">
        <f t="shared" si="7"/>
        <v>3.5326086956521739E-3</v>
      </c>
      <c r="G53" s="394">
        <f t="shared" si="8"/>
        <v>29.078740157480315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580</v>
      </c>
      <c r="D54" s="429">
        <v>575</v>
      </c>
      <c r="E54" s="26">
        <f t="shared" si="6"/>
        <v>5</v>
      </c>
      <c r="F54" s="152">
        <f t="shared" si="7"/>
        <v>8.6956521739130436E-3</v>
      </c>
      <c r="G54" s="394">
        <f t="shared" si="8"/>
        <v>32.222222222222221</v>
      </c>
      <c r="AL54" s="35"/>
      <c r="AM54" s="35"/>
    </row>
    <row r="55" spans="2:39" ht="15" thickBot="1" x14ac:dyDescent="0.35">
      <c r="B55" s="14" t="s">
        <v>65</v>
      </c>
      <c r="C55" s="427">
        <v>657</v>
      </c>
      <c r="D55" s="427">
        <v>578</v>
      </c>
      <c r="E55" s="41">
        <f t="shared" si="6"/>
        <v>79</v>
      </c>
      <c r="F55" s="67">
        <f t="shared" si="7"/>
        <v>0.13667820069204153</v>
      </c>
      <c r="G55" s="394">
        <f t="shared" si="8"/>
        <v>22.655172413793103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408</v>
      </c>
      <c r="D56" s="427">
        <v>411</v>
      </c>
      <c r="E56" s="41">
        <f t="shared" si="6"/>
        <v>-3</v>
      </c>
      <c r="F56" s="67">
        <f t="shared" si="7"/>
        <v>-7.2992700729927005E-3</v>
      </c>
      <c r="G56" s="394">
        <f t="shared" si="8"/>
        <v>11.027027027027026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1678</v>
      </c>
      <c r="D57" s="429">
        <v>1669</v>
      </c>
      <c r="E57" s="57">
        <f t="shared" si="6"/>
        <v>9</v>
      </c>
      <c r="F57" s="94">
        <f t="shared" si="7"/>
        <v>5.3924505692031152E-3</v>
      </c>
      <c r="G57" s="394">
        <f>SUM(C57/C37)</f>
        <v>17.479166666666668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61137</v>
      </c>
      <c r="D58" s="59">
        <f>SUM(D47:D57)</f>
        <v>62716</v>
      </c>
      <c r="E58" s="77">
        <f>SUM(C58-D58)</f>
        <v>-1579</v>
      </c>
      <c r="F58" s="149">
        <f t="shared" si="7"/>
        <v>-2.5176988328337268E-2</v>
      </c>
      <c r="G58" s="395">
        <f>SUM(C58/C38)</f>
        <v>23.361482613679787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11156</v>
      </c>
      <c r="D59" s="73">
        <f>SUM(D47:D49,D51:D57)</f>
        <v>10993</v>
      </c>
      <c r="E59" s="73">
        <f>SUM(E47:E49,E51:E57)</f>
        <v>163</v>
      </c>
      <c r="F59" s="127">
        <f>SUM(E59/D59)</f>
        <v>1.482761757482034E-2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11156</v>
      </c>
      <c r="F61" s="30">
        <f>SUM(C27:C29,C31:C37)</f>
        <v>463</v>
      </c>
      <c r="G61" s="134">
        <f>SUM(E61/F61)</f>
        <v>24.095032397408207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396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397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990</v>
      </c>
      <c r="D69" s="220">
        <v>4152</v>
      </c>
      <c r="E69" s="41">
        <f>SUM(C69-D69)</f>
        <v>-3162</v>
      </c>
      <c r="F69" s="67">
        <f>SUM(E69/D69)</f>
        <v>-0.76156069364161849</v>
      </c>
      <c r="G69" s="75">
        <f>SUM(C69/D69)</f>
        <v>0.23843930635838151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1213</v>
      </c>
      <c r="D70" s="220">
        <v>3262</v>
      </c>
      <c r="E70" s="41">
        <f t="shared" ref="E70:E79" si="10">SUM(C70-D70)</f>
        <v>-2049</v>
      </c>
      <c r="F70" s="67">
        <f t="shared" ref="F70:F79" si="11">SUM(E70/D70)</f>
        <v>-0.6281422440220723</v>
      </c>
      <c r="G70" s="75">
        <f t="shared" ref="G70:G79" si="12">SUM(C70/D70)</f>
        <v>0.37185775597792764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739</v>
      </c>
      <c r="D71" s="220">
        <v>1771</v>
      </c>
      <c r="E71" s="41">
        <f t="shared" si="10"/>
        <v>-1032</v>
      </c>
      <c r="F71" s="67">
        <f t="shared" si="11"/>
        <v>-0.5827216261998871</v>
      </c>
      <c r="G71" s="75">
        <f>SUM(C71/D71)</f>
        <v>0.41727837380011296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49981</v>
      </c>
      <c r="D72" s="220">
        <v>86541</v>
      </c>
      <c r="E72" s="41">
        <f t="shared" si="10"/>
        <v>-36560</v>
      </c>
      <c r="F72" s="67">
        <f t="shared" si="11"/>
        <v>-0.42245871898868742</v>
      </c>
      <c r="G72" s="75">
        <f t="shared" si="12"/>
        <v>0.57754128101131252</v>
      </c>
    </row>
    <row r="73" spans="2:14" ht="15" thickBot="1" x14ac:dyDescent="0.35">
      <c r="B73" s="3" t="s">
        <v>3</v>
      </c>
      <c r="C73" s="435">
        <f t="shared" si="9"/>
        <v>790</v>
      </c>
      <c r="D73" s="220">
        <v>2819</v>
      </c>
      <c r="E73" s="41">
        <f t="shared" si="10"/>
        <v>-2029</v>
      </c>
      <c r="F73" s="67">
        <f t="shared" si="11"/>
        <v>-0.71975877970911672</v>
      </c>
      <c r="G73" s="75">
        <f t="shared" si="12"/>
        <v>0.28024122029088328</v>
      </c>
    </row>
    <row r="74" spans="2:14" ht="15" thickBot="1" x14ac:dyDescent="0.35">
      <c r="B74" s="227" t="s">
        <v>7</v>
      </c>
      <c r="C74" s="435">
        <f t="shared" si="9"/>
        <v>408</v>
      </c>
      <c r="D74" s="223">
        <v>752</v>
      </c>
      <c r="E74" s="57">
        <f t="shared" si="10"/>
        <v>-344</v>
      </c>
      <c r="F74" s="94">
        <f t="shared" si="11"/>
        <v>-0.45744680851063829</v>
      </c>
      <c r="G74" s="75">
        <f t="shared" si="12"/>
        <v>0.54255319148936165</v>
      </c>
    </row>
    <row r="75" spans="2:14" ht="15" thickBot="1" x14ac:dyDescent="0.35">
      <c r="B75" s="14" t="s">
        <v>59</v>
      </c>
      <c r="C75" s="435">
        <f t="shared" si="9"/>
        <v>3693</v>
      </c>
      <c r="D75" s="220">
        <v>14129</v>
      </c>
      <c r="E75" s="41">
        <f t="shared" si="10"/>
        <v>-10436</v>
      </c>
      <c r="F75" s="67">
        <f t="shared" si="11"/>
        <v>-0.7386226909193857</v>
      </c>
      <c r="G75" s="75">
        <f t="shared" si="12"/>
        <v>0.26137730908061435</v>
      </c>
      <c r="K75" s="282"/>
    </row>
    <row r="76" spans="2:14" ht="15" thickBot="1" x14ac:dyDescent="0.35">
      <c r="B76" s="170" t="s">
        <v>338</v>
      </c>
      <c r="C76" s="435">
        <f t="shared" si="9"/>
        <v>580</v>
      </c>
      <c r="D76" s="235">
        <v>1843</v>
      </c>
      <c r="E76" s="93">
        <f t="shared" si="10"/>
        <v>-1263</v>
      </c>
      <c r="F76" s="95">
        <f t="shared" si="11"/>
        <v>-0.68529571351058061</v>
      </c>
      <c r="G76" s="75">
        <f t="shared" si="12"/>
        <v>0.31470428648941945</v>
      </c>
    </row>
    <row r="77" spans="2:14" ht="15" thickBot="1" x14ac:dyDescent="0.35">
      <c r="B77" s="233" t="s">
        <v>65</v>
      </c>
      <c r="C77" s="436">
        <f t="shared" si="9"/>
        <v>657</v>
      </c>
      <c r="D77" s="236">
        <v>1048</v>
      </c>
      <c r="E77" s="57">
        <f t="shared" si="10"/>
        <v>-391</v>
      </c>
      <c r="F77" s="238">
        <f t="shared" si="11"/>
        <v>-0.37309160305343514</v>
      </c>
      <c r="G77" s="75">
        <f t="shared" si="12"/>
        <v>0.62690839694656486</v>
      </c>
    </row>
    <row r="78" spans="2:14" ht="15" thickBot="1" x14ac:dyDescent="0.35">
      <c r="B78" s="419" t="s">
        <v>296</v>
      </c>
      <c r="C78" s="435">
        <f t="shared" si="9"/>
        <v>408</v>
      </c>
      <c r="D78" s="418">
        <v>3522</v>
      </c>
      <c r="E78" s="105">
        <f t="shared" si="10"/>
        <v>-3114</v>
      </c>
      <c r="F78" s="150">
        <f t="shared" si="11"/>
        <v>-0.88415672913117549</v>
      </c>
      <c r="G78" s="75">
        <f t="shared" si="12"/>
        <v>0.11584327086882454</v>
      </c>
    </row>
    <row r="79" spans="2:14" ht="15" thickBot="1" x14ac:dyDescent="0.35">
      <c r="B79" s="38" t="s">
        <v>19</v>
      </c>
      <c r="C79" s="441">
        <f t="shared" si="9"/>
        <v>1678</v>
      </c>
      <c r="D79" s="390">
        <v>5504</v>
      </c>
      <c r="E79" s="26">
        <f t="shared" si="10"/>
        <v>-3826</v>
      </c>
      <c r="F79" s="152">
        <f t="shared" si="11"/>
        <v>-0.69513081395348841</v>
      </c>
      <c r="G79" s="75">
        <f t="shared" si="12"/>
        <v>0.30486918604651164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61137</v>
      </c>
      <c r="D80" s="115">
        <f>SUM(D69:D79)</f>
        <v>125343</v>
      </c>
      <c r="E80" s="77">
        <f>SUM(C80-D80)</f>
        <v>-64206</v>
      </c>
      <c r="F80" s="149">
        <f>SUM(E80/D80)</f>
        <v>-0.51224240683564304</v>
      </c>
      <c r="G80" s="185">
        <f>SUM(C80/D80)</f>
        <v>0.48775759316435702</v>
      </c>
      <c r="N80" s="72"/>
    </row>
    <row r="81" spans="3:14" ht="15" thickBot="1" x14ac:dyDescent="0.35">
      <c r="E81" s="102">
        <f>SUM(E69:E79)</f>
        <v>-64206</v>
      </c>
      <c r="I81" s="6" t="s">
        <v>396</v>
      </c>
      <c r="J81" s="40"/>
      <c r="K81" s="40"/>
      <c r="N81" s="72"/>
    </row>
    <row r="82" spans="3:14" ht="18.600000000000001" thickBot="1" x14ac:dyDescent="0.4">
      <c r="C82" s="444">
        <f>SUM(C80/C38)</f>
        <v>23.361482613679787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397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11156</v>
      </c>
      <c r="D84" s="73">
        <f>SUM(D69:D71,D73:D79)</f>
        <v>38802</v>
      </c>
      <c r="E84" s="250">
        <f>SUM(C84/D84)</f>
        <v>0.28751095304365754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28.285714285714285</v>
      </c>
      <c r="K86" s="111">
        <f t="shared" si="13"/>
        <v>36.743362831858406</v>
      </c>
      <c r="L86" s="210">
        <f>SUM(J86-K86)</f>
        <v>-8.4576485461441209</v>
      </c>
      <c r="M86" s="44">
        <f>SUM(L86/K86)</f>
        <v>-0.23018166804293971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22.054545454545455</v>
      </c>
      <c r="K87" s="111">
        <f t="shared" si="13"/>
        <v>27.64406779661017</v>
      </c>
      <c r="L87" s="210">
        <f t="shared" ref="L87:L96" si="14">SUM(J87-K87)</f>
        <v>-5.5895223420647149</v>
      </c>
      <c r="M87" s="44">
        <f t="shared" ref="M87:M96" si="15">SUM(L87/K87)</f>
        <v>-0.20219608717462795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41.055555555555557</v>
      </c>
      <c r="K88" s="111">
        <f t="shared" si="13"/>
        <v>37.680851063829785</v>
      </c>
      <c r="L88" s="210">
        <f t="shared" si="14"/>
        <v>3.3747044917257725</v>
      </c>
      <c r="M88" s="44">
        <f t="shared" si="15"/>
        <v>8.9560198255850543E-2</v>
      </c>
      <c r="N88" s="72"/>
    </row>
    <row r="89" spans="3:14" x14ac:dyDescent="0.3">
      <c r="C89" s="445">
        <f>(SUM(C69,C70,C71,C73,C74,C75,C76,C77,C78,C79)/SUM(C27,C28,C29,C31,C32,C33,C34,C35,C36,C37))</f>
        <v>24.095032397408207</v>
      </c>
      <c r="D89" s="10"/>
      <c r="E89" s="73"/>
      <c r="I89" s="130" t="s">
        <v>6</v>
      </c>
      <c r="J89" s="212">
        <f t="shared" si="13"/>
        <v>23.20380687093779</v>
      </c>
      <c r="K89" s="111">
        <f t="shared" si="13"/>
        <v>34.616399999999999</v>
      </c>
      <c r="L89" s="210">
        <f t="shared" si="14"/>
        <v>-11.412593129062209</v>
      </c>
      <c r="M89" s="44">
        <f t="shared" si="15"/>
        <v>-0.32968746400729737</v>
      </c>
    </row>
    <row r="90" spans="3:14" x14ac:dyDescent="0.3">
      <c r="I90" s="130" t="s">
        <v>3</v>
      </c>
      <c r="J90" s="212">
        <f t="shared" si="13"/>
        <v>27.241379310344829</v>
      </c>
      <c r="K90" s="111">
        <f t="shared" ref="K90:K96" si="16">SUM(D73/D31)</f>
        <v>37.586666666666666</v>
      </c>
      <c r="L90" s="210">
        <f t="shared" si="14"/>
        <v>-10.345287356321837</v>
      </c>
      <c r="M90" s="44">
        <f t="shared" si="15"/>
        <v>-0.27523822338564663</v>
      </c>
    </row>
    <row r="91" spans="3:14" x14ac:dyDescent="0.3">
      <c r="E91" s="73"/>
      <c r="I91" s="130" t="s">
        <v>7</v>
      </c>
      <c r="J91" s="212">
        <f t="shared" si="13"/>
        <v>21.473684210526315</v>
      </c>
      <c r="K91" s="111">
        <f t="shared" si="16"/>
        <v>21.485714285714284</v>
      </c>
      <c r="L91" s="210">
        <f t="shared" si="14"/>
        <v>-1.2030075187968947E-2</v>
      </c>
      <c r="M91" s="44">
        <f t="shared" si="15"/>
        <v>-5.5991041433366118E-4</v>
      </c>
    </row>
    <row r="92" spans="3:14" x14ac:dyDescent="0.3">
      <c r="E92" s="74"/>
      <c r="I92" s="130" t="s">
        <v>59</v>
      </c>
      <c r="J92" s="212">
        <f t="shared" si="13"/>
        <v>29.078740157480315</v>
      </c>
      <c r="K92" s="111">
        <f t="shared" si="16"/>
        <v>30.715217391304346</v>
      </c>
      <c r="L92" s="210">
        <f t="shared" si="14"/>
        <v>-1.6364772338240314</v>
      </c>
      <c r="M92" s="44">
        <f t="shared" si="15"/>
        <v>-5.3279037975727549E-2</v>
      </c>
    </row>
    <row r="93" spans="3:14" x14ac:dyDescent="0.3">
      <c r="I93" s="130" t="s">
        <v>338</v>
      </c>
      <c r="J93" s="212">
        <f t="shared" si="13"/>
        <v>32.222222222222221</v>
      </c>
      <c r="K93" s="111">
        <f t="shared" si="16"/>
        <v>30.21311475409836</v>
      </c>
      <c r="L93" s="210">
        <f t="shared" si="14"/>
        <v>2.0091074681238617</v>
      </c>
      <c r="M93" s="44">
        <f t="shared" si="15"/>
        <v>6.6497859769699172E-2</v>
      </c>
    </row>
    <row r="94" spans="3:14" x14ac:dyDescent="0.3">
      <c r="E94" s="25"/>
      <c r="F94" s="25"/>
      <c r="I94" s="130" t="s">
        <v>65</v>
      </c>
      <c r="J94" s="212">
        <f t="shared" si="13"/>
        <v>22.655172413793103</v>
      </c>
      <c r="K94" s="111">
        <f t="shared" si="16"/>
        <v>23.818181818181817</v>
      </c>
      <c r="L94" s="210">
        <f t="shared" si="14"/>
        <v>-1.1630094043887134</v>
      </c>
      <c r="M94" s="44">
        <f t="shared" si="15"/>
        <v>-4.8828639115556668E-2</v>
      </c>
    </row>
    <row r="95" spans="3:14" x14ac:dyDescent="0.3">
      <c r="E95" s="25"/>
      <c r="F95" s="25"/>
      <c r="I95" s="79" t="s">
        <v>296</v>
      </c>
      <c r="J95" s="212">
        <f t="shared" si="13"/>
        <v>11.027027027027026</v>
      </c>
      <c r="K95" s="111">
        <f t="shared" si="16"/>
        <v>31.72972972972973</v>
      </c>
      <c r="L95" s="210">
        <f t="shared" si="14"/>
        <v>-20.702702702702702</v>
      </c>
      <c r="M95" s="44">
        <f t="shared" si="15"/>
        <v>-0.65247018739352636</v>
      </c>
    </row>
    <row r="96" spans="3:14" ht="15" thickBot="1" x14ac:dyDescent="0.35">
      <c r="I96" s="13" t="s">
        <v>19</v>
      </c>
      <c r="J96" s="213">
        <f t="shared" si="13"/>
        <v>17.479166666666668</v>
      </c>
      <c r="K96" s="208">
        <f t="shared" si="16"/>
        <v>18.657627118644069</v>
      </c>
      <c r="L96" s="211">
        <f t="shared" si="14"/>
        <v>-1.1784604519774007</v>
      </c>
      <c r="M96" s="65">
        <f t="shared" si="15"/>
        <v>-6.3162397044573618E-2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F7BCB-CA81-4602-BB84-C31B8F4B1EC6}">
  <sheetPr codeName="Sheet55">
    <tabColor rgb="FFFFC000"/>
  </sheetPr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398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398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400</v>
      </c>
      <c r="D5" s="423" t="s">
        <v>397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/>
      <c r="D8" s="426">
        <v>35</v>
      </c>
      <c r="E8" s="93">
        <f t="shared" ref="E8:E19" si="0">SUM(C8-D8)</f>
        <v>-35</v>
      </c>
      <c r="F8" s="96">
        <f t="shared" ref="F8:F19" si="1">SUM(E8/D8)</f>
        <v>-1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/>
      <c r="D9" s="427">
        <v>55</v>
      </c>
      <c r="E9" s="93">
        <f t="shared" si="0"/>
        <v>-55</v>
      </c>
      <c r="F9" s="44">
        <f t="shared" si="1"/>
        <v>-1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/>
      <c r="D10" s="427">
        <v>18</v>
      </c>
      <c r="E10" s="93">
        <f t="shared" si="0"/>
        <v>-18</v>
      </c>
      <c r="F10" s="44">
        <f t="shared" si="1"/>
        <v>-1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2138</v>
      </c>
      <c r="D11" s="427">
        <v>2154</v>
      </c>
      <c r="E11" s="93">
        <f t="shared" si="0"/>
        <v>-16</v>
      </c>
      <c r="F11" s="44">
        <f t="shared" si="1"/>
        <v>-7.4280408542246983E-3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/>
      <c r="D12" s="428">
        <v>29</v>
      </c>
      <c r="E12" s="93">
        <f t="shared" si="0"/>
        <v>-29</v>
      </c>
      <c r="F12" s="44">
        <f t="shared" si="1"/>
        <v>-1</v>
      </c>
      <c r="J12" s="190"/>
      <c r="K12" s="146"/>
      <c r="L12" s="139"/>
      <c r="M12" s="139"/>
      <c r="N12" s="141"/>
      <c r="S12" s="16" t="s">
        <v>58</v>
      </c>
      <c r="T12" s="18">
        <f>SUM(C19/T7)</f>
        <v>0.54820512820512823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/>
      <c r="D13" s="427">
        <v>19</v>
      </c>
      <c r="E13" s="93">
        <f t="shared" si="0"/>
        <v>-19</v>
      </c>
      <c r="F13" s="58">
        <f t="shared" si="1"/>
        <v>-1</v>
      </c>
      <c r="J13" s="190"/>
      <c r="K13" s="144"/>
      <c r="L13" s="139"/>
      <c r="M13" s="139"/>
      <c r="N13" s="141"/>
      <c r="S13" s="16" t="s">
        <v>11</v>
      </c>
      <c r="T13" s="18">
        <f>SUM(C58/T8)</f>
        <v>0.30869322709163349</v>
      </c>
      <c r="U13" s="16"/>
    </row>
    <row r="14" spans="2:35" ht="15" thickBot="1" x14ac:dyDescent="0.35">
      <c r="B14" s="14" t="s">
        <v>59</v>
      </c>
      <c r="C14" s="427"/>
      <c r="D14" s="427">
        <v>127</v>
      </c>
      <c r="E14" s="93">
        <f t="shared" si="0"/>
        <v>-127</v>
      </c>
      <c r="F14" s="44">
        <f t="shared" si="1"/>
        <v>-1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/>
      <c r="D15" s="429">
        <v>18</v>
      </c>
      <c r="E15" s="26">
        <f t="shared" si="0"/>
        <v>-18</v>
      </c>
      <c r="F15" s="263">
        <f t="shared" si="1"/>
        <v>-1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/>
      <c r="D16" s="430">
        <v>29</v>
      </c>
      <c r="E16" s="41">
        <f t="shared" si="0"/>
        <v>-29</v>
      </c>
      <c r="F16" s="44">
        <f t="shared" si="1"/>
        <v>-1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/>
      <c r="D17" s="431">
        <v>37</v>
      </c>
      <c r="E17" s="41">
        <f t="shared" si="0"/>
        <v>-37</v>
      </c>
      <c r="F17" s="44">
        <f t="shared" si="1"/>
        <v>-1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/>
      <c r="D18" s="429">
        <v>96</v>
      </c>
      <c r="E18" s="57">
        <f t="shared" si="0"/>
        <v>-96</v>
      </c>
      <c r="F18" s="58">
        <f t="shared" si="1"/>
        <v>-1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2138</v>
      </c>
      <c r="D19" s="7">
        <f>SUM(D8:D18)</f>
        <v>2617</v>
      </c>
      <c r="E19" s="77">
        <f t="shared" si="0"/>
        <v>-479</v>
      </c>
      <c r="F19" s="60">
        <f t="shared" si="1"/>
        <v>-0.18303400840657241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399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400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0</v>
      </c>
      <c r="D27" s="99">
        <v>113</v>
      </c>
      <c r="E27" s="41">
        <f>SUM(C27-D27)</f>
        <v>-113</v>
      </c>
      <c r="F27" s="67">
        <f>SUM(E27/D27)</f>
        <v>-1</v>
      </c>
      <c r="G27" s="75">
        <f>SUM(C27/D27)</f>
        <v>0</v>
      </c>
      <c r="V27" s="122"/>
    </row>
    <row r="28" spans="2:25" ht="15" thickBot="1" x14ac:dyDescent="0.35">
      <c r="B28" s="34" t="s">
        <v>2</v>
      </c>
      <c r="C28" s="435">
        <f t="shared" si="2"/>
        <v>0</v>
      </c>
      <c r="D28" s="99">
        <v>118</v>
      </c>
      <c r="E28" s="41">
        <f t="shared" ref="E28:E38" si="3">SUM(C28-D28)</f>
        <v>-118</v>
      </c>
      <c r="F28" s="67">
        <f t="shared" ref="F28:F36" si="4">SUM(E28/D28)</f>
        <v>-1</v>
      </c>
      <c r="G28" s="75">
        <f>SUM(C28/D28)</f>
        <v>0</v>
      </c>
      <c r="V28" s="188"/>
    </row>
    <row r="29" spans="2:25" ht="15" thickBot="1" x14ac:dyDescent="0.35">
      <c r="B29" s="33" t="s">
        <v>1</v>
      </c>
      <c r="C29" s="435">
        <f t="shared" si="2"/>
        <v>0</v>
      </c>
      <c r="D29" s="99">
        <v>47</v>
      </c>
      <c r="E29" s="41">
        <f t="shared" si="3"/>
        <v>-47</v>
      </c>
      <c r="F29" s="67">
        <f t="shared" si="4"/>
        <v>-1</v>
      </c>
      <c r="G29" s="75">
        <f t="shared" ref="G29:G36" si="5">SUM(C29/D29)</f>
        <v>0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2138</v>
      </c>
      <c r="D30" s="99">
        <v>2500</v>
      </c>
      <c r="E30" s="41">
        <f t="shared" si="3"/>
        <v>-362</v>
      </c>
      <c r="F30" s="67">
        <f t="shared" si="4"/>
        <v>-0.14480000000000001</v>
      </c>
      <c r="G30" s="75">
        <f>SUM(C30/D30)</f>
        <v>0.85519999999999996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0</v>
      </c>
      <c r="D31" s="99">
        <v>75</v>
      </c>
      <c r="E31" s="41">
        <f t="shared" si="3"/>
        <v>-75</v>
      </c>
      <c r="F31" s="67">
        <f t="shared" si="4"/>
        <v>-1</v>
      </c>
      <c r="G31" s="75">
        <f t="shared" si="5"/>
        <v>0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0</v>
      </c>
      <c r="D32" s="99">
        <v>35</v>
      </c>
      <c r="E32" s="41">
        <f t="shared" si="3"/>
        <v>-35</v>
      </c>
      <c r="F32" s="67">
        <f t="shared" si="4"/>
        <v>-1</v>
      </c>
      <c r="G32" s="75">
        <f t="shared" si="5"/>
        <v>0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0</v>
      </c>
      <c r="D33" s="99">
        <v>460</v>
      </c>
      <c r="E33" s="41">
        <f t="shared" si="3"/>
        <v>-460</v>
      </c>
      <c r="F33" s="67">
        <f t="shared" si="4"/>
        <v>-1</v>
      </c>
      <c r="G33" s="75">
        <f t="shared" si="5"/>
        <v>0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0</v>
      </c>
      <c r="D34" s="99">
        <v>61</v>
      </c>
      <c r="E34" s="41">
        <f t="shared" si="3"/>
        <v>-61</v>
      </c>
      <c r="F34" s="67">
        <f t="shared" si="4"/>
        <v>-1</v>
      </c>
      <c r="G34" s="75">
        <f t="shared" si="5"/>
        <v>0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0</v>
      </c>
      <c r="D35" s="182">
        <v>44</v>
      </c>
      <c r="E35" s="57">
        <f t="shared" si="3"/>
        <v>-44</v>
      </c>
      <c r="F35" s="389">
        <f t="shared" si="4"/>
        <v>-1</v>
      </c>
      <c r="G35" s="75">
        <f t="shared" si="5"/>
        <v>0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0</v>
      </c>
      <c r="D36" s="128">
        <v>111</v>
      </c>
      <c r="E36" s="57">
        <f t="shared" si="3"/>
        <v>-111</v>
      </c>
      <c r="F36" s="389">
        <f t="shared" si="4"/>
        <v>-1</v>
      </c>
      <c r="G36" s="75">
        <f t="shared" si="5"/>
        <v>0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0</v>
      </c>
      <c r="D37" s="119">
        <v>295</v>
      </c>
      <c r="E37" s="41">
        <f t="shared" si="3"/>
        <v>-295</v>
      </c>
      <c r="F37" s="94">
        <f>SUM(E37/D37)</f>
        <v>-1</v>
      </c>
      <c r="G37" s="75">
        <f>SUM(C37/D37)</f>
        <v>0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2138</v>
      </c>
      <c r="D38" s="7">
        <f>SUM(D27:D37)</f>
        <v>3859</v>
      </c>
      <c r="E38" s="77">
        <f t="shared" si="3"/>
        <v>-1721</v>
      </c>
      <c r="F38" s="149">
        <f>SUM(E38/D38)</f>
        <v>-0.44597045866804874</v>
      </c>
      <c r="G38" s="185">
        <f>SUM(C38/D38)</f>
        <v>0.55402954133195126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0</v>
      </c>
      <c r="D40" s="438">
        <f>SUM(D27:D29,D31:D37)</f>
        <v>1359</v>
      </c>
      <c r="E40" s="77">
        <f>SUM(C40-D40)</f>
        <v>-1359</v>
      </c>
      <c r="F40" s="149">
        <f>SUM(E40/D40)</f>
        <v>-1</v>
      </c>
      <c r="G40" s="185">
        <f>SUM(C40/D40)</f>
        <v>0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398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400</v>
      </c>
      <c r="D44" s="423" t="s">
        <v>397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/>
      <c r="D47" s="441">
        <v>990</v>
      </c>
      <c r="E47" s="93">
        <f t="shared" ref="E47:E57" si="6">SUM(C47-D47)</f>
        <v>-990</v>
      </c>
      <c r="F47" s="95">
        <f t="shared" ref="F47:F58" si="7">SUM(E47/D47)</f>
        <v>-1</v>
      </c>
      <c r="G47" s="394" t="e">
        <f t="shared" ref="G47:G57" si="8">SUM(C47/C27)</f>
        <v>#DIV/0!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/>
      <c r="D48" s="427">
        <v>1213</v>
      </c>
      <c r="E48" s="93">
        <f t="shared" si="6"/>
        <v>-1213</v>
      </c>
      <c r="F48" s="95">
        <f t="shared" si="7"/>
        <v>-1</v>
      </c>
      <c r="G48" s="394" t="e">
        <f t="shared" si="8"/>
        <v>#DIV/0!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/>
      <c r="D49" s="427">
        <v>739</v>
      </c>
      <c r="E49" s="93">
        <f t="shared" si="6"/>
        <v>-739</v>
      </c>
      <c r="F49" s="95">
        <f t="shared" si="7"/>
        <v>-1</v>
      </c>
      <c r="G49" s="394" t="e">
        <f t="shared" si="8"/>
        <v>#DIV/0!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38741</v>
      </c>
      <c r="D50" s="442">
        <v>49981</v>
      </c>
      <c r="E50" s="93">
        <f t="shared" si="6"/>
        <v>-11240</v>
      </c>
      <c r="F50" s="95">
        <f t="shared" si="7"/>
        <v>-0.22488545647345992</v>
      </c>
      <c r="G50" s="394">
        <f t="shared" si="8"/>
        <v>18.120205799812908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/>
      <c r="D51" s="427">
        <v>790</v>
      </c>
      <c r="E51" s="93">
        <f t="shared" si="6"/>
        <v>-790</v>
      </c>
      <c r="F51" s="95">
        <f t="shared" si="7"/>
        <v>-1</v>
      </c>
      <c r="G51" s="394" t="e">
        <f t="shared" si="8"/>
        <v>#DIV/0!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/>
      <c r="D52" s="427">
        <v>408</v>
      </c>
      <c r="E52" s="93">
        <f t="shared" si="6"/>
        <v>-408</v>
      </c>
      <c r="F52" s="95">
        <f t="shared" si="7"/>
        <v>-1</v>
      </c>
      <c r="G52" s="394" t="e">
        <f t="shared" si="8"/>
        <v>#DIV/0!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/>
      <c r="D53" s="427">
        <v>3693</v>
      </c>
      <c r="E53" s="93">
        <f t="shared" si="6"/>
        <v>-3693</v>
      </c>
      <c r="F53" s="95">
        <f t="shared" si="7"/>
        <v>-1</v>
      </c>
      <c r="G53" s="394" t="e">
        <f t="shared" si="8"/>
        <v>#DIV/0!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/>
      <c r="D54" s="429">
        <v>580</v>
      </c>
      <c r="E54" s="26">
        <f t="shared" si="6"/>
        <v>-580</v>
      </c>
      <c r="F54" s="152">
        <f t="shared" si="7"/>
        <v>-1</v>
      </c>
      <c r="G54" s="394" t="e">
        <f t="shared" si="8"/>
        <v>#DIV/0!</v>
      </c>
      <c r="AL54" s="35"/>
      <c r="AM54" s="35"/>
    </row>
    <row r="55" spans="2:39" ht="15" thickBot="1" x14ac:dyDescent="0.35">
      <c r="B55" s="14" t="s">
        <v>65</v>
      </c>
      <c r="C55" s="427"/>
      <c r="D55" s="427">
        <v>657</v>
      </c>
      <c r="E55" s="41">
        <f t="shared" si="6"/>
        <v>-657</v>
      </c>
      <c r="F55" s="67">
        <f t="shared" si="7"/>
        <v>-1</v>
      </c>
      <c r="G55" s="394" t="e">
        <f t="shared" si="8"/>
        <v>#DIV/0!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/>
      <c r="D56" s="427">
        <v>408</v>
      </c>
      <c r="E56" s="41">
        <f t="shared" si="6"/>
        <v>-408</v>
      </c>
      <c r="F56" s="67">
        <f t="shared" si="7"/>
        <v>-1</v>
      </c>
      <c r="G56" s="394" t="e">
        <f t="shared" si="8"/>
        <v>#DIV/0!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/>
      <c r="D57" s="429">
        <v>1678</v>
      </c>
      <c r="E57" s="57">
        <f t="shared" si="6"/>
        <v>-1678</v>
      </c>
      <c r="F57" s="94">
        <f t="shared" si="7"/>
        <v>-1</v>
      </c>
      <c r="G57" s="394" t="e">
        <f t="shared" si="8"/>
        <v>#DIV/0!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38741</v>
      </c>
      <c r="D58" s="59">
        <f>SUM(D47:D57)</f>
        <v>61137</v>
      </c>
      <c r="E58" s="77">
        <f>SUM(C58-D58)</f>
        <v>-22396</v>
      </c>
      <c r="F58" s="149">
        <f t="shared" si="7"/>
        <v>-0.36632481148895102</v>
      </c>
      <c r="G58" s="395">
        <f>SUM(C58/C38)</f>
        <v>18.120205799812908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0</v>
      </c>
      <c r="D59" s="73">
        <f>SUM(D47:D49,D51:D57)</f>
        <v>11156</v>
      </c>
      <c r="E59" s="73">
        <f>SUM(E47:E49,E51:E57)</f>
        <v>-11156</v>
      </c>
      <c r="F59" s="127">
        <f>SUM(E59/D59)</f>
        <v>-1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0</v>
      </c>
      <c r="F61" s="30">
        <f>SUM(C27:C29,C31:C37)</f>
        <v>0</v>
      </c>
      <c r="G61" s="134" t="e">
        <f>SUM(E61/F61)</f>
        <v>#DIV/0!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399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400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0</v>
      </c>
      <c r="D69" s="220">
        <v>4152</v>
      </c>
      <c r="E69" s="41">
        <f>SUM(C69-D69)</f>
        <v>-4152</v>
      </c>
      <c r="F69" s="67">
        <f>SUM(E69/D69)</f>
        <v>-1</v>
      </c>
      <c r="G69" s="75">
        <f>SUM(C69/D69)</f>
        <v>0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0</v>
      </c>
      <c r="D70" s="220">
        <v>3262</v>
      </c>
      <c r="E70" s="41">
        <f t="shared" ref="E70:E79" si="10">SUM(C70-D70)</f>
        <v>-3262</v>
      </c>
      <c r="F70" s="67">
        <f t="shared" ref="F70:F79" si="11">SUM(E70/D70)</f>
        <v>-1</v>
      </c>
      <c r="G70" s="75">
        <f t="shared" ref="G70:G79" si="12">SUM(C70/D70)</f>
        <v>0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0</v>
      </c>
      <c r="D71" s="220">
        <v>1771</v>
      </c>
      <c r="E71" s="41">
        <f t="shared" si="10"/>
        <v>-1771</v>
      </c>
      <c r="F71" s="67">
        <f t="shared" si="11"/>
        <v>-1</v>
      </c>
      <c r="G71" s="75">
        <f>SUM(C71/D71)</f>
        <v>0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38741</v>
      </c>
      <c r="D72" s="220">
        <v>86541</v>
      </c>
      <c r="E72" s="41">
        <f t="shared" si="10"/>
        <v>-47800</v>
      </c>
      <c r="F72" s="67">
        <f t="shared" si="11"/>
        <v>-0.55233935360118325</v>
      </c>
      <c r="G72" s="75">
        <f t="shared" si="12"/>
        <v>0.44766064639881675</v>
      </c>
    </row>
    <row r="73" spans="2:14" ht="15" thickBot="1" x14ac:dyDescent="0.35">
      <c r="B73" s="3" t="s">
        <v>3</v>
      </c>
      <c r="C73" s="435">
        <f t="shared" si="9"/>
        <v>0</v>
      </c>
      <c r="D73" s="220">
        <v>2819</v>
      </c>
      <c r="E73" s="41">
        <f t="shared" si="10"/>
        <v>-2819</v>
      </c>
      <c r="F73" s="67">
        <f t="shared" si="11"/>
        <v>-1</v>
      </c>
      <c r="G73" s="75">
        <f t="shared" si="12"/>
        <v>0</v>
      </c>
    </row>
    <row r="74" spans="2:14" ht="15" thickBot="1" x14ac:dyDescent="0.35">
      <c r="B74" s="227" t="s">
        <v>7</v>
      </c>
      <c r="C74" s="435">
        <f t="shared" si="9"/>
        <v>0</v>
      </c>
      <c r="D74" s="223">
        <v>752</v>
      </c>
      <c r="E74" s="57">
        <f t="shared" si="10"/>
        <v>-752</v>
      </c>
      <c r="F74" s="94">
        <f t="shared" si="11"/>
        <v>-1</v>
      </c>
      <c r="G74" s="75">
        <f t="shared" si="12"/>
        <v>0</v>
      </c>
    </row>
    <row r="75" spans="2:14" ht="15" thickBot="1" x14ac:dyDescent="0.35">
      <c r="B75" s="14" t="s">
        <v>59</v>
      </c>
      <c r="C75" s="435">
        <f t="shared" si="9"/>
        <v>0</v>
      </c>
      <c r="D75" s="220">
        <v>14129</v>
      </c>
      <c r="E75" s="41">
        <f t="shared" si="10"/>
        <v>-14129</v>
      </c>
      <c r="F75" s="67">
        <f t="shared" si="11"/>
        <v>-1</v>
      </c>
      <c r="G75" s="75">
        <f t="shared" si="12"/>
        <v>0</v>
      </c>
      <c r="K75" s="282"/>
    </row>
    <row r="76" spans="2:14" ht="15" thickBot="1" x14ac:dyDescent="0.35">
      <c r="B76" s="170" t="s">
        <v>338</v>
      </c>
      <c r="C76" s="435">
        <f t="shared" si="9"/>
        <v>0</v>
      </c>
      <c r="D76" s="235">
        <v>1843</v>
      </c>
      <c r="E76" s="93">
        <f t="shared" si="10"/>
        <v>-1843</v>
      </c>
      <c r="F76" s="95">
        <f t="shared" si="11"/>
        <v>-1</v>
      </c>
      <c r="G76" s="75">
        <f t="shared" si="12"/>
        <v>0</v>
      </c>
    </row>
    <row r="77" spans="2:14" ht="15" thickBot="1" x14ac:dyDescent="0.35">
      <c r="B77" s="233" t="s">
        <v>65</v>
      </c>
      <c r="C77" s="436">
        <f t="shared" si="9"/>
        <v>0</v>
      </c>
      <c r="D77" s="236">
        <v>1048</v>
      </c>
      <c r="E77" s="57">
        <f t="shared" si="10"/>
        <v>-1048</v>
      </c>
      <c r="F77" s="238">
        <f t="shared" si="11"/>
        <v>-1</v>
      </c>
      <c r="G77" s="75">
        <f t="shared" si="12"/>
        <v>0</v>
      </c>
    </row>
    <row r="78" spans="2:14" ht="15" thickBot="1" x14ac:dyDescent="0.35">
      <c r="B78" s="419" t="s">
        <v>296</v>
      </c>
      <c r="C78" s="435">
        <f t="shared" si="9"/>
        <v>0</v>
      </c>
      <c r="D78" s="418">
        <v>3522</v>
      </c>
      <c r="E78" s="105">
        <f t="shared" si="10"/>
        <v>-3522</v>
      </c>
      <c r="F78" s="150">
        <f t="shared" si="11"/>
        <v>-1</v>
      </c>
      <c r="G78" s="75">
        <f t="shared" si="12"/>
        <v>0</v>
      </c>
    </row>
    <row r="79" spans="2:14" ht="15" thickBot="1" x14ac:dyDescent="0.35">
      <c r="B79" s="38" t="s">
        <v>19</v>
      </c>
      <c r="C79" s="441">
        <f t="shared" si="9"/>
        <v>0</v>
      </c>
      <c r="D79" s="390">
        <v>5504</v>
      </c>
      <c r="E79" s="26">
        <f t="shared" si="10"/>
        <v>-5504</v>
      </c>
      <c r="F79" s="152">
        <f t="shared" si="11"/>
        <v>-1</v>
      </c>
      <c r="G79" s="75">
        <f t="shared" si="12"/>
        <v>0</v>
      </c>
      <c r="K79" s="282"/>
      <c r="N79" s="72"/>
    </row>
    <row r="80" spans="2:14" ht="15" thickBot="1" x14ac:dyDescent="0.35">
      <c r="B80" s="90" t="s">
        <v>50</v>
      </c>
      <c r="C80" s="432">
        <f>SUM(C69:C79)</f>
        <v>38741</v>
      </c>
      <c r="D80" s="115">
        <f>SUM(D69:D79)</f>
        <v>125343</v>
      </c>
      <c r="E80" s="77">
        <f>SUM(C80-D80)</f>
        <v>-86602</v>
      </c>
      <c r="F80" s="149">
        <f>SUM(E80/D80)</f>
        <v>-0.69092011520388052</v>
      </c>
      <c r="G80" s="185">
        <f>SUM(C80/D80)</f>
        <v>0.30907988479611948</v>
      </c>
      <c r="N80" s="72"/>
    </row>
    <row r="81" spans="3:14" ht="15" thickBot="1" x14ac:dyDescent="0.35">
      <c r="E81" s="102">
        <f>SUM(E69:E79)</f>
        <v>-86602</v>
      </c>
      <c r="I81" s="6" t="s">
        <v>399</v>
      </c>
      <c r="J81" s="40"/>
      <c r="K81" s="40"/>
      <c r="N81" s="72"/>
    </row>
    <row r="82" spans="3:14" ht="18.600000000000001" thickBot="1" x14ac:dyDescent="0.4">
      <c r="C82" s="444">
        <f>SUM(C80/C38)</f>
        <v>18.120205799812908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400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0</v>
      </c>
      <c r="D84" s="73">
        <f>SUM(D69:D71,D73:D79)</f>
        <v>38802</v>
      </c>
      <c r="E84" s="250">
        <f>SUM(C84/D84)</f>
        <v>0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 t="e">
        <f t="shared" ref="J86:K96" si="13">SUM(C69/C27)</f>
        <v>#DIV/0!</v>
      </c>
      <c r="K86" s="111">
        <f t="shared" si="13"/>
        <v>36.743362831858406</v>
      </c>
      <c r="L86" s="210" t="e">
        <f>SUM(J86-K86)</f>
        <v>#DIV/0!</v>
      </c>
      <c r="M86" s="44" t="e">
        <f>SUM(L86/K86)</f>
        <v>#DIV/0!</v>
      </c>
      <c r="N86" s="72"/>
    </row>
    <row r="87" spans="3:14" x14ac:dyDescent="0.3">
      <c r="D87" s="40"/>
      <c r="E87" s="40"/>
      <c r="I87" s="129" t="s">
        <v>2</v>
      </c>
      <c r="J87" s="212" t="e">
        <f t="shared" si="13"/>
        <v>#DIV/0!</v>
      </c>
      <c r="K87" s="111">
        <f t="shared" si="13"/>
        <v>27.64406779661017</v>
      </c>
      <c r="L87" s="210" t="e">
        <f t="shared" ref="L87:L96" si="14">SUM(J87-K87)</f>
        <v>#DIV/0!</v>
      </c>
      <c r="M87" s="44" t="e">
        <f t="shared" ref="M87:M96" si="15">SUM(L87/K87)</f>
        <v>#DIV/0!</v>
      </c>
      <c r="N87" s="72"/>
    </row>
    <row r="88" spans="3:14" x14ac:dyDescent="0.3">
      <c r="C88" s="434"/>
      <c r="D88" s="73"/>
      <c r="E88" s="73"/>
      <c r="I88" s="130" t="s">
        <v>1</v>
      </c>
      <c r="J88" s="212" t="e">
        <f t="shared" si="13"/>
        <v>#DIV/0!</v>
      </c>
      <c r="K88" s="111">
        <f t="shared" si="13"/>
        <v>37.680851063829785</v>
      </c>
      <c r="L88" s="210" t="e">
        <f t="shared" si="14"/>
        <v>#DIV/0!</v>
      </c>
      <c r="M88" s="44" t="e">
        <f t="shared" si="15"/>
        <v>#DIV/0!</v>
      </c>
      <c r="N88" s="72"/>
    </row>
    <row r="89" spans="3:14" x14ac:dyDescent="0.3">
      <c r="C89" s="445" t="e">
        <f>(SUM(C69,C70,C71,C73,C74,C75,C76,C77,C78,C79)/SUM(C27,C28,C29,C31,C32,C33,C34,C35,C36,C37))</f>
        <v>#DIV/0!</v>
      </c>
      <c r="D89" s="10"/>
      <c r="E89" s="73"/>
      <c r="I89" s="130" t="s">
        <v>6</v>
      </c>
      <c r="J89" s="212">
        <f t="shared" si="13"/>
        <v>18.120205799812908</v>
      </c>
      <c r="K89" s="111">
        <f t="shared" si="13"/>
        <v>34.616399999999999</v>
      </c>
      <c r="L89" s="210">
        <f t="shared" si="14"/>
        <v>-16.496194200187091</v>
      </c>
      <c r="M89" s="44">
        <f t="shared" si="15"/>
        <v>-0.47654274275161751</v>
      </c>
    </row>
    <row r="90" spans="3:14" x14ac:dyDescent="0.3">
      <c r="I90" s="130" t="s">
        <v>3</v>
      </c>
      <c r="J90" s="212" t="e">
        <f t="shared" si="13"/>
        <v>#DIV/0!</v>
      </c>
      <c r="K90" s="111">
        <f t="shared" ref="K90:K96" si="16">SUM(D73/D31)</f>
        <v>37.586666666666666</v>
      </c>
      <c r="L90" s="210" t="e">
        <f t="shared" si="14"/>
        <v>#DIV/0!</v>
      </c>
      <c r="M90" s="44" t="e">
        <f t="shared" si="15"/>
        <v>#DIV/0!</v>
      </c>
    </row>
    <row r="91" spans="3:14" x14ac:dyDescent="0.3">
      <c r="E91" s="73"/>
      <c r="I91" s="130" t="s">
        <v>7</v>
      </c>
      <c r="J91" s="212" t="e">
        <f t="shared" si="13"/>
        <v>#DIV/0!</v>
      </c>
      <c r="K91" s="111">
        <f t="shared" si="16"/>
        <v>21.485714285714284</v>
      </c>
      <c r="L91" s="210" t="e">
        <f t="shared" si="14"/>
        <v>#DIV/0!</v>
      </c>
      <c r="M91" s="44" t="e">
        <f t="shared" si="15"/>
        <v>#DIV/0!</v>
      </c>
    </row>
    <row r="92" spans="3:14" x14ac:dyDescent="0.3">
      <c r="E92" s="74"/>
      <c r="I92" s="130" t="s">
        <v>59</v>
      </c>
      <c r="J92" s="212" t="e">
        <f t="shared" si="13"/>
        <v>#DIV/0!</v>
      </c>
      <c r="K92" s="111">
        <f t="shared" si="16"/>
        <v>30.715217391304346</v>
      </c>
      <c r="L92" s="210" t="e">
        <f t="shared" si="14"/>
        <v>#DIV/0!</v>
      </c>
      <c r="M92" s="44" t="e">
        <f t="shared" si="15"/>
        <v>#DIV/0!</v>
      </c>
    </row>
    <row r="93" spans="3:14" x14ac:dyDescent="0.3">
      <c r="I93" s="130" t="s">
        <v>338</v>
      </c>
      <c r="J93" s="212" t="e">
        <f t="shared" si="13"/>
        <v>#DIV/0!</v>
      </c>
      <c r="K93" s="111">
        <f t="shared" si="16"/>
        <v>30.21311475409836</v>
      </c>
      <c r="L93" s="210" t="e">
        <f t="shared" si="14"/>
        <v>#DIV/0!</v>
      </c>
      <c r="M93" s="44" t="e">
        <f t="shared" si="15"/>
        <v>#DIV/0!</v>
      </c>
    </row>
    <row r="94" spans="3:14" x14ac:dyDescent="0.3">
      <c r="E94" s="25"/>
      <c r="F94" s="25"/>
      <c r="I94" s="130" t="s">
        <v>65</v>
      </c>
      <c r="J94" s="212" t="e">
        <f t="shared" si="13"/>
        <v>#DIV/0!</v>
      </c>
      <c r="K94" s="111">
        <f t="shared" si="16"/>
        <v>23.818181818181817</v>
      </c>
      <c r="L94" s="210" t="e">
        <f t="shared" si="14"/>
        <v>#DIV/0!</v>
      </c>
      <c r="M94" s="44" t="e">
        <f t="shared" si="15"/>
        <v>#DIV/0!</v>
      </c>
    </row>
    <row r="95" spans="3:14" x14ac:dyDescent="0.3">
      <c r="E95" s="25"/>
      <c r="F95" s="25"/>
      <c r="I95" s="79" t="s">
        <v>296</v>
      </c>
      <c r="J95" s="212" t="e">
        <f t="shared" si="13"/>
        <v>#DIV/0!</v>
      </c>
      <c r="K95" s="111">
        <f t="shared" si="16"/>
        <v>31.72972972972973</v>
      </c>
      <c r="L95" s="210" t="e">
        <f t="shared" si="14"/>
        <v>#DIV/0!</v>
      </c>
      <c r="M95" s="44" t="e">
        <f t="shared" si="15"/>
        <v>#DIV/0!</v>
      </c>
    </row>
    <row r="96" spans="3:14" ht="15" thickBot="1" x14ac:dyDescent="0.35">
      <c r="I96" s="13" t="s">
        <v>19</v>
      </c>
      <c r="J96" s="213" t="e">
        <f t="shared" si="13"/>
        <v>#DIV/0!</v>
      </c>
      <c r="K96" s="208">
        <f t="shared" si="16"/>
        <v>18.657627118644069</v>
      </c>
      <c r="L96" s="211" t="e">
        <f t="shared" si="14"/>
        <v>#DIV/0!</v>
      </c>
      <c r="M96" s="65" t="e">
        <f t="shared" si="15"/>
        <v>#DIV/0!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65:K65"/>
    <mergeCell ref="J2:L2"/>
    <mergeCell ref="J3:L3"/>
    <mergeCell ref="J21:L21"/>
    <mergeCell ref="M21:M22"/>
    <mergeCell ref="N21:N22"/>
    <mergeCell ref="J22:L22"/>
    <mergeCell ref="J23:L23"/>
    <mergeCell ref="J64:L64"/>
  </mergeCells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45917-50AE-429D-AEAD-1671F71EA23E}">
  <sheetPr codeName="Sheet56">
    <tabColor rgb="FFFFC000"/>
  </sheetPr>
  <dimension ref="B1:AM203"/>
  <sheetViews>
    <sheetView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398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398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400</v>
      </c>
      <c r="D5" s="423" t="s">
        <v>397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/>
      <c r="D8" s="426">
        <v>35</v>
      </c>
      <c r="E8" s="93">
        <f t="shared" ref="E8:E19" si="0">SUM(C8-D8)</f>
        <v>-35</v>
      </c>
      <c r="F8" s="96">
        <f t="shared" ref="F8:F19" si="1">SUM(E8/D8)</f>
        <v>-1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/>
      <c r="D9" s="427">
        <v>55</v>
      </c>
      <c r="E9" s="93">
        <f t="shared" si="0"/>
        <v>-55</v>
      </c>
      <c r="F9" s="44">
        <f t="shared" si="1"/>
        <v>-1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/>
      <c r="D10" s="427">
        <v>18</v>
      </c>
      <c r="E10" s="93">
        <f t="shared" si="0"/>
        <v>-18</v>
      </c>
      <c r="F10" s="44">
        <f t="shared" si="1"/>
        <v>-1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/>
      <c r="D11" s="427">
        <v>2154</v>
      </c>
      <c r="E11" s="93">
        <f t="shared" si="0"/>
        <v>-2154</v>
      </c>
      <c r="F11" s="44">
        <f t="shared" si="1"/>
        <v>-1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/>
      <c r="D12" s="428">
        <v>29</v>
      </c>
      <c r="E12" s="93">
        <f t="shared" si="0"/>
        <v>-29</v>
      </c>
      <c r="F12" s="44">
        <f t="shared" si="1"/>
        <v>-1</v>
      </c>
      <c r="J12" s="190"/>
      <c r="K12" s="146"/>
      <c r="L12" s="139"/>
      <c r="M12" s="139"/>
      <c r="N12" s="141"/>
      <c r="S12" s="16" t="s">
        <v>58</v>
      </c>
      <c r="T12" s="18">
        <f>SUM(C19/T7)</f>
        <v>0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/>
      <c r="D13" s="427">
        <v>19</v>
      </c>
      <c r="E13" s="93">
        <f t="shared" si="0"/>
        <v>-19</v>
      </c>
      <c r="F13" s="58">
        <f t="shared" si="1"/>
        <v>-1</v>
      </c>
      <c r="J13" s="190"/>
      <c r="K13" s="144"/>
      <c r="L13" s="139"/>
      <c r="M13" s="139"/>
      <c r="N13" s="141"/>
      <c r="S13" s="16" t="s">
        <v>11</v>
      </c>
      <c r="T13" s="18">
        <f>SUM(C58/T8)</f>
        <v>0</v>
      </c>
      <c r="U13" s="16"/>
    </row>
    <row r="14" spans="2:35" ht="15" thickBot="1" x14ac:dyDescent="0.35">
      <c r="B14" s="14" t="s">
        <v>59</v>
      </c>
      <c r="C14" s="427"/>
      <c r="D14" s="427">
        <v>127</v>
      </c>
      <c r="E14" s="93">
        <f t="shared" si="0"/>
        <v>-127</v>
      </c>
      <c r="F14" s="44">
        <f t="shared" si="1"/>
        <v>-1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/>
      <c r="D15" s="429">
        <v>18</v>
      </c>
      <c r="E15" s="26">
        <f t="shared" si="0"/>
        <v>-18</v>
      </c>
      <c r="F15" s="263">
        <f t="shared" si="1"/>
        <v>-1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/>
      <c r="D16" s="430">
        <v>29</v>
      </c>
      <c r="E16" s="41">
        <f t="shared" si="0"/>
        <v>-29</v>
      </c>
      <c r="F16" s="44">
        <f t="shared" si="1"/>
        <v>-1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/>
      <c r="D17" s="431">
        <v>37</v>
      </c>
      <c r="E17" s="41">
        <f t="shared" si="0"/>
        <v>-37</v>
      </c>
      <c r="F17" s="44">
        <f t="shared" si="1"/>
        <v>-1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/>
      <c r="D18" s="429">
        <v>96</v>
      </c>
      <c r="E18" s="57">
        <f t="shared" si="0"/>
        <v>-96</v>
      </c>
      <c r="F18" s="58">
        <f t="shared" si="1"/>
        <v>-1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0</v>
      </c>
      <c r="D19" s="7">
        <f>SUM(D8:D18)</f>
        <v>2617</v>
      </c>
      <c r="E19" s="77">
        <f t="shared" si="0"/>
        <v>-2617</v>
      </c>
      <c r="F19" s="60">
        <f t="shared" si="1"/>
        <v>-1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399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400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0</v>
      </c>
      <c r="D27" s="99">
        <v>113</v>
      </c>
      <c r="E27" s="41">
        <f>SUM(C27-D27)</f>
        <v>-113</v>
      </c>
      <c r="F27" s="67">
        <f>SUM(E27/D27)</f>
        <v>-1</v>
      </c>
      <c r="G27" s="75">
        <f>SUM(C27/D27)</f>
        <v>0</v>
      </c>
      <c r="V27" s="122"/>
    </row>
    <row r="28" spans="2:25" ht="15" thickBot="1" x14ac:dyDescent="0.35">
      <c r="B28" s="34" t="s">
        <v>2</v>
      </c>
      <c r="C28" s="435">
        <f t="shared" si="2"/>
        <v>0</v>
      </c>
      <c r="D28" s="99">
        <v>118</v>
      </c>
      <c r="E28" s="41">
        <f t="shared" ref="E28:E38" si="3">SUM(C28-D28)</f>
        <v>-118</v>
      </c>
      <c r="F28" s="67">
        <f t="shared" ref="F28:F36" si="4">SUM(E28/D28)</f>
        <v>-1</v>
      </c>
      <c r="G28" s="75">
        <f>SUM(C28/D28)</f>
        <v>0</v>
      </c>
      <c r="V28" s="188"/>
    </row>
    <row r="29" spans="2:25" ht="15" thickBot="1" x14ac:dyDescent="0.35">
      <c r="B29" s="33" t="s">
        <v>1</v>
      </c>
      <c r="C29" s="435">
        <f t="shared" si="2"/>
        <v>0</v>
      </c>
      <c r="D29" s="99">
        <v>47</v>
      </c>
      <c r="E29" s="41">
        <f t="shared" si="3"/>
        <v>-47</v>
      </c>
      <c r="F29" s="67">
        <f t="shared" si="4"/>
        <v>-1</v>
      </c>
      <c r="G29" s="75">
        <f t="shared" ref="G29:G36" si="5">SUM(C29/D29)</f>
        <v>0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0</v>
      </c>
      <c r="D30" s="99">
        <v>2500</v>
      </c>
      <c r="E30" s="41">
        <f t="shared" si="3"/>
        <v>-2500</v>
      </c>
      <c r="F30" s="67">
        <f t="shared" si="4"/>
        <v>-1</v>
      </c>
      <c r="G30" s="75">
        <f>SUM(C30/D30)</f>
        <v>0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0</v>
      </c>
      <c r="D31" s="99">
        <v>75</v>
      </c>
      <c r="E31" s="41">
        <f t="shared" si="3"/>
        <v>-75</v>
      </c>
      <c r="F31" s="67">
        <f t="shared" si="4"/>
        <v>-1</v>
      </c>
      <c r="G31" s="75">
        <f t="shared" si="5"/>
        <v>0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0</v>
      </c>
      <c r="D32" s="99">
        <v>35</v>
      </c>
      <c r="E32" s="41">
        <f t="shared" si="3"/>
        <v>-35</v>
      </c>
      <c r="F32" s="67">
        <f t="shared" si="4"/>
        <v>-1</v>
      </c>
      <c r="G32" s="75">
        <f t="shared" si="5"/>
        <v>0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0</v>
      </c>
      <c r="D33" s="99">
        <v>460</v>
      </c>
      <c r="E33" s="41">
        <f t="shared" si="3"/>
        <v>-460</v>
      </c>
      <c r="F33" s="67">
        <f t="shared" si="4"/>
        <v>-1</v>
      </c>
      <c r="G33" s="75">
        <f t="shared" si="5"/>
        <v>0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0</v>
      </c>
      <c r="D34" s="99">
        <v>61</v>
      </c>
      <c r="E34" s="41">
        <f t="shared" si="3"/>
        <v>-61</v>
      </c>
      <c r="F34" s="67">
        <f t="shared" si="4"/>
        <v>-1</v>
      </c>
      <c r="G34" s="75">
        <f t="shared" si="5"/>
        <v>0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0</v>
      </c>
      <c r="D35" s="182">
        <v>44</v>
      </c>
      <c r="E35" s="57">
        <f t="shared" si="3"/>
        <v>-44</v>
      </c>
      <c r="F35" s="389">
        <f t="shared" si="4"/>
        <v>-1</v>
      </c>
      <c r="G35" s="75">
        <f t="shared" si="5"/>
        <v>0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0</v>
      </c>
      <c r="D36" s="128">
        <v>111</v>
      </c>
      <c r="E36" s="57">
        <f t="shared" si="3"/>
        <v>-111</v>
      </c>
      <c r="F36" s="389">
        <f t="shared" si="4"/>
        <v>-1</v>
      </c>
      <c r="G36" s="75">
        <f t="shared" si="5"/>
        <v>0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0</v>
      </c>
      <c r="D37" s="119">
        <v>295</v>
      </c>
      <c r="E37" s="41">
        <f t="shared" si="3"/>
        <v>-295</v>
      </c>
      <c r="F37" s="94">
        <f>SUM(E37/D37)</f>
        <v>-1</v>
      </c>
      <c r="G37" s="75">
        <f>SUM(C37/D37)</f>
        <v>0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0</v>
      </c>
      <c r="D38" s="7">
        <f>SUM(D27:D37)</f>
        <v>3859</v>
      </c>
      <c r="E38" s="77">
        <f t="shared" si="3"/>
        <v>-3859</v>
      </c>
      <c r="F38" s="149">
        <f>SUM(E38/D38)</f>
        <v>-1</v>
      </c>
      <c r="G38" s="185">
        <f>SUM(C38/D38)</f>
        <v>0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0</v>
      </c>
      <c r="D40" s="438">
        <f>SUM(D27:D29,D31:D37)</f>
        <v>1359</v>
      </c>
      <c r="E40" s="77">
        <f>SUM(C40-D40)</f>
        <v>-1359</v>
      </c>
      <c r="F40" s="149">
        <f>SUM(E40/D40)</f>
        <v>-1</v>
      </c>
      <c r="G40" s="185">
        <f>SUM(C40/D40)</f>
        <v>0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398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400</v>
      </c>
      <c r="D44" s="423" t="s">
        <v>397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/>
      <c r="D47" s="441">
        <v>990</v>
      </c>
      <c r="E47" s="93">
        <f t="shared" ref="E47:E57" si="6">SUM(C47-D47)</f>
        <v>-990</v>
      </c>
      <c r="F47" s="95">
        <f t="shared" ref="F47:F58" si="7">SUM(E47/D47)</f>
        <v>-1</v>
      </c>
      <c r="G47" s="394" t="e">
        <f t="shared" ref="G47:G57" si="8">SUM(C47/C27)</f>
        <v>#DIV/0!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/>
      <c r="D48" s="427">
        <v>1213</v>
      </c>
      <c r="E48" s="93">
        <f t="shared" si="6"/>
        <v>-1213</v>
      </c>
      <c r="F48" s="95">
        <f t="shared" si="7"/>
        <v>-1</v>
      </c>
      <c r="G48" s="394" t="e">
        <f t="shared" si="8"/>
        <v>#DIV/0!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/>
      <c r="D49" s="427">
        <v>739</v>
      </c>
      <c r="E49" s="93">
        <f t="shared" si="6"/>
        <v>-739</v>
      </c>
      <c r="F49" s="95">
        <f t="shared" si="7"/>
        <v>-1</v>
      </c>
      <c r="G49" s="394" t="e">
        <f t="shared" si="8"/>
        <v>#DIV/0!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/>
      <c r="D50" s="442">
        <v>49981</v>
      </c>
      <c r="E50" s="93">
        <f t="shared" si="6"/>
        <v>-49981</v>
      </c>
      <c r="F50" s="95">
        <f t="shared" si="7"/>
        <v>-1</v>
      </c>
      <c r="G50" s="394" t="e">
        <f t="shared" si="8"/>
        <v>#DIV/0!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/>
      <c r="D51" s="427">
        <v>790</v>
      </c>
      <c r="E51" s="93">
        <f t="shared" si="6"/>
        <v>-790</v>
      </c>
      <c r="F51" s="95">
        <f t="shared" si="7"/>
        <v>-1</v>
      </c>
      <c r="G51" s="394" t="e">
        <f t="shared" si="8"/>
        <v>#DIV/0!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/>
      <c r="D52" s="427">
        <v>408</v>
      </c>
      <c r="E52" s="93">
        <f t="shared" si="6"/>
        <v>-408</v>
      </c>
      <c r="F52" s="95">
        <f t="shared" si="7"/>
        <v>-1</v>
      </c>
      <c r="G52" s="394" t="e">
        <f t="shared" si="8"/>
        <v>#DIV/0!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/>
      <c r="D53" s="427">
        <v>3693</v>
      </c>
      <c r="E53" s="93">
        <f t="shared" si="6"/>
        <v>-3693</v>
      </c>
      <c r="F53" s="95">
        <f t="shared" si="7"/>
        <v>-1</v>
      </c>
      <c r="G53" s="394" t="e">
        <f t="shared" si="8"/>
        <v>#DIV/0!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/>
      <c r="D54" s="429">
        <v>580</v>
      </c>
      <c r="E54" s="26">
        <f t="shared" si="6"/>
        <v>-580</v>
      </c>
      <c r="F54" s="152">
        <f t="shared" si="7"/>
        <v>-1</v>
      </c>
      <c r="G54" s="394" t="e">
        <f t="shared" si="8"/>
        <v>#DIV/0!</v>
      </c>
      <c r="AL54" s="35"/>
      <c r="AM54" s="35"/>
    </row>
    <row r="55" spans="2:39" ht="15" thickBot="1" x14ac:dyDescent="0.35">
      <c r="B55" s="14" t="s">
        <v>65</v>
      </c>
      <c r="C55" s="427"/>
      <c r="D55" s="427">
        <v>657</v>
      </c>
      <c r="E55" s="41">
        <f t="shared" si="6"/>
        <v>-657</v>
      </c>
      <c r="F55" s="67">
        <f t="shared" si="7"/>
        <v>-1</v>
      </c>
      <c r="G55" s="394" t="e">
        <f t="shared" si="8"/>
        <v>#DIV/0!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/>
      <c r="D56" s="427">
        <v>408</v>
      </c>
      <c r="E56" s="41">
        <f t="shared" si="6"/>
        <v>-408</v>
      </c>
      <c r="F56" s="67">
        <f t="shared" si="7"/>
        <v>-1</v>
      </c>
      <c r="G56" s="394" t="e">
        <f t="shared" si="8"/>
        <v>#DIV/0!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/>
      <c r="D57" s="429">
        <v>1678</v>
      </c>
      <c r="E57" s="57">
        <f t="shared" si="6"/>
        <v>-1678</v>
      </c>
      <c r="F57" s="94">
        <f t="shared" si="7"/>
        <v>-1</v>
      </c>
      <c r="G57" s="394" t="e">
        <f t="shared" si="8"/>
        <v>#DIV/0!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0</v>
      </c>
      <c r="D58" s="59">
        <f>SUM(D47:D57)</f>
        <v>61137</v>
      </c>
      <c r="E58" s="77">
        <f>SUM(C58-D58)</f>
        <v>-61137</v>
      </c>
      <c r="F58" s="149">
        <f t="shared" si="7"/>
        <v>-1</v>
      </c>
      <c r="G58" s="395" t="e">
        <f>SUM(C58/C38)</f>
        <v>#DIV/0!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0</v>
      </c>
      <c r="D59" s="73">
        <f>SUM(D47:D49,D51:D57)</f>
        <v>11156</v>
      </c>
      <c r="E59" s="73">
        <f>SUM(E47:E49,E51:E57)</f>
        <v>-11156</v>
      </c>
      <c r="F59" s="127">
        <f>SUM(E59/D59)</f>
        <v>-1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0</v>
      </c>
      <c r="F61" s="30">
        <f>SUM(C27:C29,C31:C37)</f>
        <v>0</v>
      </c>
      <c r="G61" s="134" t="e">
        <f>SUM(E61/F61)</f>
        <v>#DIV/0!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399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400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0</v>
      </c>
      <c r="D69" s="220">
        <v>4152</v>
      </c>
      <c r="E69" s="41">
        <f>SUM(C69-D69)</f>
        <v>-4152</v>
      </c>
      <c r="F69" s="67">
        <f>SUM(E69/D69)</f>
        <v>-1</v>
      </c>
      <c r="G69" s="75">
        <f>SUM(C69/D69)</f>
        <v>0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0</v>
      </c>
      <c r="D70" s="220">
        <v>3262</v>
      </c>
      <c r="E70" s="41">
        <f t="shared" ref="E70:E79" si="10">SUM(C70-D70)</f>
        <v>-3262</v>
      </c>
      <c r="F70" s="67">
        <f t="shared" ref="F70:F79" si="11">SUM(E70/D70)</f>
        <v>-1</v>
      </c>
      <c r="G70" s="75">
        <f t="shared" ref="G70:G79" si="12">SUM(C70/D70)</f>
        <v>0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0</v>
      </c>
      <c r="D71" s="220">
        <v>1771</v>
      </c>
      <c r="E71" s="41">
        <f t="shared" si="10"/>
        <v>-1771</v>
      </c>
      <c r="F71" s="67">
        <f t="shared" si="11"/>
        <v>-1</v>
      </c>
      <c r="G71" s="75">
        <f>SUM(C71/D71)</f>
        <v>0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0</v>
      </c>
      <c r="D72" s="220">
        <v>86541</v>
      </c>
      <c r="E72" s="41">
        <f t="shared" si="10"/>
        <v>-86541</v>
      </c>
      <c r="F72" s="67">
        <f t="shared" si="11"/>
        <v>-1</v>
      </c>
      <c r="G72" s="75">
        <f t="shared" si="12"/>
        <v>0</v>
      </c>
    </row>
    <row r="73" spans="2:14" ht="15" thickBot="1" x14ac:dyDescent="0.35">
      <c r="B73" s="3" t="s">
        <v>3</v>
      </c>
      <c r="C73" s="435">
        <f t="shared" si="9"/>
        <v>0</v>
      </c>
      <c r="D73" s="220">
        <v>2819</v>
      </c>
      <c r="E73" s="41">
        <f t="shared" si="10"/>
        <v>-2819</v>
      </c>
      <c r="F73" s="67">
        <f t="shared" si="11"/>
        <v>-1</v>
      </c>
      <c r="G73" s="75">
        <f t="shared" si="12"/>
        <v>0</v>
      </c>
    </row>
    <row r="74" spans="2:14" ht="15" thickBot="1" x14ac:dyDescent="0.35">
      <c r="B74" s="227" t="s">
        <v>7</v>
      </c>
      <c r="C74" s="435">
        <f t="shared" si="9"/>
        <v>0</v>
      </c>
      <c r="D74" s="223">
        <v>752</v>
      </c>
      <c r="E74" s="57">
        <f t="shared" si="10"/>
        <v>-752</v>
      </c>
      <c r="F74" s="94">
        <f t="shared" si="11"/>
        <v>-1</v>
      </c>
      <c r="G74" s="75">
        <f t="shared" si="12"/>
        <v>0</v>
      </c>
    </row>
    <row r="75" spans="2:14" ht="15" thickBot="1" x14ac:dyDescent="0.35">
      <c r="B75" s="14" t="s">
        <v>59</v>
      </c>
      <c r="C75" s="435">
        <f t="shared" si="9"/>
        <v>0</v>
      </c>
      <c r="D75" s="220">
        <v>14129</v>
      </c>
      <c r="E75" s="41">
        <f t="shared" si="10"/>
        <v>-14129</v>
      </c>
      <c r="F75" s="67">
        <f t="shared" si="11"/>
        <v>-1</v>
      </c>
      <c r="G75" s="75">
        <f t="shared" si="12"/>
        <v>0</v>
      </c>
      <c r="K75" s="282"/>
    </row>
    <row r="76" spans="2:14" ht="15" thickBot="1" x14ac:dyDescent="0.35">
      <c r="B76" s="170" t="s">
        <v>338</v>
      </c>
      <c r="C76" s="435">
        <f t="shared" si="9"/>
        <v>0</v>
      </c>
      <c r="D76" s="235">
        <v>1843</v>
      </c>
      <c r="E76" s="93">
        <f t="shared" si="10"/>
        <v>-1843</v>
      </c>
      <c r="F76" s="95">
        <f t="shared" si="11"/>
        <v>-1</v>
      </c>
      <c r="G76" s="75">
        <f t="shared" si="12"/>
        <v>0</v>
      </c>
    </row>
    <row r="77" spans="2:14" ht="15" thickBot="1" x14ac:dyDescent="0.35">
      <c r="B77" s="233" t="s">
        <v>65</v>
      </c>
      <c r="C77" s="436">
        <f t="shared" si="9"/>
        <v>0</v>
      </c>
      <c r="D77" s="236">
        <v>1048</v>
      </c>
      <c r="E77" s="57">
        <f t="shared" si="10"/>
        <v>-1048</v>
      </c>
      <c r="F77" s="238">
        <f t="shared" si="11"/>
        <v>-1</v>
      </c>
      <c r="G77" s="75">
        <f t="shared" si="12"/>
        <v>0</v>
      </c>
    </row>
    <row r="78" spans="2:14" ht="15" thickBot="1" x14ac:dyDescent="0.35">
      <c r="B78" s="419" t="s">
        <v>296</v>
      </c>
      <c r="C78" s="435">
        <f t="shared" si="9"/>
        <v>0</v>
      </c>
      <c r="D78" s="418">
        <v>3522</v>
      </c>
      <c r="E78" s="105">
        <f t="shared" si="10"/>
        <v>-3522</v>
      </c>
      <c r="F78" s="150">
        <f t="shared" si="11"/>
        <v>-1</v>
      </c>
      <c r="G78" s="75">
        <f t="shared" si="12"/>
        <v>0</v>
      </c>
    </row>
    <row r="79" spans="2:14" ht="15" thickBot="1" x14ac:dyDescent="0.35">
      <c r="B79" s="38" t="s">
        <v>19</v>
      </c>
      <c r="C79" s="441">
        <f t="shared" si="9"/>
        <v>0</v>
      </c>
      <c r="D79" s="390">
        <v>5504</v>
      </c>
      <c r="E79" s="26">
        <f t="shared" si="10"/>
        <v>-5504</v>
      </c>
      <c r="F79" s="152">
        <f t="shared" si="11"/>
        <v>-1</v>
      </c>
      <c r="G79" s="75">
        <f t="shared" si="12"/>
        <v>0</v>
      </c>
      <c r="K79" s="282"/>
      <c r="N79" s="72"/>
    </row>
    <row r="80" spans="2:14" ht="15" thickBot="1" x14ac:dyDescent="0.35">
      <c r="B80" s="90" t="s">
        <v>50</v>
      </c>
      <c r="C80" s="432">
        <f>SUM(C69:C79)</f>
        <v>0</v>
      </c>
      <c r="D80" s="115">
        <f>SUM(D69:D79)</f>
        <v>125343</v>
      </c>
      <c r="E80" s="77">
        <f>SUM(C80-D80)</f>
        <v>-125343</v>
      </c>
      <c r="F80" s="149">
        <f>SUM(E80/D80)</f>
        <v>-1</v>
      </c>
      <c r="G80" s="185">
        <f>SUM(C80/D80)</f>
        <v>0</v>
      </c>
      <c r="N80" s="72"/>
    </row>
    <row r="81" spans="3:14" ht="15" thickBot="1" x14ac:dyDescent="0.35">
      <c r="E81" s="102">
        <f>SUM(E69:E79)</f>
        <v>-125343</v>
      </c>
      <c r="I81" s="6" t="s">
        <v>399</v>
      </c>
      <c r="J81" s="40"/>
      <c r="K81" s="40"/>
      <c r="N81" s="72"/>
    </row>
    <row r="82" spans="3:14" ht="18.600000000000001" thickBot="1" x14ac:dyDescent="0.4">
      <c r="C82" s="444" t="e">
        <f>SUM(C80/C38)</f>
        <v>#DIV/0!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400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0</v>
      </c>
      <c r="D84" s="73">
        <f>SUM(D69:D71,D73:D79)</f>
        <v>38802</v>
      </c>
      <c r="E84" s="250">
        <f>SUM(C84/D84)</f>
        <v>0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 t="e">
        <f t="shared" ref="J86:K96" si="13">SUM(C69/C27)</f>
        <v>#DIV/0!</v>
      </c>
      <c r="K86" s="111">
        <f t="shared" si="13"/>
        <v>36.743362831858406</v>
      </c>
      <c r="L86" s="210" t="e">
        <f>SUM(J86-K86)</f>
        <v>#DIV/0!</v>
      </c>
      <c r="M86" s="44" t="e">
        <f>SUM(L86/K86)</f>
        <v>#DIV/0!</v>
      </c>
      <c r="N86" s="72"/>
    </row>
    <row r="87" spans="3:14" x14ac:dyDescent="0.3">
      <c r="D87" s="40"/>
      <c r="E87" s="40"/>
      <c r="I87" s="129" t="s">
        <v>2</v>
      </c>
      <c r="J87" s="212" t="e">
        <f t="shared" si="13"/>
        <v>#DIV/0!</v>
      </c>
      <c r="K87" s="111">
        <f t="shared" si="13"/>
        <v>27.64406779661017</v>
      </c>
      <c r="L87" s="210" t="e">
        <f t="shared" ref="L87:L96" si="14">SUM(J87-K87)</f>
        <v>#DIV/0!</v>
      </c>
      <c r="M87" s="44" t="e">
        <f t="shared" ref="M87:M96" si="15">SUM(L87/K87)</f>
        <v>#DIV/0!</v>
      </c>
      <c r="N87" s="72"/>
    </row>
    <row r="88" spans="3:14" x14ac:dyDescent="0.3">
      <c r="C88" s="434"/>
      <c r="D88" s="73"/>
      <c r="E88" s="73"/>
      <c r="I88" s="130" t="s">
        <v>1</v>
      </c>
      <c r="J88" s="212" t="e">
        <f t="shared" si="13"/>
        <v>#DIV/0!</v>
      </c>
      <c r="K88" s="111">
        <f t="shared" si="13"/>
        <v>37.680851063829785</v>
      </c>
      <c r="L88" s="210" t="e">
        <f t="shared" si="14"/>
        <v>#DIV/0!</v>
      </c>
      <c r="M88" s="44" t="e">
        <f t="shared" si="15"/>
        <v>#DIV/0!</v>
      </c>
      <c r="N88" s="72"/>
    </row>
    <row r="89" spans="3:14" x14ac:dyDescent="0.3">
      <c r="C89" s="445" t="e">
        <f>(SUM(C69,C70,C71,C73,C74,C75,C76,C77,C78,C79)/SUM(C27,C28,C29,C31,C32,C33,C34,C35,C36,C37))</f>
        <v>#DIV/0!</v>
      </c>
      <c r="D89" s="10"/>
      <c r="E89" s="73"/>
      <c r="I89" s="130" t="s">
        <v>6</v>
      </c>
      <c r="J89" s="212" t="e">
        <f t="shared" si="13"/>
        <v>#DIV/0!</v>
      </c>
      <c r="K89" s="111">
        <f t="shared" si="13"/>
        <v>34.616399999999999</v>
      </c>
      <c r="L89" s="210" t="e">
        <f t="shared" si="14"/>
        <v>#DIV/0!</v>
      </c>
      <c r="M89" s="44" t="e">
        <f t="shared" si="15"/>
        <v>#DIV/0!</v>
      </c>
    </row>
    <row r="90" spans="3:14" x14ac:dyDescent="0.3">
      <c r="I90" s="130" t="s">
        <v>3</v>
      </c>
      <c r="J90" s="212" t="e">
        <f t="shared" si="13"/>
        <v>#DIV/0!</v>
      </c>
      <c r="K90" s="111">
        <f t="shared" ref="K90:K96" si="16">SUM(D73/D31)</f>
        <v>37.586666666666666</v>
      </c>
      <c r="L90" s="210" t="e">
        <f t="shared" si="14"/>
        <v>#DIV/0!</v>
      </c>
      <c r="M90" s="44" t="e">
        <f t="shared" si="15"/>
        <v>#DIV/0!</v>
      </c>
    </row>
    <row r="91" spans="3:14" x14ac:dyDescent="0.3">
      <c r="E91" s="73"/>
      <c r="I91" s="130" t="s">
        <v>7</v>
      </c>
      <c r="J91" s="212" t="e">
        <f t="shared" si="13"/>
        <v>#DIV/0!</v>
      </c>
      <c r="K91" s="111">
        <f t="shared" si="16"/>
        <v>21.485714285714284</v>
      </c>
      <c r="L91" s="210" t="e">
        <f t="shared" si="14"/>
        <v>#DIV/0!</v>
      </c>
      <c r="M91" s="44" t="e">
        <f t="shared" si="15"/>
        <v>#DIV/0!</v>
      </c>
    </row>
    <row r="92" spans="3:14" x14ac:dyDescent="0.3">
      <c r="E92" s="74"/>
      <c r="I92" s="130" t="s">
        <v>59</v>
      </c>
      <c r="J92" s="212" t="e">
        <f t="shared" si="13"/>
        <v>#DIV/0!</v>
      </c>
      <c r="K92" s="111">
        <f t="shared" si="16"/>
        <v>30.715217391304346</v>
      </c>
      <c r="L92" s="210" t="e">
        <f t="shared" si="14"/>
        <v>#DIV/0!</v>
      </c>
      <c r="M92" s="44" t="e">
        <f t="shared" si="15"/>
        <v>#DIV/0!</v>
      </c>
    </row>
    <row r="93" spans="3:14" x14ac:dyDescent="0.3">
      <c r="I93" s="130" t="s">
        <v>338</v>
      </c>
      <c r="J93" s="212" t="e">
        <f t="shared" si="13"/>
        <v>#DIV/0!</v>
      </c>
      <c r="K93" s="111">
        <f t="shared" si="16"/>
        <v>30.21311475409836</v>
      </c>
      <c r="L93" s="210" t="e">
        <f t="shared" si="14"/>
        <v>#DIV/0!</v>
      </c>
      <c r="M93" s="44" t="e">
        <f t="shared" si="15"/>
        <v>#DIV/0!</v>
      </c>
    </row>
    <row r="94" spans="3:14" x14ac:dyDescent="0.3">
      <c r="E94" s="25"/>
      <c r="F94" s="25"/>
      <c r="I94" s="130" t="s">
        <v>65</v>
      </c>
      <c r="J94" s="212" t="e">
        <f t="shared" si="13"/>
        <v>#DIV/0!</v>
      </c>
      <c r="K94" s="111">
        <f t="shared" si="16"/>
        <v>23.818181818181817</v>
      </c>
      <c r="L94" s="210" t="e">
        <f t="shared" si="14"/>
        <v>#DIV/0!</v>
      </c>
      <c r="M94" s="44" t="e">
        <f t="shared" si="15"/>
        <v>#DIV/0!</v>
      </c>
    </row>
    <row r="95" spans="3:14" x14ac:dyDescent="0.3">
      <c r="E95" s="25"/>
      <c r="F95" s="25"/>
      <c r="I95" s="79" t="s">
        <v>296</v>
      </c>
      <c r="J95" s="212" t="e">
        <f t="shared" si="13"/>
        <v>#DIV/0!</v>
      </c>
      <c r="K95" s="111">
        <f t="shared" si="16"/>
        <v>31.72972972972973</v>
      </c>
      <c r="L95" s="210" t="e">
        <f t="shared" si="14"/>
        <v>#DIV/0!</v>
      </c>
      <c r="M95" s="44" t="e">
        <f t="shared" si="15"/>
        <v>#DIV/0!</v>
      </c>
    </row>
    <row r="96" spans="3:14" ht="15" thickBot="1" x14ac:dyDescent="0.35">
      <c r="I96" s="13" t="s">
        <v>19</v>
      </c>
      <c r="J96" s="213" t="e">
        <f t="shared" si="13"/>
        <v>#DIV/0!</v>
      </c>
      <c r="K96" s="208">
        <f t="shared" si="16"/>
        <v>18.657627118644069</v>
      </c>
      <c r="L96" s="211" t="e">
        <f t="shared" si="14"/>
        <v>#DIV/0!</v>
      </c>
      <c r="M96" s="65" t="e">
        <f t="shared" si="15"/>
        <v>#DIV/0!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FE81-242E-47CF-A886-12BD506A2398}">
  <sheetPr codeName="Sheet57">
    <tabColor rgb="FFFFC000"/>
  </sheetPr>
  <dimension ref="B1:AM203"/>
  <sheetViews>
    <sheetView workbookViewId="0">
      <selection activeCell="D3" sqref="D3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401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401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400</v>
      </c>
      <c r="D5" s="423" t="s">
        <v>397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36</v>
      </c>
      <c r="D8" s="426"/>
      <c r="E8" s="93">
        <f t="shared" ref="E8:E19" si="0">SUM(C8-D8)</f>
        <v>36</v>
      </c>
      <c r="F8" s="96" t="e">
        <f t="shared" ref="F8:F19" si="1">SUM(E8/D8)</f>
        <v>#DIV/0!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55</v>
      </c>
      <c r="D9" s="427"/>
      <c r="E9" s="93">
        <f t="shared" si="0"/>
        <v>55</v>
      </c>
      <c r="F9" s="44" t="e">
        <f t="shared" si="1"/>
        <v>#DIV/0!</v>
      </c>
      <c r="H9" s="186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/>
      <c r="E10" s="93">
        <f t="shared" si="0"/>
        <v>17</v>
      </c>
      <c r="F10" s="44" t="e">
        <f t="shared" si="1"/>
        <v>#DIV/0!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1977</v>
      </c>
      <c r="D11" s="427"/>
      <c r="E11" s="93">
        <f t="shared" si="0"/>
        <v>1977</v>
      </c>
      <c r="F11" s="44" t="e">
        <f t="shared" si="1"/>
        <v>#DIV/0!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/>
      <c r="E12" s="93">
        <f t="shared" si="0"/>
        <v>25</v>
      </c>
      <c r="F12" s="44" t="e">
        <f t="shared" si="1"/>
        <v>#DIV/0!</v>
      </c>
      <c r="J12" s="190"/>
      <c r="K12" s="146"/>
      <c r="L12" s="139"/>
      <c r="M12" s="139"/>
      <c r="N12" s="141"/>
      <c r="S12" s="16" t="s">
        <v>58</v>
      </c>
      <c r="T12" s="18">
        <f>SUM(C19/T7)</f>
        <v>0.62333333333333329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/>
      <c r="E13" s="93">
        <f t="shared" si="0"/>
        <v>18</v>
      </c>
      <c r="F13" s="58" t="e">
        <f t="shared" si="1"/>
        <v>#DIV/0!</v>
      </c>
      <c r="J13" s="190"/>
      <c r="K13" s="144"/>
      <c r="L13" s="139"/>
      <c r="M13" s="139"/>
      <c r="N13" s="141"/>
      <c r="S13" s="16" t="s">
        <v>11</v>
      </c>
      <c r="T13" s="18">
        <f>SUM(C58/T8)</f>
        <v>0.33484462151394423</v>
      </c>
      <c r="U13" s="16"/>
    </row>
    <row r="14" spans="2:35" ht="15" thickBot="1" x14ac:dyDescent="0.35">
      <c r="B14" s="14" t="s">
        <v>59</v>
      </c>
      <c r="C14" s="427">
        <v>128</v>
      </c>
      <c r="D14" s="427"/>
      <c r="E14" s="93">
        <f t="shared" si="0"/>
        <v>128</v>
      </c>
      <c r="F14" s="44" t="e">
        <f t="shared" si="1"/>
        <v>#DIV/0!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17</v>
      </c>
      <c r="D15" s="429"/>
      <c r="E15" s="26">
        <f t="shared" si="0"/>
        <v>17</v>
      </c>
      <c r="F15" s="263" t="e">
        <f t="shared" si="1"/>
        <v>#DIV/0!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/>
      <c r="E16" s="41">
        <f t="shared" si="0"/>
        <v>25</v>
      </c>
      <c r="F16" s="44" t="e">
        <f t="shared" si="1"/>
        <v>#DIV/0!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/>
      <c r="E17" s="41">
        <f t="shared" si="0"/>
        <v>37</v>
      </c>
      <c r="F17" s="44" t="e">
        <f t="shared" si="1"/>
        <v>#DIV/0!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96</v>
      </c>
      <c r="D18" s="429"/>
      <c r="E18" s="57">
        <f t="shared" si="0"/>
        <v>96</v>
      </c>
      <c r="F18" s="58" t="e">
        <f t="shared" si="1"/>
        <v>#DIV/0!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2431</v>
      </c>
      <c r="D19" s="7">
        <f>SUM(D8:D18)</f>
        <v>0</v>
      </c>
      <c r="E19" s="77">
        <f t="shared" si="0"/>
        <v>2431</v>
      </c>
      <c r="F19" s="60" t="e">
        <f t="shared" si="1"/>
        <v>#DIV/0!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399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400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36</v>
      </c>
      <c r="D27" s="99">
        <v>113</v>
      </c>
      <c r="E27" s="41">
        <f>SUM(C27-D27)</f>
        <v>-77</v>
      </c>
      <c r="F27" s="67">
        <f>SUM(E27/D27)</f>
        <v>-0.68141592920353977</v>
      </c>
      <c r="G27" s="75">
        <f>SUM(C27/D27)</f>
        <v>0.31858407079646017</v>
      </c>
      <c r="V27" s="122"/>
    </row>
    <row r="28" spans="2:25" ht="15" thickBot="1" x14ac:dyDescent="0.35">
      <c r="B28" s="34" t="s">
        <v>2</v>
      </c>
      <c r="C28" s="435">
        <f t="shared" si="2"/>
        <v>55</v>
      </c>
      <c r="D28" s="99">
        <v>118</v>
      </c>
      <c r="E28" s="41">
        <f t="shared" ref="E28:E38" si="3">SUM(C28-D28)</f>
        <v>-63</v>
      </c>
      <c r="F28" s="67">
        <f t="shared" ref="F28:F36" si="4">SUM(E28/D28)</f>
        <v>-0.53389830508474578</v>
      </c>
      <c r="G28" s="75">
        <f>SUM(C28/D28)</f>
        <v>0.46610169491525422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1977</v>
      </c>
      <c r="D30" s="99">
        <v>2500</v>
      </c>
      <c r="E30" s="41">
        <f t="shared" si="3"/>
        <v>-523</v>
      </c>
      <c r="F30" s="67">
        <f t="shared" si="4"/>
        <v>-0.2092</v>
      </c>
      <c r="G30" s="75">
        <f>SUM(C30/D30)</f>
        <v>0.79079999999999995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128</v>
      </c>
      <c r="D33" s="99">
        <v>460</v>
      </c>
      <c r="E33" s="41">
        <f t="shared" si="3"/>
        <v>-332</v>
      </c>
      <c r="F33" s="67">
        <f t="shared" si="4"/>
        <v>-0.72173913043478266</v>
      </c>
      <c r="G33" s="75">
        <f t="shared" si="5"/>
        <v>0.27826086956521739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17</v>
      </c>
      <c r="D34" s="99">
        <v>61</v>
      </c>
      <c r="E34" s="41">
        <f t="shared" si="3"/>
        <v>-44</v>
      </c>
      <c r="F34" s="67">
        <f t="shared" si="4"/>
        <v>-0.72131147540983609</v>
      </c>
      <c r="G34" s="75">
        <f t="shared" si="5"/>
        <v>0.27868852459016391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96</v>
      </c>
      <c r="D37" s="119">
        <v>295</v>
      </c>
      <c r="E37" s="41">
        <f t="shared" si="3"/>
        <v>-199</v>
      </c>
      <c r="F37" s="94">
        <f>SUM(E37/D37)</f>
        <v>-0.6745762711864407</v>
      </c>
      <c r="G37" s="75">
        <f>SUM(C37/D37)</f>
        <v>0.3254237288135593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2431</v>
      </c>
      <c r="D38" s="7">
        <f>SUM(D27:D37)</f>
        <v>3859</v>
      </c>
      <c r="E38" s="77">
        <f t="shared" si="3"/>
        <v>-1428</v>
      </c>
      <c r="F38" s="149">
        <f>SUM(E38/D38)</f>
        <v>-0.37004405286343611</v>
      </c>
      <c r="G38" s="185">
        <f>SUM(C38/D38)</f>
        <v>0.62995594713656389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454</v>
      </c>
      <c r="D40" s="438">
        <f>SUM(D27:D29,D31:D37)</f>
        <v>1359</v>
      </c>
      <c r="E40" s="77">
        <f>SUM(C40-D40)</f>
        <v>-905</v>
      </c>
      <c r="F40" s="149">
        <f>SUM(E40/D40)</f>
        <v>-0.66593083149374543</v>
      </c>
      <c r="G40" s="185">
        <f>SUM(C40/D40)</f>
        <v>0.33406916850625462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398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400</v>
      </c>
      <c r="D44" s="423" t="s">
        <v>397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626</v>
      </c>
      <c r="D47" s="441"/>
      <c r="E47" s="93">
        <f t="shared" ref="E47:E57" si="6">SUM(C47-D47)</f>
        <v>626</v>
      </c>
      <c r="F47" s="95" t="e">
        <f t="shared" ref="F47:F58" si="7">SUM(E47/D47)</f>
        <v>#DIV/0!</v>
      </c>
      <c r="G47" s="394">
        <f t="shared" ref="G47:G57" si="8">SUM(C47/C27)</f>
        <v>17.388888888888889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1213</v>
      </c>
      <c r="D48" s="427"/>
      <c r="E48" s="93">
        <f t="shared" si="6"/>
        <v>1213</v>
      </c>
      <c r="F48" s="95" t="e">
        <f t="shared" si="7"/>
        <v>#DIV/0!</v>
      </c>
      <c r="G48" s="394">
        <f t="shared" si="8"/>
        <v>22.054545454545455</v>
      </c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554</v>
      </c>
      <c r="D49" s="427"/>
      <c r="E49" s="93">
        <f t="shared" si="6"/>
        <v>554</v>
      </c>
      <c r="F49" s="95" t="e">
        <f t="shared" si="7"/>
        <v>#DIV/0!</v>
      </c>
      <c r="G49" s="394">
        <f t="shared" si="8"/>
        <v>32.588235294117645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33589</v>
      </c>
      <c r="D50" s="442"/>
      <c r="E50" s="93">
        <f t="shared" si="6"/>
        <v>33589</v>
      </c>
      <c r="F50" s="95" t="e">
        <f t="shared" si="7"/>
        <v>#DIV/0!</v>
      </c>
      <c r="G50" s="394">
        <f t="shared" si="8"/>
        <v>16.989883662114316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476</v>
      </c>
      <c r="D51" s="427"/>
      <c r="E51" s="93">
        <f t="shared" si="6"/>
        <v>476</v>
      </c>
      <c r="F51" s="95" t="e">
        <f t="shared" si="7"/>
        <v>#DIV/0!</v>
      </c>
      <c r="G51" s="394">
        <f t="shared" si="8"/>
        <v>19.04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330</v>
      </c>
      <c r="D52" s="427"/>
      <c r="E52" s="93">
        <f t="shared" si="6"/>
        <v>330</v>
      </c>
      <c r="F52" s="95" t="e">
        <f t="shared" si="7"/>
        <v>#DIV/0!</v>
      </c>
      <c r="G52" s="394">
        <f t="shared" si="8"/>
        <v>18.333333333333332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2375</v>
      </c>
      <c r="D53" s="427"/>
      <c r="E53" s="93">
        <f t="shared" si="6"/>
        <v>2375</v>
      </c>
      <c r="F53" s="95" t="e">
        <f t="shared" si="7"/>
        <v>#DIV/0!</v>
      </c>
      <c r="G53" s="394">
        <f t="shared" si="8"/>
        <v>18.5546875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356</v>
      </c>
      <c r="D54" s="429"/>
      <c r="E54" s="26">
        <f t="shared" si="6"/>
        <v>356</v>
      </c>
      <c r="F54" s="152" t="e">
        <f t="shared" si="7"/>
        <v>#DIV/0!</v>
      </c>
      <c r="G54" s="394">
        <f t="shared" si="8"/>
        <v>20.941176470588236</v>
      </c>
      <c r="AL54" s="35"/>
      <c r="AM54" s="35"/>
    </row>
    <row r="55" spans="2:39" ht="15" thickBot="1" x14ac:dyDescent="0.35">
      <c r="B55" s="14" t="s">
        <v>65</v>
      </c>
      <c r="C55" s="427">
        <v>595</v>
      </c>
      <c r="D55" s="427"/>
      <c r="E55" s="41">
        <f t="shared" si="6"/>
        <v>595</v>
      </c>
      <c r="F55" s="67" t="e">
        <f t="shared" si="7"/>
        <v>#DIV/0!</v>
      </c>
      <c r="G55" s="394">
        <f t="shared" si="8"/>
        <v>23.8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231</v>
      </c>
      <c r="D56" s="427"/>
      <c r="E56" s="41">
        <f t="shared" si="6"/>
        <v>231</v>
      </c>
      <c r="F56" s="67" t="e">
        <f t="shared" si="7"/>
        <v>#DIV/0!</v>
      </c>
      <c r="G56" s="394">
        <f t="shared" si="8"/>
        <v>6.243243243243243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1678</v>
      </c>
      <c r="D57" s="429"/>
      <c r="E57" s="57">
        <f t="shared" si="6"/>
        <v>1678</v>
      </c>
      <c r="F57" s="94" t="e">
        <f t="shared" si="7"/>
        <v>#DIV/0!</v>
      </c>
      <c r="G57" s="394">
        <f t="shared" si="8"/>
        <v>17.479166666666668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42023</v>
      </c>
      <c r="D58" s="59">
        <f>SUM(D47:D57)</f>
        <v>0</v>
      </c>
      <c r="E58" s="77">
        <f>SUM(C58-D58)</f>
        <v>42023</v>
      </c>
      <c r="F58" s="149" t="e">
        <f t="shared" si="7"/>
        <v>#DIV/0!</v>
      </c>
      <c r="G58" s="395">
        <f>SUM(C58/C38)</f>
        <v>17.286301933360757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8434</v>
      </c>
      <c r="D59" s="73">
        <f>SUM(D47:D49,D51:D57)</f>
        <v>0</v>
      </c>
      <c r="E59" s="73">
        <f>SUM(E47:E49,E51:E57)</f>
        <v>8434</v>
      </c>
      <c r="F59" s="127" t="e">
        <f>SUM(E59/D59)</f>
        <v>#DIV/0!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8434</v>
      </c>
      <c r="F61" s="30">
        <f>SUM(C27:C29,C31:C37)</f>
        <v>454</v>
      </c>
      <c r="G61" s="134">
        <f>SUM(E61/F61)</f>
        <v>18.577092511013216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399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400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626</v>
      </c>
      <c r="D69" s="220">
        <v>4152</v>
      </c>
      <c r="E69" s="41">
        <f>SUM(C69-D69)</f>
        <v>-3526</v>
      </c>
      <c r="F69" s="67">
        <f>SUM(E69/D69)</f>
        <v>-0.84922928709055878</v>
      </c>
      <c r="G69" s="75">
        <f>SUM(C69/D69)</f>
        <v>0.15077071290944125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1213</v>
      </c>
      <c r="D70" s="220">
        <v>3262</v>
      </c>
      <c r="E70" s="41">
        <f t="shared" ref="E70:E79" si="10">SUM(C70-D70)</f>
        <v>-2049</v>
      </c>
      <c r="F70" s="67">
        <f t="shared" ref="F70:F79" si="11">SUM(E70/D70)</f>
        <v>-0.6281422440220723</v>
      </c>
      <c r="G70" s="75">
        <f t="shared" ref="G70:G79" si="12">SUM(C70/D70)</f>
        <v>0.37185775597792764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554</v>
      </c>
      <c r="D71" s="220">
        <v>1771</v>
      </c>
      <c r="E71" s="41">
        <f t="shared" si="10"/>
        <v>-1217</v>
      </c>
      <c r="F71" s="67">
        <f t="shared" si="11"/>
        <v>-0.68718238283455679</v>
      </c>
      <c r="G71" s="75">
        <f>SUM(C71/D71)</f>
        <v>0.31281761716544326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33589</v>
      </c>
      <c r="D72" s="220">
        <v>86541</v>
      </c>
      <c r="E72" s="41">
        <f t="shared" si="10"/>
        <v>-52952</v>
      </c>
      <c r="F72" s="67">
        <f t="shared" si="11"/>
        <v>-0.61187182953744468</v>
      </c>
      <c r="G72" s="75">
        <f t="shared" si="12"/>
        <v>0.38812817046255532</v>
      </c>
    </row>
    <row r="73" spans="2:14" ht="15" thickBot="1" x14ac:dyDescent="0.35">
      <c r="B73" s="3" t="s">
        <v>3</v>
      </c>
      <c r="C73" s="435">
        <f t="shared" si="9"/>
        <v>476</v>
      </c>
      <c r="D73" s="220">
        <v>2819</v>
      </c>
      <c r="E73" s="41">
        <f t="shared" si="10"/>
        <v>-2343</v>
      </c>
      <c r="F73" s="67">
        <f t="shared" si="11"/>
        <v>-0.83114579638169561</v>
      </c>
      <c r="G73" s="75">
        <f t="shared" si="12"/>
        <v>0.16885420361830436</v>
      </c>
    </row>
    <row r="74" spans="2:14" ht="15" thickBot="1" x14ac:dyDescent="0.35">
      <c r="B74" s="227" t="s">
        <v>7</v>
      </c>
      <c r="C74" s="435">
        <f t="shared" si="9"/>
        <v>330</v>
      </c>
      <c r="D74" s="223">
        <v>752</v>
      </c>
      <c r="E74" s="57">
        <f t="shared" si="10"/>
        <v>-422</v>
      </c>
      <c r="F74" s="94">
        <f t="shared" si="11"/>
        <v>-0.56117021276595747</v>
      </c>
      <c r="G74" s="75">
        <f t="shared" si="12"/>
        <v>0.43882978723404253</v>
      </c>
    </row>
    <row r="75" spans="2:14" ht="15" thickBot="1" x14ac:dyDescent="0.35">
      <c r="B75" s="14" t="s">
        <v>59</v>
      </c>
      <c r="C75" s="435">
        <f t="shared" si="9"/>
        <v>2375</v>
      </c>
      <c r="D75" s="220">
        <v>14129</v>
      </c>
      <c r="E75" s="41">
        <f t="shared" si="10"/>
        <v>-11754</v>
      </c>
      <c r="F75" s="67">
        <f t="shared" si="11"/>
        <v>-0.83190600891782862</v>
      </c>
      <c r="G75" s="75">
        <f t="shared" si="12"/>
        <v>0.16809399108217141</v>
      </c>
      <c r="K75" s="282"/>
    </row>
    <row r="76" spans="2:14" ht="15" thickBot="1" x14ac:dyDescent="0.35">
      <c r="B76" s="170" t="s">
        <v>338</v>
      </c>
      <c r="C76" s="435">
        <f t="shared" si="9"/>
        <v>356</v>
      </c>
      <c r="D76" s="235">
        <v>1843</v>
      </c>
      <c r="E76" s="93">
        <f t="shared" si="10"/>
        <v>-1487</v>
      </c>
      <c r="F76" s="95">
        <f t="shared" si="11"/>
        <v>-0.80683667932718395</v>
      </c>
      <c r="G76" s="75">
        <f t="shared" si="12"/>
        <v>0.19316332067281605</v>
      </c>
    </row>
    <row r="77" spans="2:14" ht="15" thickBot="1" x14ac:dyDescent="0.35">
      <c r="B77" s="233" t="s">
        <v>65</v>
      </c>
      <c r="C77" s="436">
        <f t="shared" si="9"/>
        <v>595</v>
      </c>
      <c r="D77" s="236">
        <v>1048</v>
      </c>
      <c r="E77" s="57">
        <f t="shared" si="10"/>
        <v>-453</v>
      </c>
      <c r="F77" s="238">
        <f t="shared" si="11"/>
        <v>-0.43225190839694655</v>
      </c>
      <c r="G77" s="75">
        <f t="shared" si="12"/>
        <v>0.5677480916030534</v>
      </c>
    </row>
    <row r="78" spans="2:14" ht="15" thickBot="1" x14ac:dyDescent="0.35">
      <c r="B78" s="419" t="s">
        <v>296</v>
      </c>
      <c r="C78" s="435">
        <f t="shared" si="9"/>
        <v>231</v>
      </c>
      <c r="D78" s="418">
        <v>3522</v>
      </c>
      <c r="E78" s="105">
        <f t="shared" si="10"/>
        <v>-3291</v>
      </c>
      <c r="F78" s="150">
        <f t="shared" si="11"/>
        <v>-0.934412265758092</v>
      </c>
      <c r="G78" s="75">
        <f t="shared" si="12"/>
        <v>6.5587734241908002E-2</v>
      </c>
    </row>
    <row r="79" spans="2:14" ht="15" thickBot="1" x14ac:dyDescent="0.35">
      <c r="B79" s="38" t="s">
        <v>19</v>
      </c>
      <c r="C79" s="441">
        <f t="shared" si="9"/>
        <v>1678</v>
      </c>
      <c r="D79" s="390">
        <v>5504</v>
      </c>
      <c r="E79" s="26">
        <f t="shared" si="10"/>
        <v>-3826</v>
      </c>
      <c r="F79" s="152">
        <f t="shared" si="11"/>
        <v>-0.69513081395348841</v>
      </c>
      <c r="G79" s="75">
        <f t="shared" si="12"/>
        <v>0.30486918604651164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42023</v>
      </c>
      <c r="D80" s="115">
        <f>SUM(D69:D79)</f>
        <v>125343</v>
      </c>
      <c r="E80" s="77">
        <f>SUM(C80-D80)</f>
        <v>-83320</v>
      </c>
      <c r="F80" s="149">
        <f>SUM(E80/D80)</f>
        <v>-0.66473596451337524</v>
      </c>
      <c r="G80" s="185">
        <f>SUM(C80/D80)</f>
        <v>0.3352640354866247</v>
      </c>
      <c r="N80" s="72"/>
    </row>
    <row r="81" spans="3:14" ht="15" thickBot="1" x14ac:dyDescent="0.35">
      <c r="E81" s="102">
        <f>SUM(E69:E79)</f>
        <v>-83320</v>
      </c>
      <c r="I81" s="6" t="s">
        <v>399</v>
      </c>
      <c r="J81" s="40"/>
      <c r="K81" s="40"/>
      <c r="N81" s="72"/>
    </row>
    <row r="82" spans="3:14" ht="18.600000000000001" thickBot="1" x14ac:dyDescent="0.4">
      <c r="C82" s="444">
        <f>SUM(C80/C38)</f>
        <v>17.286301933360757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400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8434</v>
      </c>
      <c r="D84" s="73">
        <f>SUM(D69:D71,D73:D79)</f>
        <v>38802</v>
      </c>
      <c r="E84" s="250">
        <f>SUM(C84/D84)</f>
        <v>0.21735992990052058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17.388888888888889</v>
      </c>
      <c r="K86" s="111">
        <f t="shared" si="13"/>
        <v>36.743362831858406</v>
      </c>
      <c r="L86" s="210">
        <f>SUM(J86-K86)</f>
        <v>-19.354473942969516</v>
      </c>
      <c r="M86" s="44">
        <f>SUM(L86/K86)</f>
        <v>-0.52674748447869835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22.054545454545455</v>
      </c>
      <c r="K87" s="111">
        <f t="shared" si="13"/>
        <v>27.64406779661017</v>
      </c>
      <c r="L87" s="210">
        <f t="shared" ref="L87:L96" si="14">SUM(J87-K87)</f>
        <v>-5.5895223420647149</v>
      </c>
      <c r="M87" s="44">
        <f t="shared" ref="M87:M96" si="15">SUM(L87/K87)</f>
        <v>-0.20219608717462795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32.588235294117645</v>
      </c>
      <c r="K88" s="111">
        <f t="shared" si="13"/>
        <v>37.680851063829785</v>
      </c>
      <c r="L88" s="210">
        <f t="shared" si="14"/>
        <v>-5.0926157697121397</v>
      </c>
      <c r="M88" s="44">
        <f t="shared" si="15"/>
        <v>-0.13515129371906864</v>
      </c>
      <c r="N88" s="72"/>
    </row>
    <row r="89" spans="3:14" x14ac:dyDescent="0.3">
      <c r="C89" s="445">
        <f>(SUM(C69,C70,C71,C73,C74,C75,C76,C77,C78,C79)/SUM(C27,C28,C29,C31,C32,C33,C34,C35,C36,C37))</f>
        <v>18.577092511013216</v>
      </c>
      <c r="D89" s="10"/>
      <c r="E89" s="73"/>
      <c r="I89" s="130" t="s">
        <v>6</v>
      </c>
      <c r="J89" s="212">
        <f t="shared" si="13"/>
        <v>16.989883662114316</v>
      </c>
      <c r="K89" s="111">
        <f t="shared" si="13"/>
        <v>34.616399999999999</v>
      </c>
      <c r="L89" s="210">
        <f t="shared" si="14"/>
        <v>-17.626516337885683</v>
      </c>
      <c r="M89" s="44">
        <f t="shared" si="15"/>
        <v>-0.50919553558098718</v>
      </c>
    </row>
    <row r="90" spans="3:14" x14ac:dyDescent="0.3">
      <c r="I90" s="130" t="s">
        <v>3</v>
      </c>
      <c r="J90" s="212">
        <f t="shared" si="13"/>
        <v>19.04</v>
      </c>
      <c r="K90" s="111">
        <f t="shared" ref="K90:K96" si="16">SUM(D73/D31)</f>
        <v>37.586666666666666</v>
      </c>
      <c r="L90" s="210">
        <f t="shared" si="14"/>
        <v>-18.546666666666667</v>
      </c>
      <c r="M90" s="44">
        <f t="shared" si="15"/>
        <v>-0.49343738914508695</v>
      </c>
    </row>
    <row r="91" spans="3:14" x14ac:dyDescent="0.3">
      <c r="E91" s="73"/>
      <c r="I91" s="130" t="s">
        <v>7</v>
      </c>
      <c r="J91" s="212">
        <f t="shared" si="13"/>
        <v>18.333333333333332</v>
      </c>
      <c r="K91" s="111">
        <f t="shared" si="16"/>
        <v>21.485714285714284</v>
      </c>
      <c r="L91" s="210">
        <f t="shared" si="14"/>
        <v>-3.1523809523809518</v>
      </c>
      <c r="M91" s="44">
        <f t="shared" si="15"/>
        <v>-0.14671985815602837</v>
      </c>
    </row>
    <row r="92" spans="3:14" x14ac:dyDescent="0.3">
      <c r="E92" s="74"/>
      <c r="I92" s="130" t="s">
        <v>59</v>
      </c>
      <c r="J92" s="212">
        <f t="shared" si="13"/>
        <v>18.5546875</v>
      </c>
      <c r="K92" s="111">
        <f t="shared" si="16"/>
        <v>30.715217391304346</v>
      </c>
      <c r="L92" s="210">
        <f t="shared" si="14"/>
        <v>-12.160529891304346</v>
      </c>
      <c r="M92" s="44">
        <f t="shared" si="15"/>
        <v>-0.39591221954844641</v>
      </c>
    </row>
    <row r="93" spans="3:14" x14ac:dyDescent="0.3">
      <c r="I93" s="130" t="s">
        <v>338</v>
      </c>
      <c r="J93" s="212">
        <f t="shared" si="13"/>
        <v>20.941176470588236</v>
      </c>
      <c r="K93" s="111">
        <f t="shared" si="16"/>
        <v>30.21311475409836</v>
      </c>
      <c r="L93" s="210">
        <f t="shared" si="14"/>
        <v>-9.2719382835101243</v>
      </c>
      <c r="M93" s="44">
        <f t="shared" si="15"/>
        <v>-0.30688455523283648</v>
      </c>
    </row>
    <row r="94" spans="3:14" x14ac:dyDescent="0.3">
      <c r="E94" s="25"/>
      <c r="F94" s="25"/>
      <c r="I94" s="130" t="s">
        <v>65</v>
      </c>
      <c r="J94" s="212">
        <f t="shared" si="13"/>
        <v>23.8</v>
      </c>
      <c r="K94" s="111">
        <f t="shared" si="16"/>
        <v>23.818181818181817</v>
      </c>
      <c r="L94" s="210">
        <f t="shared" si="14"/>
        <v>-1.8181818181815856E-2</v>
      </c>
      <c r="M94" s="44">
        <f t="shared" si="15"/>
        <v>-7.6335877862585661E-4</v>
      </c>
    </row>
    <row r="95" spans="3:14" x14ac:dyDescent="0.3">
      <c r="E95" s="25"/>
      <c r="F95" s="25"/>
      <c r="I95" s="79" t="s">
        <v>296</v>
      </c>
      <c r="J95" s="212">
        <f t="shared" si="13"/>
        <v>6.243243243243243</v>
      </c>
      <c r="K95" s="111">
        <f t="shared" si="16"/>
        <v>31.72972972972973</v>
      </c>
      <c r="L95" s="210">
        <f t="shared" si="14"/>
        <v>-25.486486486486488</v>
      </c>
      <c r="M95" s="44">
        <f t="shared" si="15"/>
        <v>-0.80323679727427599</v>
      </c>
    </row>
    <row r="96" spans="3:14" ht="15" thickBot="1" x14ac:dyDescent="0.35">
      <c r="I96" s="13" t="s">
        <v>19</v>
      </c>
      <c r="J96" s="213">
        <f t="shared" si="13"/>
        <v>17.479166666666668</v>
      </c>
      <c r="K96" s="208">
        <f t="shared" si="16"/>
        <v>18.657627118644069</v>
      </c>
      <c r="L96" s="211">
        <f t="shared" si="14"/>
        <v>-1.1784604519774007</v>
      </c>
      <c r="M96" s="65">
        <f t="shared" si="15"/>
        <v>-6.3162397044573618E-2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F664F-DE4A-496B-9B3A-A0477C678CFF}">
  <sheetPr codeName="Sheet58"/>
  <dimension ref="B1:AM203"/>
  <sheetViews>
    <sheetView workbookViewId="0">
      <selection activeCell="D11" sqref="D11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402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402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404</v>
      </c>
      <c r="D5" s="423" t="s">
        <v>403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36</v>
      </c>
      <c r="E8" s="93">
        <f t="shared" ref="E8:E19" si="0">SUM(C8-D8)</f>
        <v>-1</v>
      </c>
      <c r="F8" s="96">
        <f t="shared" ref="F8:F19" si="1">SUM(E8/D8)</f>
        <v>-2.7777777777777776E-2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42</v>
      </c>
      <c r="D9" s="427">
        <v>44</v>
      </c>
      <c r="E9" s="93">
        <f t="shared" si="0"/>
        <v>-2</v>
      </c>
      <c r="F9" s="44">
        <f t="shared" si="1"/>
        <v>-4.5454545454545456E-2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2140</v>
      </c>
      <c r="D11" s="427">
        <v>1977</v>
      </c>
      <c r="E11" s="93">
        <f t="shared" si="0"/>
        <v>163</v>
      </c>
      <c r="F11" s="44">
        <f t="shared" si="1"/>
        <v>8.2448153768335863E-2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0.65692307692307694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18</v>
      </c>
      <c r="E13" s="93">
        <f t="shared" si="0"/>
        <v>1</v>
      </c>
      <c r="F13" s="58">
        <f t="shared" si="1"/>
        <v>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0.35670119521912352</v>
      </c>
      <c r="U13" s="16"/>
    </row>
    <row r="14" spans="2:35" ht="15" thickBot="1" x14ac:dyDescent="0.35">
      <c r="B14" s="14" t="s">
        <v>59</v>
      </c>
      <c r="C14" s="427">
        <v>124</v>
      </c>
      <c r="D14" s="427">
        <v>128</v>
      </c>
      <c r="E14" s="93">
        <f t="shared" si="0"/>
        <v>-4</v>
      </c>
      <c r="F14" s="44">
        <f t="shared" si="1"/>
        <v>-3.125E-2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17</v>
      </c>
      <c r="E15" s="26">
        <f t="shared" si="0"/>
        <v>1</v>
      </c>
      <c r="F15" s="263">
        <f t="shared" si="1"/>
        <v>5.8823529411764705E-2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35</v>
      </c>
      <c r="D17" s="431">
        <v>37</v>
      </c>
      <c r="E17" s="41">
        <f t="shared" si="0"/>
        <v>-2</v>
      </c>
      <c r="F17" s="44">
        <f t="shared" si="1"/>
        <v>-5.4054054054054057E-2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82</v>
      </c>
      <c r="D18" s="429">
        <v>84</v>
      </c>
      <c r="E18" s="57">
        <f t="shared" si="0"/>
        <v>-2</v>
      </c>
      <c r="F18" s="58">
        <f t="shared" si="1"/>
        <v>-2.3809523809523808E-2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2562</v>
      </c>
      <c r="D19" s="7">
        <f>SUM(D8:D18)</f>
        <v>2408</v>
      </c>
      <c r="E19" s="77">
        <f t="shared" si="0"/>
        <v>154</v>
      </c>
      <c r="F19" s="60">
        <f t="shared" si="1"/>
        <v>6.3953488372093026E-2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405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404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42</v>
      </c>
      <c r="D28" s="99">
        <v>118</v>
      </c>
      <c r="E28" s="41">
        <f t="shared" ref="E28:E38" si="3">SUM(C28-D28)</f>
        <v>-76</v>
      </c>
      <c r="F28" s="67">
        <f t="shared" ref="F28:F36" si="4">SUM(E28/D28)</f>
        <v>-0.64406779661016944</v>
      </c>
      <c r="G28" s="75">
        <f>SUM(C28/D28)</f>
        <v>0.3559322033898305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2140</v>
      </c>
      <c r="D30" s="99">
        <v>2500</v>
      </c>
      <c r="E30" s="41">
        <f t="shared" si="3"/>
        <v>-360</v>
      </c>
      <c r="F30" s="67">
        <f t="shared" si="4"/>
        <v>-0.14399999999999999</v>
      </c>
      <c r="G30" s="75">
        <f>SUM(C30/D30)</f>
        <v>0.85599999999999998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124</v>
      </c>
      <c r="D33" s="99">
        <v>460</v>
      </c>
      <c r="E33" s="41">
        <f t="shared" si="3"/>
        <v>-336</v>
      </c>
      <c r="F33" s="67">
        <f t="shared" si="4"/>
        <v>-0.73043478260869565</v>
      </c>
      <c r="G33" s="75">
        <f t="shared" si="5"/>
        <v>0.26956521739130435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35</v>
      </c>
      <c r="D36" s="128">
        <v>111</v>
      </c>
      <c r="E36" s="57">
        <f t="shared" si="3"/>
        <v>-76</v>
      </c>
      <c r="F36" s="389">
        <f t="shared" si="4"/>
        <v>-0.68468468468468469</v>
      </c>
      <c r="G36" s="75">
        <f t="shared" si="5"/>
        <v>0.31531531531531531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82</v>
      </c>
      <c r="D37" s="119">
        <v>295</v>
      </c>
      <c r="E37" s="41">
        <f t="shared" si="3"/>
        <v>-213</v>
      </c>
      <c r="F37" s="94">
        <f>SUM(E37/D37)</f>
        <v>-0.7220338983050848</v>
      </c>
      <c r="G37" s="75">
        <f>SUM(C37/D37)</f>
        <v>0.27796610169491526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2562</v>
      </c>
      <c r="D38" s="7">
        <f>SUM(D27:D37)</f>
        <v>3859</v>
      </c>
      <c r="E38" s="77">
        <f t="shared" si="3"/>
        <v>-1297</v>
      </c>
      <c r="F38" s="149">
        <f>SUM(E38/D38)</f>
        <v>-0.33609743456854108</v>
      </c>
      <c r="G38" s="185">
        <f>SUM(C38/D38)</f>
        <v>0.66390256543145898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422</v>
      </c>
      <c r="D40" s="438">
        <f>SUM(D27:D29,D31:D37)</f>
        <v>1359</v>
      </c>
      <c r="E40" s="77">
        <f>SUM(C40-D40)</f>
        <v>-937</v>
      </c>
      <c r="F40" s="149">
        <f>SUM(E40/D40)</f>
        <v>-0.68947755702722591</v>
      </c>
      <c r="G40" s="185">
        <f>SUM(C40/D40)</f>
        <v>0.31052244297277409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402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404</v>
      </c>
      <c r="D44" s="423" t="s">
        <v>403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659</v>
      </c>
      <c r="D47" s="441">
        <v>626</v>
      </c>
      <c r="E47" s="93">
        <f t="shared" ref="E47:E57" si="6">SUM(C47-D47)</f>
        <v>33</v>
      </c>
      <c r="F47" s="95">
        <f t="shared" ref="F47:F58" si="7">SUM(E47/D47)</f>
        <v>5.2715654952076675E-2</v>
      </c>
      <c r="G47" s="394">
        <f t="shared" ref="G47:G57" si="8">SUM(C47/C27)</f>
        <v>18.828571428571429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765</v>
      </c>
      <c r="D48" s="427">
        <v>959</v>
      </c>
      <c r="E48" s="93">
        <f t="shared" si="6"/>
        <v>-194</v>
      </c>
      <c r="F48" s="95">
        <f t="shared" si="7"/>
        <v>-0.20229405630865485</v>
      </c>
      <c r="G48" s="394">
        <f t="shared" si="8"/>
        <v>18.214285714285715</v>
      </c>
      <c r="I48" s="459"/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570</v>
      </c>
      <c r="D49" s="427">
        <v>554</v>
      </c>
      <c r="E49" s="93">
        <f t="shared" si="6"/>
        <v>16</v>
      </c>
      <c r="F49" s="95">
        <f t="shared" si="7"/>
        <v>2.8880866425992781E-2</v>
      </c>
      <c r="G49" s="394">
        <f t="shared" si="8"/>
        <v>33.529411764705884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37462</v>
      </c>
      <c r="D50" s="442">
        <v>33589</v>
      </c>
      <c r="E50" s="93">
        <f t="shared" si="6"/>
        <v>3873</v>
      </c>
      <c r="F50" s="95">
        <f t="shared" si="7"/>
        <v>0.11530560600196493</v>
      </c>
      <c r="G50" s="394">
        <f t="shared" si="8"/>
        <v>17.505607476635515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474</v>
      </c>
      <c r="D51" s="427">
        <v>476</v>
      </c>
      <c r="E51" s="93">
        <f t="shared" si="6"/>
        <v>-2</v>
      </c>
      <c r="F51" s="95">
        <f t="shared" si="7"/>
        <v>-4.2016806722689074E-3</v>
      </c>
      <c r="G51" s="394">
        <f t="shared" si="8"/>
        <v>18.96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300</v>
      </c>
      <c r="D52" s="427">
        <v>330</v>
      </c>
      <c r="E52" s="93">
        <f t="shared" si="6"/>
        <v>-30</v>
      </c>
      <c r="F52" s="95">
        <f t="shared" si="7"/>
        <v>-9.0909090909090912E-2</v>
      </c>
      <c r="G52" s="394">
        <f t="shared" si="8"/>
        <v>15.789473684210526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2381</v>
      </c>
      <c r="D53" s="427">
        <v>2375</v>
      </c>
      <c r="E53" s="93">
        <f t="shared" si="6"/>
        <v>6</v>
      </c>
      <c r="F53" s="95">
        <f t="shared" si="7"/>
        <v>2.5263157894736842E-3</v>
      </c>
      <c r="G53" s="394">
        <f t="shared" si="8"/>
        <v>19.201612903225808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363</v>
      </c>
      <c r="D54" s="429">
        <v>356</v>
      </c>
      <c r="E54" s="26">
        <f t="shared" si="6"/>
        <v>7</v>
      </c>
      <c r="F54" s="152">
        <f t="shared" si="7"/>
        <v>1.9662921348314606E-2</v>
      </c>
      <c r="G54" s="394">
        <f t="shared" si="8"/>
        <v>20.166666666666668</v>
      </c>
      <c r="AL54" s="35"/>
      <c r="AM54" s="35"/>
    </row>
    <row r="55" spans="2:39" ht="15" thickBot="1" x14ac:dyDescent="0.35">
      <c r="B55" s="14" t="s">
        <v>65</v>
      </c>
      <c r="C55" s="427">
        <v>384</v>
      </c>
      <c r="D55" s="427">
        <v>595</v>
      </c>
      <c r="E55" s="41">
        <f t="shared" si="6"/>
        <v>-211</v>
      </c>
      <c r="F55" s="67">
        <f t="shared" si="7"/>
        <v>-0.35462184873949582</v>
      </c>
      <c r="G55" s="394">
        <f t="shared" si="8"/>
        <v>15.36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239</v>
      </c>
      <c r="D56" s="427">
        <v>231</v>
      </c>
      <c r="E56" s="41">
        <f t="shared" si="6"/>
        <v>8</v>
      </c>
      <c r="F56" s="67">
        <f t="shared" si="7"/>
        <v>3.4632034632034632E-2</v>
      </c>
      <c r="G56" s="394">
        <f t="shared" si="8"/>
        <v>6.8285714285714283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1169</v>
      </c>
      <c r="D57" s="429">
        <v>1220</v>
      </c>
      <c r="E57" s="57">
        <f t="shared" si="6"/>
        <v>-51</v>
      </c>
      <c r="F57" s="94">
        <f t="shared" si="7"/>
        <v>-4.1803278688524591E-2</v>
      </c>
      <c r="G57" s="394">
        <f t="shared" si="8"/>
        <v>14.25609756097561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44766</v>
      </c>
      <c r="D58" s="59">
        <f>SUM(D47:D57)</f>
        <v>41311</v>
      </c>
      <c r="E58" s="77">
        <f>SUM(C58-D58)</f>
        <v>3455</v>
      </c>
      <c r="F58" s="149">
        <f t="shared" si="7"/>
        <v>8.3633898961535669E-2</v>
      </c>
      <c r="G58" s="395">
        <f>SUM(C58/C38)</f>
        <v>17.473067915690866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7304</v>
      </c>
      <c r="D59" s="73">
        <f>SUM(D47:D49,D51:D57)</f>
        <v>7722</v>
      </c>
      <c r="E59" s="73">
        <f>SUM(E47:E49,E51:E57)</f>
        <v>-418</v>
      </c>
      <c r="F59" s="127">
        <f>SUM(E59/D59)</f>
        <v>-5.4131054131054131E-2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7304</v>
      </c>
      <c r="F61" s="30">
        <f>SUM(C27:C29,C31:C37)</f>
        <v>422</v>
      </c>
      <c r="G61" s="134">
        <f>SUM(E61/F61)</f>
        <v>17.308056872037916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405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404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659</v>
      </c>
      <c r="D69" s="220">
        <v>4152</v>
      </c>
      <c r="E69" s="41">
        <f>SUM(C69-D69)</f>
        <v>-3493</v>
      </c>
      <c r="F69" s="67">
        <f>SUM(E69/D69)</f>
        <v>-0.84128131021194608</v>
      </c>
      <c r="G69" s="75">
        <f>SUM(C69/D69)</f>
        <v>0.15871868978805395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765</v>
      </c>
      <c r="D70" s="220">
        <v>3262</v>
      </c>
      <c r="E70" s="41">
        <f t="shared" ref="E70:E79" si="10">SUM(C70-D70)</f>
        <v>-2497</v>
      </c>
      <c r="F70" s="67">
        <f t="shared" ref="F70:F79" si="11">SUM(E70/D70)</f>
        <v>-0.76548129981606372</v>
      </c>
      <c r="G70" s="75">
        <f t="shared" ref="G70:G79" si="12">SUM(C70/D70)</f>
        <v>0.23451870018393622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570</v>
      </c>
      <c r="D71" s="220">
        <v>1771</v>
      </c>
      <c r="E71" s="41">
        <f t="shared" si="10"/>
        <v>-1201</v>
      </c>
      <c r="F71" s="67">
        <f t="shared" si="11"/>
        <v>-0.67814793901750425</v>
      </c>
      <c r="G71" s="75">
        <f>SUM(C71/D71)</f>
        <v>0.32185206098249575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37462</v>
      </c>
      <c r="D72" s="220">
        <v>86541</v>
      </c>
      <c r="E72" s="41">
        <f t="shared" si="10"/>
        <v>-49079</v>
      </c>
      <c r="F72" s="67">
        <f t="shared" si="11"/>
        <v>-0.56711847563582585</v>
      </c>
      <c r="G72" s="75">
        <f t="shared" si="12"/>
        <v>0.43288152436417421</v>
      </c>
    </row>
    <row r="73" spans="2:14" ht="15" thickBot="1" x14ac:dyDescent="0.35">
      <c r="B73" s="3" t="s">
        <v>3</v>
      </c>
      <c r="C73" s="435">
        <f t="shared" si="9"/>
        <v>474</v>
      </c>
      <c r="D73" s="220">
        <v>2819</v>
      </c>
      <c r="E73" s="41">
        <f t="shared" si="10"/>
        <v>-2345</v>
      </c>
      <c r="F73" s="67">
        <f t="shared" si="11"/>
        <v>-0.83185526782547003</v>
      </c>
      <c r="G73" s="75">
        <f t="shared" si="12"/>
        <v>0.16814473217452997</v>
      </c>
    </row>
    <row r="74" spans="2:14" ht="15" thickBot="1" x14ac:dyDescent="0.35">
      <c r="B74" s="227" t="s">
        <v>7</v>
      </c>
      <c r="C74" s="435">
        <f t="shared" si="9"/>
        <v>300</v>
      </c>
      <c r="D74" s="223">
        <v>752</v>
      </c>
      <c r="E74" s="57">
        <f t="shared" si="10"/>
        <v>-452</v>
      </c>
      <c r="F74" s="94">
        <f t="shared" si="11"/>
        <v>-0.60106382978723405</v>
      </c>
      <c r="G74" s="75">
        <f t="shared" si="12"/>
        <v>0.39893617021276595</v>
      </c>
    </row>
    <row r="75" spans="2:14" ht="15" thickBot="1" x14ac:dyDescent="0.35">
      <c r="B75" s="14" t="s">
        <v>59</v>
      </c>
      <c r="C75" s="435">
        <f t="shared" si="9"/>
        <v>2381</v>
      </c>
      <c r="D75" s="220">
        <v>14129</v>
      </c>
      <c r="E75" s="41">
        <f t="shared" si="10"/>
        <v>-11748</v>
      </c>
      <c r="F75" s="67">
        <f t="shared" si="11"/>
        <v>-0.83148135041404203</v>
      </c>
      <c r="G75" s="75">
        <f t="shared" si="12"/>
        <v>0.16851864958595797</v>
      </c>
      <c r="K75" s="282"/>
    </row>
    <row r="76" spans="2:14" ht="15" thickBot="1" x14ac:dyDescent="0.35">
      <c r="B76" s="170" t="s">
        <v>338</v>
      </c>
      <c r="C76" s="435">
        <f t="shared" si="9"/>
        <v>363</v>
      </c>
      <c r="D76" s="235">
        <v>1843</v>
      </c>
      <c r="E76" s="93">
        <f t="shared" si="10"/>
        <v>-1480</v>
      </c>
      <c r="F76" s="95">
        <f t="shared" si="11"/>
        <v>-0.8030385241454151</v>
      </c>
      <c r="G76" s="75">
        <f t="shared" si="12"/>
        <v>0.19696147585458493</v>
      </c>
    </row>
    <row r="77" spans="2:14" ht="15" thickBot="1" x14ac:dyDescent="0.35">
      <c r="B77" s="233" t="s">
        <v>65</v>
      </c>
      <c r="C77" s="436">
        <f t="shared" si="9"/>
        <v>384</v>
      </c>
      <c r="D77" s="236">
        <v>1048</v>
      </c>
      <c r="E77" s="57">
        <f t="shared" si="10"/>
        <v>-664</v>
      </c>
      <c r="F77" s="238">
        <f t="shared" si="11"/>
        <v>-0.63358778625954193</v>
      </c>
      <c r="G77" s="75">
        <f t="shared" si="12"/>
        <v>0.36641221374045801</v>
      </c>
    </row>
    <row r="78" spans="2:14" ht="15" thickBot="1" x14ac:dyDescent="0.35">
      <c r="B78" s="419" t="s">
        <v>296</v>
      </c>
      <c r="C78" s="435">
        <f t="shared" si="9"/>
        <v>239</v>
      </c>
      <c r="D78" s="418">
        <v>3522</v>
      </c>
      <c r="E78" s="105">
        <f t="shared" si="10"/>
        <v>-3283</v>
      </c>
      <c r="F78" s="150">
        <f t="shared" si="11"/>
        <v>-0.93214082907438955</v>
      </c>
      <c r="G78" s="75">
        <f t="shared" si="12"/>
        <v>6.7859170925610446E-2</v>
      </c>
    </row>
    <row r="79" spans="2:14" ht="15" thickBot="1" x14ac:dyDescent="0.35">
      <c r="B79" s="38" t="s">
        <v>19</v>
      </c>
      <c r="C79" s="441">
        <f t="shared" si="9"/>
        <v>1169</v>
      </c>
      <c r="D79" s="390">
        <v>5504</v>
      </c>
      <c r="E79" s="26">
        <f t="shared" si="10"/>
        <v>-4335</v>
      </c>
      <c r="F79" s="152">
        <f t="shared" si="11"/>
        <v>-0.78760901162790697</v>
      </c>
      <c r="G79" s="75">
        <f t="shared" si="12"/>
        <v>0.21239098837209303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44766</v>
      </c>
      <c r="D80" s="115">
        <f>SUM(D69:D79)</f>
        <v>125343</v>
      </c>
      <c r="E80" s="77">
        <f>SUM(C80-D80)</f>
        <v>-80577</v>
      </c>
      <c r="F80" s="149">
        <f>SUM(E80/D80)</f>
        <v>-0.64285201407338266</v>
      </c>
      <c r="G80" s="185">
        <f>SUM(C80/D80)</f>
        <v>0.35714798592661734</v>
      </c>
      <c r="N80" s="72"/>
    </row>
    <row r="81" spans="3:14" ht="15" thickBot="1" x14ac:dyDescent="0.35">
      <c r="E81" s="102">
        <f>SUM(E69:E79)</f>
        <v>-80577</v>
      </c>
      <c r="I81" s="6" t="s">
        <v>405</v>
      </c>
      <c r="J81" s="40"/>
      <c r="K81" s="40"/>
      <c r="N81" s="72"/>
    </row>
    <row r="82" spans="3:14" ht="18.600000000000001" thickBot="1" x14ac:dyDescent="0.4">
      <c r="C82" s="444">
        <f>SUM(C80/C38)</f>
        <v>17.473067915690866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404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7304</v>
      </c>
      <c r="D84" s="73">
        <f>SUM(D69:D71,D73:D79)</f>
        <v>38802</v>
      </c>
      <c r="E84" s="250">
        <f>SUM(C84/D84)</f>
        <v>0.18823771970516984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18.828571428571429</v>
      </c>
      <c r="K86" s="111">
        <f t="shared" si="13"/>
        <v>36.743362831858406</v>
      </c>
      <c r="L86" s="210">
        <f>SUM(J86-K86)</f>
        <v>-17.914791403286976</v>
      </c>
      <c r="M86" s="44">
        <f>SUM(L86/K86)</f>
        <v>-0.48756537296999719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18.214285714285715</v>
      </c>
      <c r="K87" s="111">
        <f t="shared" si="13"/>
        <v>27.64406779661017</v>
      </c>
      <c r="L87" s="210">
        <f t="shared" ref="L87:L96" si="14">SUM(J87-K87)</f>
        <v>-9.4297820823244543</v>
      </c>
      <c r="M87" s="44">
        <f t="shared" ref="M87:M96" si="15">SUM(L87/K87)</f>
        <v>-0.3411141280546553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33.529411764705884</v>
      </c>
      <c r="K88" s="111">
        <f t="shared" si="13"/>
        <v>37.680851063829785</v>
      </c>
      <c r="L88" s="210">
        <f>SUM(J88-K88)</f>
        <v>-4.1514392991239006</v>
      </c>
      <c r="M88" s="44">
        <f t="shared" si="15"/>
        <v>-0.11017371375427631</v>
      </c>
      <c r="N88" s="72"/>
    </row>
    <row r="89" spans="3:14" x14ac:dyDescent="0.3">
      <c r="C89" s="445">
        <f>(SUM(C69,C70,C71,C73,C74,C75,C76,C77,C78,C79)/SUM(C27,C28,C29,C31,C32,C33,C34,C35,C36,C37))</f>
        <v>17.308056872037916</v>
      </c>
      <c r="D89" s="10"/>
      <c r="E89" s="73"/>
      <c r="I89" s="130" t="s">
        <v>6</v>
      </c>
      <c r="J89" s="212">
        <f t="shared" si="13"/>
        <v>17.505607476635515</v>
      </c>
      <c r="K89" s="111">
        <f t="shared" si="13"/>
        <v>34.616399999999999</v>
      </c>
      <c r="L89" s="210">
        <f t="shared" si="14"/>
        <v>-17.110792523364484</v>
      </c>
      <c r="M89" s="44">
        <f t="shared" si="15"/>
        <v>-0.4942972846212918</v>
      </c>
    </row>
    <row r="90" spans="3:14" x14ac:dyDescent="0.3">
      <c r="I90" s="130" t="s">
        <v>3</v>
      </c>
      <c r="J90" s="212">
        <f t="shared" si="13"/>
        <v>18.96</v>
      </c>
      <c r="K90" s="111">
        <f t="shared" ref="K90:K96" si="16">SUM(D73/D31)</f>
        <v>37.586666666666666</v>
      </c>
      <c r="L90" s="210">
        <f t="shared" si="14"/>
        <v>-18.626666666666665</v>
      </c>
      <c r="M90" s="44">
        <f t="shared" si="15"/>
        <v>-0.49556580347641005</v>
      </c>
    </row>
    <row r="91" spans="3:14" x14ac:dyDescent="0.3">
      <c r="E91" s="73"/>
      <c r="I91" s="130" t="s">
        <v>7</v>
      </c>
      <c r="J91" s="212">
        <f t="shared" si="13"/>
        <v>15.789473684210526</v>
      </c>
      <c r="K91" s="111">
        <f t="shared" si="16"/>
        <v>21.485714285714284</v>
      </c>
      <c r="L91" s="210">
        <f t="shared" si="14"/>
        <v>-5.6962406015037583</v>
      </c>
      <c r="M91" s="44">
        <f t="shared" si="15"/>
        <v>-0.26511758118701007</v>
      </c>
    </row>
    <row r="92" spans="3:14" x14ac:dyDescent="0.3">
      <c r="E92" s="74"/>
      <c r="I92" s="130" t="s">
        <v>59</v>
      </c>
      <c r="J92" s="212">
        <f t="shared" si="13"/>
        <v>19.201612903225808</v>
      </c>
      <c r="K92" s="111">
        <f t="shared" si="16"/>
        <v>30.715217391304346</v>
      </c>
      <c r="L92" s="210">
        <f t="shared" si="14"/>
        <v>-11.513604488078538</v>
      </c>
      <c r="M92" s="44">
        <f t="shared" si="15"/>
        <v>-0.37485017089080103</v>
      </c>
    </row>
    <row r="93" spans="3:14" x14ac:dyDescent="0.3">
      <c r="I93" s="130" t="s">
        <v>338</v>
      </c>
      <c r="J93" s="212">
        <f t="shared" si="13"/>
        <v>20.166666666666668</v>
      </c>
      <c r="K93" s="111">
        <f t="shared" si="16"/>
        <v>30.21311475409836</v>
      </c>
      <c r="L93" s="210">
        <f t="shared" si="14"/>
        <v>-10.046448087431692</v>
      </c>
      <c r="M93" s="44">
        <f t="shared" si="15"/>
        <v>-0.33251944293723995</v>
      </c>
    </row>
    <row r="94" spans="3:14" x14ac:dyDescent="0.3">
      <c r="E94" s="25"/>
      <c r="F94" s="25"/>
      <c r="I94" s="130" t="s">
        <v>65</v>
      </c>
      <c r="J94" s="212">
        <f t="shared" si="13"/>
        <v>15.36</v>
      </c>
      <c r="K94" s="111">
        <f t="shared" si="16"/>
        <v>23.818181818181817</v>
      </c>
      <c r="L94" s="210">
        <f t="shared" si="14"/>
        <v>-8.4581818181818171</v>
      </c>
      <c r="M94" s="44">
        <f t="shared" si="15"/>
        <v>-0.35511450381679388</v>
      </c>
    </row>
    <row r="95" spans="3:14" x14ac:dyDescent="0.3">
      <c r="E95" s="25"/>
      <c r="F95" s="25"/>
      <c r="I95" s="79" t="s">
        <v>296</v>
      </c>
      <c r="J95" s="212">
        <f t="shared" si="13"/>
        <v>6.8285714285714283</v>
      </c>
      <c r="K95" s="111">
        <f t="shared" si="16"/>
        <v>31.72972972972973</v>
      </c>
      <c r="L95" s="210">
        <f t="shared" si="14"/>
        <v>-24.901158301158301</v>
      </c>
      <c r="M95" s="44">
        <f t="shared" si="15"/>
        <v>-0.78478948649306401</v>
      </c>
    </row>
    <row r="96" spans="3:14" ht="15" thickBot="1" x14ac:dyDescent="0.35">
      <c r="I96" s="13" t="s">
        <v>19</v>
      </c>
      <c r="J96" s="213">
        <f t="shared" si="13"/>
        <v>14.25609756097561</v>
      </c>
      <c r="K96" s="208">
        <f t="shared" si="16"/>
        <v>18.657627118644069</v>
      </c>
      <c r="L96" s="211">
        <f t="shared" si="14"/>
        <v>-4.401529557668459</v>
      </c>
      <c r="M96" s="65">
        <f t="shared" si="15"/>
        <v>-0.23591046866137269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M21:M22"/>
    <mergeCell ref="N21:N22"/>
    <mergeCell ref="J22:L22"/>
    <mergeCell ref="J23:L23"/>
    <mergeCell ref="J64:L64"/>
    <mergeCell ref="J65:K65"/>
    <mergeCell ref="J2:L2"/>
    <mergeCell ref="J3:L3"/>
    <mergeCell ref="J21:L21"/>
  </mergeCells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B1F7-FBDB-4BD3-ADB0-1CED532FD579}">
  <sheetPr codeName="Sheet60"/>
  <dimension ref="B1:AM203"/>
  <sheetViews>
    <sheetView topLeftCell="C1" workbookViewId="0">
      <selection activeCell="S19" sqref="S19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407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407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406</v>
      </c>
      <c r="D5" s="423" t="s">
        <v>404</v>
      </c>
      <c r="E5" s="45" t="s">
        <v>20</v>
      </c>
      <c r="F5" s="45" t="s">
        <v>20</v>
      </c>
      <c r="I5" t="s">
        <v>409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450" t="s">
        <v>2</v>
      </c>
      <c r="C9" s="427">
        <v>42</v>
      </c>
      <c r="D9" s="427">
        <v>42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2151</v>
      </c>
      <c r="D11" s="427">
        <v>2140</v>
      </c>
      <c r="E11" s="93">
        <f t="shared" si="0"/>
        <v>11</v>
      </c>
      <c r="F11" s="44">
        <f t="shared" si="1"/>
        <v>5.1401869158878505E-3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0.65923076923076918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>
        <v>19</v>
      </c>
      <c r="E13" s="93">
        <f t="shared" si="0"/>
        <v>-1</v>
      </c>
      <c r="F13" s="58">
        <f t="shared" si="1"/>
        <v>-5.2631578947368418E-2</v>
      </c>
      <c r="J13" s="190"/>
      <c r="K13" s="144"/>
      <c r="L13" s="139"/>
      <c r="M13" s="139"/>
      <c r="N13" s="141"/>
      <c r="S13" s="16" t="s">
        <v>11</v>
      </c>
      <c r="T13" s="18">
        <f>SUM(C58/T8)</f>
        <v>0.38703585657370521</v>
      </c>
      <c r="U13" s="16"/>
    </row>
    <row r="14" spans="2:35" ht="15" thickBot="1" x14ac:dyDescent="0.35">
      <c r="B14" s="14" t="s">
        <v>59</v>
      </c>
      <c r="C14" s="427">
        <v>123</v>
      </c>
      <c r="D14" s="427">
        <v>124</v>
      </c>
      <c r="E14" s="93">
        <f t="shared" si="0"/>
        <v>-1</v>
      </c>
      <c r="F14" s="44">
        <f t="shared" si="1"/>
        <v>-8.0645161290322578E-3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35</v>
      </c>
      <c r="E17" s="41">
        <f t="shared" si="0"/>
        <v>2</v>
      </c>
      <c r="F17" s="44">
        <f t="shared" si="1"/>
        <v>5.7142857142857141E-2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81</v>
      </c>
      <c r="D18" s="429">
        <v>82</v>
      </c>
      <c r="E18" s="57">
        <f t="shared" si="0"/>
        <v>-1</v>
      </c>
      <c r="F18" s="58">
        <f t="shared" si="1"/>
        <v>-1.2195121951219513E-2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2571</v>
      </c>
      <c r="D19" s="7">
        <f>SUM(D8:D18)</f>
        <v>2562</v>
      </c>
      <c r="E19" s="77">
        <f t="shared" si="0"/>
        <v>9</v>
      </c>
      <c r="F19" s="60">
        <f t="shared" si="1"/>
        <v>3.5128805620608899E-3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408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406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42</v>
      </c>
      <c r="D28" s="99">
        <v>118</v>
      </c>
      <c r="E28" s="41">
        <f t="shared" ref="E28:E38" si="3">SUM(C28-D28)</f>
        <v>-76</v>
      </c>
      <c r="F28" s="67">
        <f t="shared" ref="F28:F36" si="4">SUM(E28/D28)</f>
        <v>-0.64406779661016944</v>
      </c>
      <c r="G28" s="75">
        <f>SUM(C28/D28)</f>
        <v>0.3559322033898305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2151</v>
      </c>
      <c r="D30" s="99">
        <v>2500</v>
      </c>
      <c r="E30" s="41">
        <f t="shared" si="3"/>
        <v>-349</v>
      </c>
      <c r="F30" s="67">
        <f t="shared" si="4"/>
        <v>-0.1396</v>
      </c>
      <c r="G30" s="75">
        <f>SUM(C30/D30)</f>
        <v>0.86040000000000005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123</v>
      </c>
      <c r="D33" s="99">
        <v>460</v>
      </c>
      <c r="E33" s="41">
        <f t="shared" si="3"/>
        <v>-337</v>
      </c>
      <c r="F33" s="67">
        <f t="shared" si="4"/>
        <v>-0.7326086956521739</v>
      </c>
      <c r="G33" s="75">
        <f t="shared" si="5"/>
        <v>0.2673913043478261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81</v>
      </c>
      <c r="D37" s="119">
        <v>295</v>
      </c>
      <c r="E37" s="41">
        <f t="shared" si="3"/>
        <v>-214</v>
      </c>
      <c r="F37" s="94">
        <f>SUM(E37/D37)</f>
        <v>-0.72542372881355932</v>
      </c>
      <c r="G37" s="75">
        <f>SUM(C37/D37)</f>
        <v>0.27457627118644068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2571</v>
      </c>
      <c r="D38" s="7">
        <f>SUM(D27:D37)</f>
        <v>3859</v>
      </c>
      <c r="E38" s="77">
        <f t="shared" si="3"/>
        <v>-1288</v>
      </c>
      <c r="F38" s="149">
        <f>SUM(E38/D38)</f>
        <v>-0.33376522415133453</v>
      </c>
      <c r="G38" s="185">
        <f>SUM(C38/D38)</f>
        <v>0.66623477584866542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420</v>
      </c>
      <c r="D40" s="438">
        <f>SUM(D27:D29,D31:D37)</f>
        <v>1359</v>
      </c>
      <c r="E40" s="77">
        <f>SUM(C40-D40)</f>
        <v>-939</v>
      </c>
      <c r="F40" s="149">
        <f>SUM(E40/D40)</f>
        <v>-0.69094922737306841</v>
      </c>
      <c r="G40" s="185">
        <f>SUM(C40/D40)</f>
        <v>0.30905077262693159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407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406</v>
      </c>
      <c r="D44" s="423" t="s">
        <v>404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775</v>
      </c>
      <c r="D47" s="441">
        <v>659</v>
      </c>
      <c r="E47" s="93">
        <f t="shared" ref="E47:E57" si="6">SUM(C47-D47)</f>
        <v>116</v>
      </c>
      <c r="F47" s="95">
        <f t="shared" ref="F47:F58" si="7">SUM(E47/D47)</f>
        <v>0.17602427921092564</v>
      </c>
      <c r="G47" s="394">
        <f t="shared" ref="G47:G57" si="8">SUM(C47/C27)</f>
        <v>22.794117647058822</v>
      </c>
      <c r="Q47" s="72"/>
      <c r="S47" s="40"/>
      <c r="T47" s="8"/>
      <c r="U47" s="8"/>
    </row>
    <row r="48" spans="2:25" ht="15" thickBot="1" x14ac:dyDescent="0.35">
      <c r="B48" s="451" t="s">
        <v>2</v>
      </c>
      <c r="C48" s="427">
        <v>765</v>
      </c>
      <c r="D48" s="427">
        <v>765</v>
      </c>
      <c r="E48" s="93">
        <f t="shared" si="6"/>
        <v>0</v>
      </c>
      <c r="F48" s="95">
        <f t="shared" si="7"/>
        <v>0</v>
      </c>
      <c r="G48" s="394">
        <f t="shared" si="8"/>
        <v>18.214285714285715</v>
      </c>
      <c r="I48" s="459"/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606</v>
      </c>
      <c r="D49" s="427">
        <v>570</v>
      </c>
      <c r="E49" s="93">
        <f t="shared" si="6"/>
        <v>36</v>
      </c>
      <c r="F49" s="95">
        <f t="shared" si="7"/>
        <v>6.3157894736842107E-2</v>
      </c>
      <c r="G49" s="394">
        <f t="shared" si="8"/>
        <v>35.647058823529413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40408</v>
      </c>
      <c r="D50" s="442">
        <v>37462</v>
      </c>
      <c r="E50" s="93">
        <f t="shared" si="6"/>
        <v>2946</v>
      </c>
      <c r="F50" s="95">
        <f t="shared" si="7"/>
        <v>7.863968821739363E-2</v>
      </c>
      <c r="G50" s="394">
        <f t="shared" si="8"/>
        <v>18.785681078568107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543</v>
      </c>
      <c r="D51" s="427">
        <v>474</v>
      </c>
      <c r="E51" s="93">
        <f t="shared" si="6"/>
        <v>69</v>
      </c>
      <c r="F51" s="95">
        <f t="shared" si="7"/>
        <v>0.14556962025316456</v>
      </c>
      <c r="G51" s="394">
        <f t="shared" si="8"/>
        <v>21.72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379</v>
      </c>
      <c r="D52" s="427">
        <v>300</v>
      </c>
      <c r="E52" s="93">
        <f t="shared" si="6"/>
        <v>79</v>
      </c>
      <c r="F52" s="95">
        <f t="shared" si="7"/>
        <v>0.26333333333333331</v>
      </c>
      <c r="G52" s="394">
        <f t="shared" si="8"/>
        <v>21.055555555555557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2685</v>
      </c>
      <c r="D53" s="427">
        <v>2381</v>
      </c>
      <c r="E53" s="93">
        <f t="shared" si="6"/>
        <v>304</v>
      </c>
      <c r="F53" s="95">
        <f t="shared" si="7"/>
        <v>0.12767744645107099</v>
      </c>
      <c r="G53" s="394">
        <f t="shared" si="8"/>
        <v>21.829268292682926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420</v>
      </c>
      <c r="D54" s="429">
        <v>363</v>
      </c>
      <c r="E54" s="26">
        <f t="shared" si="6"/>
        <v>57</v>
      </c>
      <c r="F54" s="152">
        <f t="shared" si="7"/>
        <v>0.15702479338842976</v>
      </c>
      <c r="G54" s="394">
        <f t="shared" si="8"/>
        <v>23.333333333333332</v>
      </c>
      <c r="AL54" s="35"/>
      <c r="AM54" s="35"/>
    </row>
    <row r="55" spans="2:39" ht="15" thickBot="1" x14ac:dyDescent="0.35">
      <c r="B55" s="14" t="s">
        <v>65</v>
      </c>
      <c r="C55" s="427">
        <v>471</v>
      </c>
      <c r="D55" s="427">
        <v>384</v>
      </c>
      <c r="E55" s="41">
        <f t="shared" si="6"/>
        <v>87</v>
      </c>
      <c r="F55" s="67">
        <f t="shared" si="7"/>
        <v>0.2265625</v>
      </c>
      <c r="G55" s="394">
        <f t="shared" si="8"/>
        <v>18.84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286</v>
      </c>
      <c r="D56" s="427">
        <v>239</v>
      </c>
      <c r="E56" s="41">
        <f t="shared" si="6"/>
        <v>47</v>
      </c>
      <c r="F56" s="67">
        <f t="shared" si="7"/>
        <v>0.19665271966527198</v>
      </c>
      <c r="G56" s="394">
        <f t="shared" si="8"/>
        <v>7.7297297297297298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1235</v>
      </c>
      <c r="D57" s="429">
        <v>1169</v>
      </c>
      <c r="E57" s="57">
        <f t="shared" si="6"/>
        <v>66</v>
      </c>
      <c r="F57" s="94">
        <f t="shared" si="7"/>
        <v>5.6458511548331911E-2</v>
      </c>
      <c r="G57" s="394">
        <f t="shared" si="8"/>
        <v>15.246913580246913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48573</v>
      </c>
      <c r="D58" s="59">
        <f>SUM(D47:D57)</f>
        <v>44766</v>
      </c>
      <c r="E58" s="77">
        <f>SUM(C58-D58)</f>
        <v>3807</v>
      </c>
      <c r="F58" s="149">
        <f t="shared" si="7"/>
        <v>8.5042219541616407E-2</v>
      </c>
      <c r="G58" s="395">
        <f>SUM(C58/C38)</f>
        <v>18.892648774795799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8165</v>
      </c>
      <c r="D59" s="73">
        <f>SUM(D47:D49,D51:D57)</f>
        <v>7304</v>
      </c>
      <c r="E59" s="73">
        <f>SUM(E47:E49,E51:E57)</f>
        <v>861</v>
      </c>
      <c r="F59" s="127">
        <f>SUM(E59/D59)</f>
        <v>0.11788061336254108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8165</v>
      </c>
      <c r="F61" s="30">
        <f>SUM(C27:C29,C31:C37)</f>
        <v>420</v>
      </c>
      <c r="G61" s="134">
        <f>SUM(E61/F61)</f>
        <v>19.44047619047619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408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406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775</v>
      </c>
      <c r="D69" s="220">
        <v>4152</v>
      </c>
      <c r="E69" s="41">
        <f>SUM(C69-D69)</f>
        <v>-3377</v>
      </c>
      <c r="F69" s="67">
        <f>SUM(E69/D69)</f>
        <v>-0.81334296724470134</v>
      </c>
      <c r="G69" s="75">
        <f>SUM(C69/D69)</f>
        <v>0.18665703275529866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765</v>
      </c>
      <c r="D70" s="220">
        <v>3262</v>
      </c>
      <c r="E70" s="41">
        <f t="shared" ref="E70:E79" si="10">SUM(C70-D70)</f>
        <v>-2497</v>
      </c>
      <c r="F70" s="67">
        <f t="shared" ref="F70:F79" si="11">SUM(E70/D70)</f>
        <v>-0.76548129981606372</v>
      </c>
      <c r="G70" s="75">
        <f t="shared" ref="G70:G79" si="12">SUM(C70/D70)</f>
        <v>0.23451870018393622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606</v>
      </c>
      <c r="D71" s="220">
        <v>1771</v>
      </c>
      <c r="E71" s="41">
        <f t="shared" si="10"/>
        <v>-1165</v>
      </c>
      <c r="F71" s="67">
        <f t="shared" si="11"/>
        <v>-0.65782044042913612</v>
      </c>
      <c r="G71" s="75">
        <f>SUM(C71/D71)</f>
        <v>0.34217955957086393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40408</v>
      </c>
      <c r="D72" s="220">
        <v>86541</v>
      </c>
      <c r="E72" s="41">
        <f t="shared" si="10"/>
        <v>-46133</v>
      </c>
      <c r="F72" s="67">
        <f t="shared" si="11"/>
        <v>-0.53307680752475706</v>
      </c>
      <c r="G72" s="75">
        <f t="shared" si="12"/>
        <v>0.46692319247524294</v>
      </c>
    </row>
    <row r="73" spans="2:14" ht="15" thickBot="1" x14ac:dyDescent="0.35">
      <c r="B73" s="3" t="s">
        <v>3</v>
      </c>
      <c r="C73" s="435">
        <f t="shared" si="9"/>
        <v>543</v>
      </c>
      <c r="D73" s="220">
        <v>2819</v>
      </c>
      <c r="E73" s="41">
        <f t="shared" si="10"/>
        <v>-2276</v>
      </c>
      <c r="F73" s="67">
        <f t="shared" si="11"/>
        <v>-0.8073785030152536</v>
      </c>
      <c r="G73" s="75">
        <f t="shared" si="12"/>
        <v>0.19262149698474637</v>
      </c>
    </row>
    <row r="74" spans="2:14" ht="15" thickBot="1" x14ac:dyDescent="0.35">
      <c r="B74" s="227" t="s">
        <v>7</v>
      </c>
      <c r="C74" s="435">
        <f t="shared" si="9"/>
        <v>379</v>
      </c>
      <c r="D74" s="223">
        <v>752</v>
      </c>
      <c r="E74" s="57">
        <f t="shared" si="10"/>
        <v>-373</v>
      </c>
      <c r="F74" s="94">
        <f t="shared" si="11"/>
        <v>-0.49601063829787234</v>
      </c>
      <c r="G74" s="75">
        <f t="shared" si="12"/>
        <v>0.50398936170212771</v>
      </c>
    </row>
    <row r="75" spans="2:14" ht="15" thickBot="1" x14ac:dyDescent="0.35">
      <c r="B75" s="14" t="s">
        <v>59</v>
      </c>
      <c r="C75" s="435">
        <f t="shared" si="9"/>
        <v>2685</v>
      </c>
      <c r="D75" s="220">
        <v>14129</v>
      </c>
      <c r="E75" s="41">
        <f t="shared" si="10"/>
        <v>-11444</v>
      </c>
      <c r="F75" s="67">
        <f t="shared" si="11"/>
        <v>-0.80996531955552409</v>
      </c>
      <c r="G75" s="75">
        <f t="shared" si="12"/>
        <v>0.19003468044447591</v>
      </c>
      <c r="K75" s="282"/>
    </row>
    <row r="76" spans="2:14" ht="15" thickBot="1" x14ac:dyDescent="0.35">
      <c r="B76" s="170" t="s">
        <v>338</v>
      </c>
      <c r="C76" s="435">
        <f t="shared" si="9"/>
        <v>420</v>
      </c>
      <c r="D76" s="235">
        <v>1843</v>
      </c>
      <c r="E76" s="93">
        <f t="shared" si="10"/>
        <v>-1423</v>
      </c>
      <c r="F76" s="95">
        <f t="shared" si="11"/>
        <v>-0.77211068909386871</v>
      </c>
      <c r="G76" s="75">
        <f t="shared" si="12"/>
        <v>0.22788931090613132</v>
      </c>
    </row>
    <row r="77" spans="2:14" ht="15" thickBot="1" x14ac:dyDescent="0.35">
      <c r="B77" s="233" t="s">
        <v>65</v>
      </c>
      <c r="C77" s="436">
        <f t="shared" si="9"/>
        <v>471</v>
      </c>
      <c r="D77" s="236">
        <v>1048</v>
      </c>
      <c r="E77" s="57">
        <f t="shared" si="10"/>
        <v>-577</v>
      </c>
      <c r="F77" s="238">
        <f t="shared" si="11"/>
        <v>-0.55057251908396942</v>
      </c>
      <c r="G77" s="75">
        <f t="shared" si="12"/>
        <v>0.44942748091603052</v>
      </c>
    </row>
    <row r="78" spans="2:14" ht="15" thickBot="1" x14ac:dyDescent="0.35">
      <c r="B78" s="419" t="s">
        <v>296</v>
      </c>
      <c r="C78" s="435">
        <f t="shared" si="9"/>
        <v>286</v>
      </c>
      <c r="D78" s="418">
        <v>3522</v>
      </c>
      <c r="E78" s="105">
        <f t="shared" si="10"/>
        <v>-3236</v>
      </c>
      <c r="F78" s="150">
        <f t="shared" si="11"/>
        <v>-0.91879613855763775</v>
      </c>
      <c r="G78" s="75">
        <f t="shared" si="12"/>
        <v>8.1203861442362288E-2</v>
      </c>
    </row>
    <row r="79" spans="2:14" ht="15" thickBot="1" x14ac:dyDescent="0.35">
      <c r="B79" s="38" t="s">
        <v>19</v>
      </c>
      <c r="C79" s="441">
        <f t="shared" si="9"/>
        <v>1235</v>
      </c>
      <c r="D79" s="390">
        <v>5504</v>
      </c>
      <c r="E79" s="26">
        <f t="shared" si="10"/>
        <v>-4269</v>
      </c>
      <c r="F79" s="152">
        <f t="shared" si="11"/>
        <v>-0.77561773255813948</v>
      </c>
      <c r="G79" s="75">
        <f t="shared" si="12"/>
        <v>0.22438226744186046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48573</v>
      </c>
      <c r="D80" s="115">
        <f>SUM(D69:D79)</f>
        <v>125343</v>
      </c>
      <c r="E80" s="77">
        <f>SUM(C80-D80)</f>
        <v>-76770</v>
      </c>
      <c r="F80" s="149">
        <f>SUM(E80/D80)</f>
        <v>-0.61247935664536513</v>
      </c>
      <c r="G80" s="185">
        <f>SUM(C80/D80)</f>
        <v>0.38752064335463487</v>
      </c>
      <c r="N80" s="72"/>
    </row>
    <row r="81" spans="3:14" ht="15" thickBot="1" x14ac:dyDescent="0.35">
      <c r="E81" s="102">
        <f>SUM(E69:E79)</f>
        <v>-76770</v>
      </c>
      <c r="I81" s="6" t="s">
        <v>408</v>
      </c>
      <c r="J81" s="40"/>
      <c r="K81" s="40"/>
      <c r="N81" s="72"/>
    </row>
    <row r="82" spans="3:14" ht="18.600000000000001" thickBot="1" x14ac:dyDescent="0.4">
      <c r="C82" s="444">
        <f>SUM(C80/C38)</f>
        <v>18.892648774795799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406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8165</v>
      </c>
      <c r="D84" s="73">
        <f>SUM(D69:D71,D73:D79)</f>
        <v>38802</v>
      </c>
      <c r="E84" s="250">
        <f>SUM(C84/D84)</f>
        <v>0.21042729756198134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22.794117647058822</v>
      </c>
      <c r="K86" s="111">
        <f t="shared" si="13"/>
        <v>36.743362831858406</v>
      </c>
      <c r="L86" s="210">
        <f>SUM(J86-K86)</f>
        <v>-13.949245184799583</v>
      </c>
      <c r="M86" s="44">
        <f>SUM(L86/K86)</f>
        <v>-0.37963986172503683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18.214285714285715</v>
      </c>
      <c r="K87" s="111">
        <f t="shared" si="13"/>
        <v>27.64406779661017</v>
      </c>
      <c r="L87" s="210">
        <f t="shared" ref="L87:L96" si="14">SUM(J87-K87)</f>
        <v>-9.4297820823244543</v>
      </c>
      <c r="M87" s="44">
        <f t="shared" ref="M87:M96" si="15">SUM(L87/K87)</f>
        <v>-0.3411141280546553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35.647058823529413</v>
      </c>
      <c r="K88" s="111">
        <f t="shared" si="13"/>
        <v>37.680851063829785</v>
      </c>
      <c r="L88" s="210">
        <f>SUM(J88-K88)</f>
        <v>-2.0337922403003716</v>
      </c>
      <c r="M88" s="44">
        <f t="shared" si="15"/>
        <v>-5.3974158833493775E-2</v>
      </c>
      <c r="N88" s="72"/>
    </row>
    <row r="89" spans="3:14" x14ac:dyDescent="0.3">
      <c r="C89" s="445">
        <f>(SUM(C69,C70,C71,C73,C74,C75,C76,C77,C78,C79)/SUM(C27,C28,C29,C31,C32,C33,C34,C35,C36,C37))</f>
        <v>19.44047619047619</v>
      </c>
      <c r="D89" s="10"/>
      <c r="E89" s="73"/>
      <c r="I89" s="130" t="s">
        <v>6</v>
      </c>
      <c r="J89" s="212">
        <f t="shared" si="13"/>
        <v>18.785681078568107</v>
      </c>
      <c r="K89" s="111">
        <f t="shared" si="13"/>
        <v>34.616399999999999</v>
      </c>
      <c r="L89" s="210">
        <f t="shared" si="14"/>
        <v>-15.830718921431892</v>
      </c>
      <c r="M89" s="44">
        <f t="shared" si="15"/>
        <v>-0.45731846527749542</v>
      </c>
    </row>
    <row r="90" spans="3:14" x14ac:dyDescent="0.3">
      <c r="I90" s="130" t="s">
        <v>3</v>
      </c>
      <c r="J90" s="212">
        <f t="shared" si="13"/>
        <v>21.72</v>
      </c>
      <c r="K90" s="111">
        <f t="shared" ref="K90:K96" si="16">SUM(D73/D31)</f>
        <v>37.586666666666666</v>
      </c>
      <c r="L90" s="210">
        <f t="shared" si="14"/>
        <v>-15.866666666666667</v>
      </c>
      <c r="M90" s="44">
        <f t="shared" si="15"/>
        <v>-0.42213550904576091</v>
      </c>
    </row>
    <row r="91" spans="3:14" x14ac:dyDescent="0.3">
      <c r="E91" s="73"/>
      <c r="I91" s="130" t="s">
        <v>7</v>
      </c>
      <c r="J91" s="212">
        <f t="shared" si="13"/>
        <v>21.055555555555557</v>
      </c>
      <c r="K91" s="111">
        <f t="shared" si="16"/>
        <v>21.485714285714284</v>
      </c>
      <c r="L91" s="210">
        <f t="shared" si="14"/>
        <v>-0.43015873015872685</v>
      </c>
      <c r="M91" s="44">
        <f t="shared" si="15"/>
        <v>-2.0020685579196066E-2</v>
      </c>
    </row>
    <row r="92" spans="3:14" x14ac:dyDescent="0.3">
      <c r="E92" s="74"/>
      <c r="I92" s="130" t="s">
        <v>59</v>
      </c>
      <c r="J92" s="212">
        <f t="shared" si="13"/>
        <v>21.829268292682926</v>
      </c>
      <c r="K92" s="111">
        <f t="shared" si="16"/>
        <v>30.715217391304346</v>
      </c>
      <c r="L92" s="210">
        <f t="shared" si="14"/>
        <v>-8.8859490986214205</v>
      </c>
      <c r="M92" s="44">
        <f t="shared" si="15"/>
        <v>-0.2893011950856999</v>
      </c>
    </row>
    <row r="93" spans="3:14" x14ac:dyDescent="0.3">
      <c r="I93" s="130" t="s">
        <v>338</v>
      </c>
      <c r="J93" s="212">
        <f t="shared" si="13"/>
        <v>23.333333333333332</v>
      </c>
      <c r="K93" s="111">
        <f t="shared" si="16"/>
        <v>30.21311475409836</v>
      </c>
      <c r="L93" s="210">
        <f t="shared" si="14"/>
        <v>-6.8797814207650276</v>
      </c>
      <c r="M93" s="44">
        <f t="shared" si="15"/>
        <v>-0.22770844637366613</v>
      </c>
    </row>
    <row r="94" spans="3:14" x14ac:dyDescent="0.3">
      <c r="E94" s="25"/>
      <c r="F94" s="25"/>
      <c r="I94" s="130" t="s">
        <v>65</v>
      </c>
      <c r="J94" s="212">
        <f t="shared" si="13"/>
        <v>18.84</v>
      </c>
      <c r="K94" s="111">
        <f t="shared" si="16"/>
        <v>23.818181818181817</v>
      </c>
      <c r="L94" s="210">
        <f t="shared" si="14"/>
        <v>-4.9781818181818167</v>
      </c>
      <c r="M94" s="44">
        <f t="shared" si="15"/>
        <v>-0.20900763358778621</v>
      </c>
    </row>
    <row r="95" spans="3:14" x14ac:dyDescent="0.3">
      <c r="E95" s="25"/>
      <c r="F95" s="25"/>
      <c r="I95" s="79" t="s">
        <v>296</v>
      </c>
      <c r="J95" s="212">
        <f t="shared" si="13"/>
        <v>7.7297297297297298</v>
      </c>
      <c r="K95" s="111">
        <f t="shared" si="16"/>
        <v>31.72972972972973</v>
      </c>
      <c r="L95" s="210">
        <f t="shared" si="14"/>
        <v>-24</v>
      </c>
      <c r="M95" s="44">
        <f t="shared" si="15"/>
        <v>-0.75638841567291315</v>
      </c>
    </row>
    <row r="96" spans="3:14" ht="15" thickBot="1" x14ac:dyDescent="0.35">
      <c r="I96" s="13" t="s">
        <v>19</v>
      </c>
      <c r="J96" s="213">
        <f t="shared" si="13"/>
        <v>15.246913580246913</v>
      </c>
      <c r="K96" s="208">
        <f t="shared" si="16"/>
        <v>18.657627118644069</v>
      </c>
      <c r="L96" s="211">
        <f t="shared" si="14"/>
        <v>-3.4107135383971556</v>
      </c>
      <c r="M96" s="65">
        <f t="shared" si="15"/>
        <v>-0.18280532227964405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084BC-B571-4A14-8729-80DEEC63EC3E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410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410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412</v>
      </c>
      <c r="D5" s="423" t="s">
        <v>406</v>
      </c>
      <c r="E5" s="45" t="s">
        <v>20</v>
      </c>
      <c r="F5" s="45" t="s">
        <v>20</v>
      </c>
      <c r="I5" t="s">
        <v>409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45</v>
      </c>
      <c r="D9" s="427">
        <v>42</v>
      </c>
      <c r="E9" s="93">
        <f t="shared" si="0"/>
        <v>3</v>
      </c>
      <c r="F9" s="44">
        <f t="shared" si="1"/>
        <v>7.1428571428571425E-2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2158</v>
      </c>
      <c r="D11" s="427">
        <v>2151</v>
      </c>
      <c r="E11" s="93">
        <f t="shared" si="0"/>
        <v>7</v>
      </c>
      <c r="F11" s="44">
        <f t="shared" si="1"/>
        <v>3.2543003254300326E-3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0.66256410256410259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17</v>
      </c>
      <c r="D13" s="427">
        <v>18</v>
      </c>
      <c r="E13" s="93">
        <f t="shared" si="0"/>
        <v>-1</v>
      </c>
      <c r="F13" s="58">
        <f t="shared" si="1"/>
        <v>-5.5555555555555552E-2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0.39239840637450202</v>
      </c>
      <c r="U13" s="16"/>
    </row>
    <row r="14" spans="2:35" ht="15" thickBot="1" x14ac:dyDescent="0.35">
      <c r="B14" s="14" t="s">
        <v>59</v>
      </c>
      <c r="C14" s="427">
        <v>129</v>
      </c>
      <c r="D14" s="427">
        <v>123</v>
      </c>
      <c r="E14" s="93">
        <f t="shared" si="0"/>
        <v>6</v>
      </c>
      <c r="F14" s="44">
        <f t="shared" si="1"/>
        <v>4.878048780487805E-2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22</v>
      </c>
      <c r="D16" s="430">
        <v>25</v>
      </c>
      <c r="E16" s="41">
        <f t="shared" si="0"/>
        <v>-3</v>
      </c>
      <c r="F16" s="44">
        <f t="shared" si="1"/>
        <v>-0.12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81</v>
      </c>
      <c r="D18" s="429">
        <v>81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2584</v>
      </c>
      <c r="D19" s="7">
        <f>SUM(D8:D18)</f>
        <v>2571</v>
      </c>
      <c r="E19" s="77">
        <f t="shared" si="0"/>
        <v>13</v>
      </c>
      <c r="F19" s="60">
        <f t="shared" si="1"/>
        <v>5.0563982886036559E-3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411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412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45</v>
      </c>
      <c r="D28" s="99">
        <v>118</v>
      </c>
      <c r="E28" s="41">
        <f t="shared" ref="E28:E38" si="3">SUM(C28-D28)</f>
        <v>-73</v>
      </c>
      <c r="F28" s="67">
        <f t="shared" ref="F28:F36" si="4">SUM(E28/D28)</f>
        <v>-0.61864406779661019</v>
      </c>
      <c r="G28" s="75">
        <f>SUM(C28/D28)</f>
        <v>0.38135593220338981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2158</v>
      </c>
      <c r="D30" s="99">
        <v>2500</v>
      </c>
      <c r="E30" s="41">
        <f t="shared" si="3"/>
        <v>-342</v>
      </c>
      <c r="F30" s="67">
        <f t="shared" si="4"/>
        <v>-0.1368</v>
      </c>
      <c r="G30" s="75">
        <f>SUM(C30/D30)</f>
        <v>0.86319999999999997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17</v>
      </c>
      <c r="D32" s="99">
        <v>35</v>
      </c>
      <c r="E32" s="41">
        <f t="shared" si="3"/>
        <v>-18</v>
      </c>
      <c r="F32" s="67">
        <f t="shared" si="4"/>
        <v>-0.51428571428571423</v>
      </c>
      <c r="G32" s="75">
        <f t="shared" si="5"/>
        <v>0.48571428571428571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129</v>
      </c>
      <c r="D33" s="99">
        <v>460</v>
      </c>
      <c r="E33" s="41">
        <f t="shared" si="3"/>
        <v>-331</v>
      </c>
      <c r="F33" s="67">
        <f t="shared" si="4"/>
        <v>-0.7195652173913043</v>
      </c>
      <c r="G33" s="75">
        <f t="shared" si="5"/>
        <v>0.28043478260869564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22</v>
      </c>
      <c r="D35" s="182">
        <v>44</v>
      </c>
      <c r="E35" s="57">
        <f t="shared" si="3"/>
        <v>-22</v>
      </c>
      <c r="F35" s="389">
        <f t="shared" si="4"/>
        <v>-0.5</v>
      </c>
      <c r="G35" s="75">
        <f t="shared" si="5"/>
        <v>0.5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81</v>
      </c>
      <c r="D37" s="119">
        <v>295</v>
      </c>
      <c r="E37" s="41">
        <f t="shared" si="3"/>
        <v>-214</v>
      </c>
      <c r="F37" s="94">
        <f>SUM(E37/D37)</f>
        <v>-0.72542372881355932</v>
      </c>
      <c r="G37" s="75">
        <f>SUM(C37/D37)</f>
        <v>0.27457627118644068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2584</v>
      </c>
      <c r="D38" s="7">
        <f>SUM(D27:D37)</f>
        <v>3859</v>
      </c>
      <c r="E38" s="77">
        <f t="shared" si="3"/>
        <v>-1275</v>
      </c>
      <c r="F38" s="149">
        <f>SUM(E38/D38)</f>
        <v>-0.33039647577092512</v>
      </c>
      <c r="G38" s="185">
        <f>SUM(C38/D38)</f>
        <v>0.66960352422907488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426</v>
      </c>
      <c r="D40" s="438">
        <f>SUM(D27:D29,D31:D37)</f>
        <v>1359</v>
      </c>
      <c r="E40" s="77">
        <f>SUM(C40-D40)</f>
        <v>-933</v>
      </c>
      <c r="F40" s="149">
        <f>SUM(E40/D40)</f>
        <v>-0.68653421633554079</v>
      </c>
      <c r="G40" s="185">
        <f>SUM(C40/D40)</f>
        <v>0.31346578366445915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410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412</v>
      </c>
      <c r="D44" s="423" t="s">
        <v>406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815</v>
      </c>
      <c r="D47" s="441">
        <v>775</v>
      </c>
      <c r="E47" s="93">
        <f t="shared" ref="E47:E57" si="6">SUM(C47-D47)</f>
        <v>40</v>
      </c>
      <c r="F47" s="95">
        <f t="shared" ref="F47:F58" si="7">SUM(E47/D47)</f>
        <v>5.1612903225806452E-2</v>
      </c>
      <c r="G47" s="394">
        <f t="shared" ref="G47:G57" si="8">SUM(C47/C27)</f>
        <v>23.285714285714285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919</v>
      </c>
      <c r="D48" s="427">
        <v>765</v>
      </c>
      <c r="E48" s="93">
        <f t="shared" si="6"/>
        <v>154</v>
      </c>
      <c r="F48" s="95">
        <f t="shared" si="7"/>
        <v>0.20130718954248367</v>
      </c>
      <c r="G48" s="394">
        <f t="shared" si="8"/>
        <v>20.422222222222221</v>
      </c>
      <c r="I48" s="459"/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640</v>
      </c>
      <c r="D49" s="427">
        <v>606</v>
      </c>
      <c r="E49" s="93">
        <f t="shared" si="6"/>
        <v>34</v>
      </c>
      <c r="F49" s="95">
        <f t="shared" si="7"/>
        <v>5.6105610561056105E-2</v>
      </c>
      <c r="G49" s="394">
        <f t="shared" si="8"/>
        <v>37.647058823529413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40685</v>
      </c>
      <c r="D50" s="442">
        <v>40408</v>
      </c>
      <c r="E50" s="93">
        <f t="shared" si="6"/>
        <v>277</v>
      </c>
      <c r="F50" s="95">
        <f t="shared" si="7"/>
        <v>6.8550782023361709E-3</v>
      </c>
      <c r="G50" s="394">
        <f t="shared" si="8"/>
        <v>18.853104726598701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583</v>
      </c>
      <c r="D51" s="427">
        <v>543</v>
      </c>
      <c r="E51" s="93">
        <f t="shared" si="6"/>
        <v>40</v>
      </c>
      <c r="F51" s="95">
        <f t="shared" si="7"/>
        <v>7.3664825046040522E-2</v>
      </c>
      <c r="G51" s="394">
        <f t="shared" si="8"/>
        <v>23.32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327</v>
      </c>
      <c r="D52" s="427">
        <v>379</v>
      </c>
      <c r="E52" s="93">
        <f t="shared" si="6"/>
        <v>-52</v>
      </c>
      <c r="F52" s="95">
        <f t="shared" si="7"/>
        <v>-0.13720316622691292</v>
      </c>
      <c r="G52" s="394">
        <f t="shared" si="8"/>
        <v>19.235294117647058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2874</v>
      </c>
      <c r="D53" s="427">
        <v>2685</v>
      </c>
      <c r="E53" s="93">
        <f t="shared" si="6"/>
        <v>189</v>
      </c>
      <c r="F53" s="95">
        <f t="shared" si="7"/>
        <v>7.0391061452513962E-2</v>
      </c>
      <c r="G53" s="394">
        <f t="shared" si="8"/>
        <v>22.279069767441861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432</v>
      </c>
      <c r="D54" s="429">
        <v>420</v>
      </c>
      <c r="E54" s="26">
        <f t="shared" si="6"/>
        <v>12</v>
      </c>
      <c r="F54" s="152">
        <f t="shared" si="7"/>
        <v>2.8571428571428571E-2</v>
      </c>
      <c r="G54" s="394">
        <f t="shared" si="8"/>
        <v>24</v>
      </c>
      <c r="AL54" s="35"/>
      <c r="AM54" s="35"/>
    </row>
    <row r="55" spans="2:39" ht="15" thickBot="1" x14ac:dyDescent="0.35">
      <c r="B55" s="14" t="s">
        <v>65</v>
      </c>
      <c r="C55" s="427">
        <v>410</v>
      </c>
      <c r="D55" s="427">
        <v>471</v>
      </c>
      <c r="E55" s="41">
        <f t="shared" si="6"/>
        <v>-61</v>
      </c>
      <c r="F55" s="67">
        <f t="shared" si="7"/>
        <v>-0.12951167728237792</v>
      </c>
      <c r="G55" s="394">
        <f t="shared" si="8"/>
        <v>18.636363636363637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305</v>
      </c>
      <c r="D56" s="427">
        <v>286</v>
      </c>
      <c r="E56" s="41">
        <f t="shared" si="6"/>
        <v>19</v>
      </c>
      <c r="F56" s="67">
        <f t="shared" si="7"/>
        <v>6.6433566433566432E-2</v>
      </c>
      <c r="G56" s="394">
        <f t="shared" si="8"/>
        <v>8.2432432432432439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1256</v>
      </c>
      <c r="D57" s="429">
        <v>1235</v>
      </c>
      <c r="E57" s="57">
        <f t="shared" si="6"/>
        <v>21</v>
      </c>
      <c r="F57" s="94">
        <f t="shared" si="7"/>
        <v>1.7004048582995951E-2</v>
      </c>
      <c r="G57" s="394">
        <f t="shared" si="8"/>
        <v>15.506172839506172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49246</v>
      </c>
      <c r="D58" s="59">
        <f>SUM(D47:D57)</f>
        <v>48573</v>
      </c>
      <c r="E58" s="77">
        <f>SUM(C58-D58)</f>
        <v>673</v>
      </c>
      <c r="F58" s="149">
        <f t="shared" si="7"/>
        <v>1.3855434088897124E-2</v>
      </c>
      <c r="G58" s="395">
        <f>SUM(C58/C38)</f>
        <v>19.058049535603715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8561</v>
      </c>
      <c r="D59" s="73">
        <f>SUM(D47:D49,D51:D57)</f>
        <v>8165</v>
      </c>
      <c r="E59" s="73">
        <f>SUM(E47:E49,E51:E57)</f>
        <v>396</v>
      </c>
      <c r="F59" s="127">
        <f>SUM(E59/D59)</f>
        <v>4.8499693815064297E-2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8561</v>
      </c>
      <c r="F61" s="30">
        <f>SUM(C27:C29,C31:C37)</f>
        <v>426</v>
      </c>
      <c r="G61" s="134">
        <f>SUM(E61/F61)</f>
        <v>20.0962441314554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411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412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815</v>
      </c>
      <c r="D69" s="220">
        <v>4152</v>
      </c>
      <c r="E69" s="41">
        <f>SUM(C69-D69)</f>
        <v>-3337</v>
      </c>
      <c r="F69" s="67">
        <f>SUM(E69/D69)</f>
        <v>-0.80370905587668595</v>
      </c>
      <c r="G69" s="75">
        <f>SUM(C69/D69)</f>
        <v>0.19629094412331408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919</v>
      </c>
      <c r="D70" s="220">
        <v>3262</v>
      </c>
      <c r="E70" s="41">
        <f t="shared" ref="E70:E79" si="10">SUM(C70-D70)</f>
        <v>-2343</v>
      </c>
      <c r="F70" s="67">
        <f t="shared" ref="F70:F79" si="11">SUM(E70/D70)</f>
        <v>-0.71827099938687922</v>
      </c>
      <c r="G70" s="75">
        <f t="shared" ref="G70:G79" si="12">SUM(C70/D70)</f>
        <v>0.28172900061312078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640</v>
      </c>
      <c r="D71" s="220">
        <v>1771</v>
      </c>
      <c r="E71" s="41">
        <f t="shared" si="10"/>
        <v>-1131</v>
      </c>
      <c r="F71" s="67">
        <f t="shared" si="11"/>
        <v>-0.63862224731789952</v>
      </c>
      <c r="G71" s="75">
        <f>SUM(C71/D71)</f>
        <v>0.36137775268210048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40685</v>
      </c>
      <c r="D72" s="220">
        <v>86541</v>
      </c>
      <c r="E72" s="41">
        <f t="shared" si="10"/>
        <v>-45856</v>
      </c>
      <c r="F72" s="67">
        <f t="shared" si="11"/>
        <v>-0.52987601252585481</v>
      </c>
      <c r="G72" s="75">
        <f t="shared" si="12"/>
        <v>0.47012398747414519</v>
      </c>
    </row>
    <row r="73" spans="2:14" ht="15" thickBot="1" x14ac:dyDescent="0.35">
      <c r="B73" s="3" t="s">
        <v>3</v>
      </c>
      <c r="C73" s="435">
        <f t="shared" si="9"/>
        <v>583</v>
      </c>
      <c r="D73" s="220">
        <v>2819</v>
      </c>
      <c r="E73" s="41">
        <f t="shared" si="10"/>
        <v>-2236</v>
      </c>
      <c r="F73" s="67">
        <f t="shared" si="11"/>
        <v>-0.79318907413976592</v>
      </c>
      <c r="G73" s="75">
        <f t="shared" si="12"/>
        <v>0.20681092586023411</v>
      </c>
    </row>
    <row r="74" spans="2:14" ht="15" thickBot="1" x14ac:dyDescent="0.35">
      <c r="B74" s="227" t="s">
        <v>7</v>
      </c>
      <c r="C74" s="435">
        <f t="shared" si="9"/>
        <v>327</v>
      </c>
      <c r="D74" s="223">
        <v>752</v>
      </c>
      <c r="E74" s="57">
        <f t="shared" si="10"/>
        <v>-425</v>
      </c>
      <c r="F74" s="94">
        <f t="shared" si="11"/>
        <v>-0.56515957446808507</v>
      </c>
      <c r="G74" s="75">
        <f t="shared" si="12"/>
        <v>0.43484042553191488</v>
      </c>
    </row>
    <row r="75" spans="2:14" ht="15" thickBot="1" x14ac:dyDescent="0.35">
      <c r="B75" s="14" t="s">
        <v>59</v>
      </c>
      <c r="C75" s="435">
        <f t="shared" si="9"/>
        <v>2874</v>
      </c>
      <c r="D75" s="220">
        <v>14129</v>
      </c>
      <c r="E75" s="41">
        <f t="shared" si="10"/>
        <v>-11255</v>
      </c>
      <c r="F75" s="67">
        <f t="shared" si="11"/>
        <v>-0.79658857668624816</v>
      </c>
      <c r="G75" s="75">
        <f t="shared" si="12"/>
        <v>0.20341142331375187</v>
      </c>
      <c r="K75" s="282"/>
    </row>
    <row r="76" spans="2:14" ht="15" thickBot="1" x14ac:dyDescent="0.35">
      <c r="B76" s="170" t="s">
        <v>338</v>
      </c>
      <c r="C76" s="435">
        <f t="shared" si="9"/>
        <v>432</v>
      </c>
      <c r="D76" s="235">
        <v>1843</v>
      </c>
      <c r="E76" s="93">
        <f t="shared" si="10"/>
        <v>-1411</v>
      </c>
      <c r="F76" s="95">
        <f t="shared" si="11"/>
        <v>-0.76559956592512213</v>
      </c>
      <c r="G76" s="75">
        <f t="shared" si="12"/>
        <v>0.23440043407487793</v>
      </c>
    </row>
    <row r="77" spans="2:14" ht="15" thickBot="1" x14ac:dyDescent="0.35">
      <c r="B77" s="233" t="s">
        <v>65</v>
      </c>
      <c r="C77" s="436">
        <f t="shared" si="9"/>
        <v>410</v>
      </c>
      <c r="D77" s="236">
        <v>1048</v>
      </c>
      <c r="E77" s="57">
        <f t="shared" si="10"/>
        <v>-638</v>
      </c>
      <c r="F77" s="238">
        <f t="shared" si="11"/>
        <v>-0.60877862595419852</v>
      </c>
      <c r="G77" s="75">
        <f t="shared" si="12"/>
        <v>0.39122137404580154</v>
      </c>
    </row>
    <row r="78" spans="2:14" ht="15" thickBot="1" x14ac:dyDescent="0.35">
      <c r="B78" s="419" t="s">
        <v>296</v>
      </c>
      <c r="C78" s="435">
        <f t="shared" si="9"/>
        <v>305</v>
      </c>
      <c r="D78" s="418">
        <v>3522</v>
      </c>
      <c r="E78" s="105">
        <f t="shared" si="10"/>
        <v>-3217</v>
      </c>
      <c r="F78" s="150">
        <f t="shared" si="11"/>
        <v>-0.91340147643384439</v>
      </c>
      <c r="G78" s="75">
        <f t="shared" si="12"/>
        <v>8.6598523566155591E-2</v>
      </c>
    </row>
    <row r="79" spans="2:14" ht="15" thickBot="1" x14ac:dyDescent="0.35">
      <c r="B79" s="38" t="s">
        <v>19</v>
      </c>
      <c r="C79" s="441">
        <f t="shared" si="9"/>
        <v>1256</v>
      </c>
      <c r="D79" s="390">
        <v>5504</v>
      </c>
      <c r="E79" s="26">
        <f t="shared" si="10"/>
        <v>-4248</v>
      </c>
      <c r="F79" s="152">
        <f t="shared" si="11"/>
        <v>-0.77180232558139539</v>
      </c>
      <c r="G79" s="75">
        <f t="shared" si="12"/>
        <v>0.22819767441860464</v>
      </c>
      <c r="K79" s="282"/>
      <c r="N79" s="72"/>
    </row>
    <row r="80" spans="2:14" ht="15" thickBot="1" x14ac:dyDescent="0.35">
      <c r="B80" s="90" t="s">
        <v>50</v>
      </c>
      <c r="C80" s="432">
        <f>SUM(C69:C79)</f>
        <v>49246</v>
      </c>
      <c r="D80" s="115">
        <f>SUM(D69:D79)</f>
        <v>125343</v>
      </c>
      <c r="E80" s="77">
        <f>SUM(C80-D80)</f>
        <v>-76097</v>
      </c>
      <c r="F80" s="149">
        <f>SUM(E80/D80)</f>
        <v>-0.60711008991327797</v>
      </c>
      <c r="G80" s="185">
        <f>SUM(C80/D80)</f>
        <v>0.39288991008672203</v>
      </c>
      <c r="N80" s="72"/>
    </row>
    <row r="81" spans="3:14" ht="15" thickBot="1" x14ac:dyDescent="0.35">
      <c r="E81" s="102">
        <f>SUM(E69:E79)</f>
        <v>-76097</v>
      </c>
      <c r="I81" s="6" t="s">
        <v>411</v>
      </c>
      <c r="J81" s="40"/>
      <c r="K81" s="40"/>
      <c r="N81" s="72"/>
    </row>
    <row r="82" spans="3:14" ht="18.600000000000001" thickBot="1" x14ac:dyDescent="0.4">
      <c r="C82" s="444">
        <f>SUM(C80/C38)</f>
        <v>19.058049535603715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412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8561</v>
      </c>
      <c r="D84" s="73">
        <f>SUM(D69:D71,D73:D79)</f>
        <v>38802</v>
      </c>
      <c r="E84" s="250">
        <f>SUM(C84/D84)</f>
        <v>0.22063295706406885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23.285714285714285</v>
      </c>
      <c r="K86" s="111">
        <f t="shared" si="13"/>
        <v>36.743362831858406</v>
      </c>
      <c r="L86" s="210">
        <f>SUM(J86-K86)</f>
        <v>-13.457648546144121</v>
      </c>
      <c r="M86" s="44">
        <f>SUM(L86/K86)</f>
        <v>-0.36626066611615743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20.422222222222221</v>
      </c>
      <c r="K87" s="111">
        <f t="shared" si="13"/>
        <v>27.64406779661017</v>
      </c>
      <c r="L87" s="210">
        <f t="shared" ref="L87:L96" si="14">SUM(J87-K87)</f>
        <v>-7.2218455743879488</v>
      </c>
      <c r="M87" s="44">
        <f t="shared" ref="M87:M96" si="15">SUM(L87/K87)</f>
        <v>-0.26124395394781669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37.647058823529413</v>
      </c>
      <c r="K88" s="111">
        <f t="shared" si="13"/>
        <v>37.680851063829785</v>
      </c>
      <c r="L88" s="210">
        <f>SUM(J88-K88)</f>
        <v>-3.3792240300371645E-2</v>
      </c>
      <c r="M88" s="44">
        <f t="shared" si="15"/>
        <v>-8.9680140831025835E-4</v>
      </c>
      <c r="N88" s="72"/>
    </row>
    <row r="89" spans="3:14" x14ac:dyDescent="0.3">
      <c r="C89" s="445">
        <f>(SUM(C69,C70,C71,C73,C74,C75,C76,C77,C78,C79)/SUM(C27,C28,C29,C31,C32,C33,C34,C35,C36,C37))</f>
        <v>20.0962441314554</v>
      </c>
      <c r="D89" s="10"/>
      <c r="E89" s="73"/>
      <c r="I89" s="130" t="s">
        <v>6</v>
      </c>
      <c r="J89" s="212">
        <f t="shared" si="13"/>
        <v>18.853104726598701</v>
      </c>
      <c r="K89" s="111">
        <f t="shared" si="13"/>
        <v>34.616399999999999</v>
      </c>
      <c r="L89" s="210">
        <f t="shared" si="14"/>
        <v>-15.763295273401297</v>
      </c>
      <c r="M89" s="44">
        <f t="shared" si="15"/>
        <v>-0.45537072813467888</v>
      </c>
    </row>
    <row r="90" spans="3:14" x14ac:dyDescent="0.3">
      <c r="I90" s="130" t="s">
        <v>3</v>
      </c>
      <c r="J90" s="212">
        <f t="shared" si="13"/>
        <v>23.32</v>
      </c>
      <c r="K90" s="111">
        <f t="shared" ref="K90:K96" si="16">SUM(D73/D31)</f>
        <v>37.586666666666666</v>
      </c>
      <c r="L90" s="210">
        <f t="shared" si="14"/>
        <v>-14.266666666666666</v>
      </c>
      <c r="M90" s="44">
        <f t="shared" si="15"/>
        <v>-0.37956722241929758</v>
      </c>
    </row>
    <row r="91" spans="3:14" x14ac:dyDescent="0.3">
      <c r="E91" s="73"/>
      <c r="I91" s="130" t="s">
        <v>7</v>
      </c>
      <c r="J91" s="212">
        <f t="shared" si="13"/>
        <v>19.235294117647058</v>
      </c>
      <c r="K91" s="111">
        <f t="shared" si="16"/>
        <v>21.485714285714284</v>
      </c>
      <c r="L91" s="210">
        <f t="shared" si="14"/>
        <v>-2.250420168067226</v>
      </c>
      <c r="M91" s="44">
        <f t="shared" si="15"/>
        <v>-0.1047403003754693</v>
      </c>
    </row>
    <row r="92" spans="3:14" x14ac:dyDescent="0.3">
      <c r="E92" s="74"/>
      <c r="I92" s="130" t="s">
        <v>59</v>
      </c>
      <c r="J92" s="212">
        <f t="shared" si="13"/>
        <v>22.279069767441861</v>
      </c>
      <c r="K92" s="111">
        <f t="shared" si="16"/>
        <v>30.715217391304346</v>
      </c>
      <c r="L92" s="210">
        <f t="shared" si="14"/>
        <v>-8.4361476238624853</v>
      </c>
      <c r="M92" s="44">
        <f t="shared" si="15"/>
        <v>-0.27465694012150493</v>
      </c>
    </row>
    <row r="93" spans="3:14" x14ac:dyDescent="0.3">
      <c r="I93" s="130" t="s">
        <v>338</v>
      </c>
      <c r="J93" s="212">
        <f t="shared" si="13"/>
        <v>24</v>
      </c>
      <c r="K93" s="111">
        <f t="shared" si="16"/>
        <v>30.21311475409836</v>
      </c>
      <c r="L93" s="210">
        <f t="shared" si="14"/>
        <v>-6.2131147540983598</v>
      </c>
      <c r="M93" s="44">
        <f t="shared" si="15"/>
        <v>-0.20564297341291371</v>
      </c>
    </row>
    <row r="94" spans="3:14" x14ac:dyDescent="0.3">
      <c r="E94" s="25"/>
      <c r="F94" s="25"/>
      <c r="I94" s="130" t="s">
        <v>65</v>
      </c>
      <c r="J94" s="212">
        <f t="shared" si="13"/>
        <v>18.636363636363637</v>
      </c>
      <c r="K94" s="111">
        <f t="shared" si="16"/>
        <v>23.818181818181817</v>
      </c>
      <c r="L94" s="210">
        <f t="shared" si="14"/>
        <v>-5.1818181818181799</v>
      </c>
      <c r="M94" s="44">
        <f t="shared" si="15"/>
        <v>-0.21755725190839689</v>
      </c>
    </row>
    <row r="95" spans="3:14" x14ac:dyDescent="0.3">
      <c r="E95" s="25"/>
      <c r="F95" s="25"/>
      <c r="I95" s="79" t="s">
        <v>296</v>
      </c>
      <c r="J95" s="212">
        <f t="shared" si="13"/>
        <v>8.2432432432432439</v>
      </c>
      <c r="K95" s="111">
        <f t="shared" si="16"/>
        <v>31.72972972972973</v>
      </c>
      <c r="L95" s="210">
        <f t="shared" si="14"/>
        <v>-23.486486486486484</v>
      </c>
      <c r="M95" s="44">
        <f t="shared" si="15"/>
        <v>-0.74020442930153318</v>
      </c>
    </row>
    <row r="96" spans="3:14" ht="15" thickBot="1" x14ac:dyDescent="0.35">
      <c r="I96" s="13" t="s">
        <v>19</v>
      </c>
      <c r="J96" s="213">
        <f t="shared" si="13"/>
        <v>15.506172839506172</v>
      </c>
      <c r="K96" s="208">
        <f t="shared" si="16"/>
        <v>18.657627118644069</v>
      </c>
      <c r="L96" s="211">
        <f t="shared" si="14"/>
        <v>-3.1514542791378961</v>
      </c>
      <c r="M96" s="65">
        <f t="shared" si="15"/>
        <v>-0.16890970427792137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N21:N22"/>
    <mergeCell ref="J22:L22"/>
    <mergeCell ref="J23:L23"/>
    <mergeCell ref="J64:L64"/>
    <mergeCell ref="J65:K65"/>
    <mergeCell ref="J2:L2"/>
    <mergeCell ref="J3:L3"/>
    <mergeCell ref="J21:L21"/>
    <mergeCell ref="M21:M22"/>
  </mergeCells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B6A1F-FF68-4432-B9A2-F253F7441CAC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413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413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415</v>
      </c>
      <c r="D5" s="423" t="s">
        <v>412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40</v>
      </c>
      <c r="D9" s="427">
        <v>45</v>
      </c>
      <c r="E9" s="93">
        <f t="shared" si="0"/>
        <v>-5</v>
      </c>
      <c r="F9" s="44">
        <f t="shared" si="1"/>
        <v>-0.1111111111111111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2153</v>
      </c>
      <c r="D11" s="427">
        <v>2158</v>
      </c>
      <c r="E11" s="93">
        <f t="shared" si="0"/>
        <v>-5</v>
      </c>
      <c r="F11" s="44">
        <f t="shared" si="1"/>
        <v>-2.3169601482854493E-3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3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0.65205128205128204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18</v>
      </c>
      <c r="D13" s="427">
        <v>17</v>
      </c>
      <c r="E13" s="93">
        <f t="shared" si="0"/>
        <v>1</v>
      </c>
      <c r="F13" s="58">
        <f t="shared" si="1"/>
        <v>5.8823529411764705E-2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0.42929083665338647</v>
      </c>
      <c r="U13" s="16"/>
    </row>
    <row r="14" spans="2:35" ht="15" thickBot="1" x14ac:dyDescent="0.35">
      <c r="B14" s="14" t="s">
        <v>59</v>
      </c>
      <c r="C14" s="427">
        <v>130</v>
      </c>
      <c r="D14" s="427">
        <v>129</v>
      </c>
      <c r="E14" s="93">
        <f t="shared" si="0"/>
        <v>1</v>
      </c>
      <c r="F14" s="44">
        <f t="shared" si="1"/>
        <v>7.7519379844961239E-3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18</v>
      </c>
      <c r="D16" s="430">
        <v>22</v>
      </c>
      <c r="E16" s="41">
        <f t="shared" si="0"/>
        <v>-4</v>
      </c>
      <c r="F16" s="44">
        <f t="shared" si="1"/>
        <v>-0.18181818181818182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52</v>
      </c>
      <c r="D18" s="429">
        <v>81</v>
      </c>
      <c r="E18" s="57">
        <f t="shared" si="0"/>
        <v>-29</v>
      </c>
      <c r="F18" s="58">
        <f t="shared" si="1"/>
        <v>-0.35802469135802467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2543</v>
      </c>
      <c r="D19" s="7">
        <f>SUM(D8:D18)</f>
        <v>2584</v>
      </c>
      <c r="E19" s="77">
        <f t="shared" si="0"/>
        <v>-41</v>
      </c>
      <c r="F19" s="60">
        <f t="shared" si="1"/>
        <v>-1.5866873065015479E-2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518"/>
      <c r="K21" s="518"/>
      <c r="L21" s="518"/>
      <c r="M21" s="517"/>
      <c r="N21" s="517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518"/>
      <c r="K22" s="518"/>
      <c r="L22" s="518"/>
      <c r="M22" s="517"/>
      <c r="N22" s="517"/>
      <c r="V22" s="122"/>
    </row>
    <row r="23" spans="2:25" ht="15" thickBot="1" x14ac:dyDescent="0.35">
      <c r="B23" s="6" t="s">
        <v>414</v>
      </c>
      <c r="C23" s="434"/>
      <c r="D23" s="40"/>
      <c r="I23" s="5"/>
      <c r="J23" s="519"/>
      <c r="K23" s="519"/>
      <c r="L23" s="519"/>
      <c r="V23" s="122"/>
    </row>
    <row r="24" spans="2:25" x14ac:dyDescent="0.3">
      <c r="B24" s="195"/>
      <c r="C24" s="423" t="s">
        <v>415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40</v>
      </c>
      <c r="D28" s="99">
        <v>118</v>
      </c>
      <c r="E28" s="41">
        <f t="shared" ref="E28:E38" si="3">SUM(C28-D28)</f>
        <v>-78</v>
      </c>
      <c r="F28" s="67">
        <f t="shared" ref="F28:F36" si="4">SUM(E28/D28)</f>
        <v>-0.66101694915254239</v>
      </c>
      <c r="G28" s="75">
        <f>SUM(C28/D28)</f>
        <v>0.33898305084745761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2153</v>
      </c>
      <c r="D30" s="99">
        <v>2500</v>
      </c>
      <c r="E30" s="41">
        <f t="shared" si="3"/>
        <v>-347</v>
      </c>
      <c r="F30" s="67">
        <f t="shared" si="4"/>
        <v>-0.13880000000000001</v>
      </c>
      <c r="G30" s="75">
        <f>SUM(C30/D30)</f>
        <v>0.86119999999999997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18</v>
      </c>
      <c r="D32" s="99">
        <v>35</v>
      </c>
      <c r="E32" s="41">
        <f t="shared" si="3"/>
        <v>-17</v>
      </c>
      <c r="F32" s="67">
        <f t="shared" si="4"/>
        <v>-0.48571428571428571</v>
      </c>
      <c r="G32" s="75">
        <f t="shared" si="5"/>
        <v>0.51428571428571423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130</v>
      </c>
      <c r="D33" s="99">
        <v>460</v>
      </c>
      <c r="E33" s="41">
        <f t="shared" si="3"/>
        <v>-330</v>
      </c>
      <c r="F33" s="67">
        <f t="shared" si="4"/>
        <v>-0.71739130434782605</v>
      </c>
      <c r="G33" s="75">
        <f t="shared" si="5"/>
        <v>0.28260869565217389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18</v>
      </c>
      <c r="D35" s="182">
        <v>44</v>
      </c>
      <c r="E35" s="57">
        <f t="shared" si="3"/>
        <v>-26</v>
      </c>
      <c r="F35" s="389">
        <f t="shared" si="4"/>
        <v>-0.59090909090909094</v>
      </c>
      <c r="G35" s="75">
        <f t="shared" si="5"/>
        <v>0.40909090909090912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52</v>
      </c>
      <c r="D37" s="119">
        <v>295</v>
      </c>
      <c r="E37" s="41">
        <f t="shared" si="3"/>
        <v>-243</v>
      </c>
      <c r="F37" s="94">
        <f>SUM(E37/D37)</f>
        <v>-0.82372881355932204</v>
      </c>
      <c r="G37" s="75">
        <f>SUM(C37/D37)</f>
        <v>0.17627118644067796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2543</v>
      </c>
      <c r="D38" s="7">
        <f>SUM(D27:D37)</f>
        <v>3859</v>
      </c>
      <c r="E38" s="77">
        <f t="shared" si="3"/>
        <v>-1316</v>
      </c>
      <c r="F38" s="149">
        <f>SUM(E38/D38)</f>
        <v>-0.34102098989375484</v>
      </c>
      <c r="G38" s="185">
        <f>SUM(C38/D38)</f>
        <v>0.65897901010624516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390</v>
      </c>
      <c r="D40" s="438">
        <f>SUM(D27:D29,D31:D37)</f>
        <v>1359</v>
      </c>
      <c r="E40" s="77">
        <f>SUM(C40-D40)</f>
        <v>-969</v>
      </c>
      <c r="F40" s="149">
        <f>SUM(E40/D40)</f>
        <v>-0.71302428256070638</v>
      </c>
      <c r="G40" s="185">
        <f>SUM(C40/D40)</f>
        <v>0.28697571743929362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413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415</v>
      </c>
      <c r="D44" s="423" t="s">
        <v>412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11" t="s">
        <v>0</v>
      </c>
      <c r="C47" s="441">
        <v>849</v>
      </c>
      <c r="D47" s="441">
        <v>815</v>
      </c>
      <c r="E47" s="93">
        <f t="shared" ref="E47:E57" si="6">SUM(C47-D47)</f>
        <v>34</v>
      </c>
      <c r="F47" s="95">
        <f t="shared" ref="F47:F58" si="7">SUM(E47/D47)</f>
        <v>4.1717791411042947E-2</v>
      </c>
      <c r="G47" s="394">
        <f t="shared" ref="G47:G57" si="8">SUM(C47/C27)</f>
        <v>24.257142857142856</v>
      </c>
      <c r="Q47" s="72"/>
      <c r="S47" s="40"/>
      <c r="T47" s="8"/>
      <c r="U47" s="8"/>
    </row>
    <row r="48" spans="2:25" ht="15" thickBot="1" x14ac:dyDescent="0.35">
      <c r="B48" s="34" t="s">
        <v>2</v>
      </c>
      <c r="C48" s="427">
        <v>852</v>
      </c>
      <c r="D48" s="427">
        <v>919</v>
      </c>
      <c r="E48" s="93">
        <f t="shared" si="6"/>
        <v>-67</v>
      </c>
      <c r="F48" s="95">
        <f t="shared" si="7"/>
        <v>-7.2905331882480953E-2</v>
      </c>
      <c r="G48" s="394">
        <f t="shared" si="8"/>
        <v>21.3</v>
      </c>
      <c r="I48" s="459"/>
      <c r="Q48" s="72"/>
      <c r="S48" s="40"/>
      <c r="T48" s="8"/>
      <c r="U48" s="8"/>
    </row>
    <row r="49" spans="2:39" ht="15" thickBot="1" x14ac:dyDescent="0.35">
      <c r="B49" s="33" t="s">
        <v>1</v>
      </c>
      <c r="C49" s="427">
        <v>643</v>
      </c>
      <c r="D49" s="427">
        <v>640</v>
      </c>
      <c r="E49" s="93">
        <f t="shared" si="6"/>
        <v>3</v>
      </c>
      <c r="F49" s="95">
        <f t="shared" si="7"/>
        <v>4.6874999999999998E-3</v>
      </c>
      <c r="G49" s="394">
        <f t="shared" si="8"/>
        <v>37.823529411764703</v>
      </c>
      <c r="Q49" s="72"/>
      <c r="S49" s="40"/>
      <c r="T49" s="8"/>
      <c r="U49" s="8"/>
    </row>
    <row r="50" spans="2:39" ht="15" thickBot="1" x14ac:dyDescent="0.35">
      <c r="B50" s="12" t="s">
        <v>6</v>
      </c>
      <c r="C50" s="442">
        <v>45373</v>
      </c>
      <c r="D50" s="442">
        <v>40685</v>
      </c>
      <c r="E50" s="93">
        <f t="shared" si="6"/>
        <v>4688</v>
      </c>
      <c r="F50" s="95">
        <f t="shared" si="7"/>
        <v>0.11522674204252181</v>
      </c>
      <c r="G50" s="394">
        <f t="shared" si="8"/>
        <v>21.074314909428704</v>
      </c>
      <c r="Q50" s="72"/>
      <c r="S50" s="40"/>
      <c r="T50" s="8"/>
      <c r="U50" s="8"/>
    </row>
    <row r="51" spans="2:39" ht="15" thickBot="1" x14ac:dyDescent="0.35">
      <c r="B51" s="14" t="s">
        <v>3</v>
      </c>
      <c r="C51" s="427">
        <v>616</v>
      </c>
      <c r="D51" s="427">
        <v>583</v>
      </c>
      <c r="E51" s="93">
        <f t="shared" si="6"/>
        <v>33</v>
      </c>
      <c r="F51" s="95">
        <f t="shared" si="7"/>
        <v>5.6603773584905662E-2</v>
      </c>
      <c r="G51" s="394">
        <f t="shared" si="8"/>
        <v>24.64</v>
      </c>
      <c r="K51" s="40"/>
      <c r="M51" s="40"/>
      <c r="Q51" s="72"/>
      <c r="S51" s="40"/>
      <c r="T51" s="8"/>
      <c r="U51" s="8"/>
    </row>
    <row r="52" spans="2:39" ht="15" thickBot="1" x14ac:dyDescent="0.35">
      <c r="B52" s="13" t="s">
        <v>7</v>
      </c>
      <c r="C52" s="427">
        <v>338</v>
      </c>
      <c r="D52" s="427">
        <v>327</v>
      </c>
      <c r="E52" s="93">
        <f t="shared" si="6"/>
        <v>11</v>
      </c>
      <c r="F52" s="95">
        <f t="shared" si="7"/>
        <v>3.3639143730886847E-2</v>
      </c>
      <c r="G52" s="394">
        <f t="shared" si="8"/>
        <v>18.777777777777779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3188</v>
      </c>
      <c r="D53" s="427">
        <v>2874</v>
      </c>
      <c r="E53" s="93">
        <f t="shared" si="6"/>
        <v>314</v>
      </c>
      <c r="F53" s="95">
        <f t="shared" si="7"/>
        <v>0.10925539318023661</v>
      </c>
      <c r="G53" s="394">
        <f t="shared" si="8"/>
        <v>24.523076923076925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452</v>
      </c>
      <c r="D54" s="429">
        <v>432</v>
      </c>
      <c r="E54" s="26">
        <f t="shared" si="6"/>
        <v>20</v>
      </c>
      <c r="F54" s="152">
        <f t="shared" si="7"/>
        <v>4.6296296296296294E-2</v>
      </c>
      <c r="G54" s="394">
        <f t="shared" si="8"/>
        <v>25.111111111111111</v>
      </c>
      <c r="AL54" s="35"/>
      <c r="AM54" s="35"/>
    </row>
    <row r="55" spans="2:39" ht="15" thickBot="1" x14ac:dyDescent="0.35">
      <c r="B55" s="14" t="s">
        <v>65</v>
      </c>
      <c r="C55" s="427">
        <v>395</v>
      </c>
      <c r="D55" s="427">
        <v>410</v>
      </c>
      <c r="E55" s="41">
        <f t="shared" si="6"/>
        <v>-15</v>
      </c>
      <c r="F55" s="67">
        <f t="shared" si="7"/>
        <v>-3.6585365853658534E-2</v>
      </c>
      <c r="G55" s="394">
        <f t="shared" si="8"/>
        <v>21.944444444444443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343</v>
      </c>
      <c r="D56" s="427">
        <v>305</v>
      </c>
      <c r="E56" s="41">
        <f t="shared" si="6"/>
        <v>38</v>
      </c>
      <c r="F56" s="67">
        <f t="shared" si="7"/>
        <v>0.12459016393442623</v>
      </c>
      <c r="G56" s="394">
        <f t="shared" si="8"/>
        <v>9.2702702702702702</v>
      </c>
      <c r="K56" s="40"/>
      <c r="M56" s="40"/>
      <c r="N56" s="88"/>
      <c r="S56" s="40"/>
    </row>
    <row r="57" spans="2:39" ht="15" thickBot="1" x14ac:dyDescent="0.35">
      <c r="B57" s="14" t="s">
        <v>19</v>
      </c>
      <c r="C57" s="429">
        <v>827</v>
      </c>
      <c r="D57" s="429">
        <v>1256</v>
      </c>
      <c r="E57" s="57">
        <f t="shared" si="6"/>
        <v>-429</v>
      </c>
      <c r="F57" s="94">
        <f t="shared" si="7"/>
        <v>-0.34156050955414013</v>
      </c>
      <c r="G57" s="394">
        <f t="shared" si="8"/>
        <v>15.903846153846153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53876</v>
      </c>
      <c r="D58" s="59">
        <f>SUM(D47:D57)</f>
        <v>49246</v>
      </c>
      <c r="E58" s="77">
        <f>SUM(C58-D58)</f>
        <v>4630</v>
      </c>
      <c r="F58" s="149">
        <f t="shared" si="7"/>
        <v>9.4017788246761158E-2</v>
      </c>
      <c r="G58" s="395">
        <f>SUM(C58/C38)</f>
        <v>21.186000786472672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8503</v>
      </c>
      <c r="D59" s="73">
        <f>SUM(D47:D49,D51:D57)</f>
        <v>8561</v>
      </c>
      <c r="E59" s="73">
        <f>SUM(E47:E49,E51:E57)</f>
        <v>-58</v>
      </c>
      <c r="F59" s="127">
        <f>SUM(E59/D59)</f>
        <v>-6.7749094731923837E-3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8503</v>
      </c>
      <c r="F61" s="30">
        <f>SUM(C27:C29,C31:C37)</f>
        <v>390</v>
      </c>
      <c r="G61" s="134">
        <f>SUM(E61/F61)</f>
        <v>21.802564102564101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414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415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849</v>
      </c>
      <c r="D69" s="220">
        <v>4152</v>
      </c>
      <c r="E69" s="41">
        <f>SUM(C69-D69)</f>
        <v>-3303</v>
      </c>
      <c r="F69" s="67">
        <f>SUM(E69/D69)</f>
        <v>-0.79552023121387283</v>
      </c>
      <c r="G69" s="75">
        <f>SUM(C69/D69)</f>
        <v>0.20447976878612717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852</v>
      </c>
      <c r="D70" s="220">
        <v>3262</v>
      </c>
      <c r="E70" s="41">
        <f t="shared" ref="E70:E79" si="10">SUM(C70-D70)</f>
        <v>-2410</v>
      </c>
      <c r="F70" s="67">
        <f t="shared" ref="F70:F79" si="11">SUM(E70/D70)</f>
        <v>-0.73881054567749849</v>
      </c>
      <c r="G70" s="75">
        <f t="shared" ref="G70:G79" si="12">SUM(C70/D70)</f>
        <v>0.26118945432250151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643</v>
      </c>
      <c r="D71" s="220">
        <v>1771</v>
      </c>
      <c r="E71" s="41">
        <f t="shared" si="10"/>
        <v>-1128</v>
      </c>
      <c r="F71" s="67">
        <f t="shared" si="11"/>
        <v>-0.63692828910220212</v>
      </c>
      <c r="G71" s="75">
        <f>SUM(C71/D71)</f>
        <v>0.36307171089779783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45373</v>
      </c>
      <c r="D72" s="220">
        <v>86541</v>
      </c>
      <c r="E72" s="41">
        <f t="shared" si="10"/>
        <v>-41168</v>
      </c>
      <c r="F72" s="67">
        <f t="shared" si="11"/>
        <v>-0.47570515709316968</v>
      </c>
      <c r="G72" s="75">
        <f t="shared" si="12"/>
        <v>0.52429484290683026</v>
      </c>
    </row>
    <row r="73" spans="2:14" ht="15" thickBot="1" x14ac:dyDescent="0.35">
      <c r="B73" s="3" t="s">
        <v>3</v>
      </c>
      <c r="C73" s="435">
        <f t="shared" si="9"/>
        <v>616</v>
      </c>
      <c r="D73" s="220">
        <v>2819</v>
      </c>
      <c r="E73" s="41">
        <f t="shared" si="10"/>
        <v>-2203</v>
      </c>
      <c r="F73" s="67">
        <f t="shared" si="11"/>
        <v>-0.78148279531748843</v>
      </c>
      <c r="G73" s="75">
        <f t="shared" si="12"/>
        <v>0.21851720468251154</v>
      </c>
    </row>
    <row r="74" spans="2:14" ht="15" thickBot="1" x14ac:dyDescent="0.35">
      <c r="B74" s="227" t="s">
        <v>7</v>
      </c>
      <c r="C74" s="435">
        <f t="shared" si="9"/>
        <v>338</v>
      </c>
      <c r="D74" s="223">
        <v>752</v>
      </c>
      <c r="E74" s="57">
        <f t="shared" si="10"/>
        <v>-414</v>
      </c>
      <c r="F74" s="94">
        <f t="shared" si="11"/>
        <v>-0.55053191489361697</v>
      </c>
      <c r="G74" s="75">
        <f t="shared" si="12"/>
        <v>0.44946808510638298</v>
      </c>
    </row>
    <row r="75" spans="2:14" ht="15" thickBot="1" x14ac:dyDescent="0.35">
      <c r="B75" s="14" t="s">
        <v>59</v>
      </c>
      <c r="C75" s="435">
        <f t="shared" si="9"/>
        <v>3188</v>
      </c>
      <c r="D75" s="220">
        <v>14129</v>
      </c>
      <c r="E75" s="41">
        <f t="shared" si="10"/>
        <v>-10941</v>
      </c>
      <c r="F75" s="67">
        <f t="shared" si="11"/>
        <v>-0.77436478165475264</v>
      </c>
      <c r="G75" s="75">
        <f t="shared" si="12"/>
        <v>0.22563521834524736</v>
      </c>
      <c r="K75" s="282"/>
    </row>
    <row r="76" spans="2:14" ht="15" thickBot="1" x14ac:dyDescent="0.35">
      <c r="B76" s="170" t="s">
        <v>338</v>
      </c>
      <c r="C76" s="435">
        <f t="shared" si="9"/>
        <v>452</v>
      </c>
      <c r="D76" s="235">
        <v>1843</v>
      </c>
      <c r="E76" s="93">
        <f t="shared" si="10"/>
        <v>-1391</v>
      </c>
      <c r="F76" s="95">
        <f t="shared" si="11"/>
        <v>-0.75474769397721109</v>
      </c>
      <c r="G76" s="75">
        <f t="shared" si="12"/>
        <v>0.24525230602278894</v>
      </c>
    </row>
    <row r="77" spans="2:14" ht="15" thickBot="1" x14ac:dyDescent="0.35">
      <c r="B77" s="233" t="s">
        <v>65</v>
      </c>
      <c r="C77" s="436">
        <f t="shared" si="9"/>
        <v>395</v>
      </c>
      <c r="D77" s="236">
        <v>1048</v>
      </c>
      <c r="E77" s="57">
        <f t="shared" si="10"/>
        <v>-653</v>
      </c>
      <c r="F77" s="238">
        <f t="shared" si="11"/>
        <v>-0.62309160305343514</v>
      </c>
      <c r="G77" s="75">
        <f t="shared" si="12"/>
        <v>0.37690839694656486</v>
      </c>
    </row>
    <row r="78" spans="2:14" ht="15" thickBot="1" x14ac:dyDescent="0.35">
      <c r="B78" s="419" t="s">
        <v>296</v>
      </c>
      <c r="C78" s="435">
        <f t="shared" si="9"/>
        <v>343</v>
      </c>
      <c r="D78" s="418">
        <v>3522</v>
      </c>
      <c r="E78" s="105">
        <f t="shared" si="10"/>
        <v>-3179</v>
      </c>
      <c r="F78" s="150">
        <f t="shared" si="11"/>
        <v>-0.90261215218625779</v>
      </c>
      <c r="G78" s="75">
        <f t="shared" si="12"/>
        <v>9.7387847813742198E-2</v>
      </c>
    </row>
    <row r="79" spans="2:14" ht="15" thickBot="1" x14ac:dyDescent="0.35">
      <c r="B79" s="38" t="s">
        <v>19</v>
      </c>
      <c r="C79" s="441">
        <f t="shared" si="9"/>
        <v>827</v>
      </c>
      <c r="D79" s="390">
        <v>5504</v>
      </c>
      <c r="E79" s="26">
        <f t="shared" si="10"/>
        <v>-4677</v>
      </c>
      <c r="F79" s="152">
        <f t="shared" si="11"/>
        <v>-0.84974563953488369</v>
      </c>
      <c r="G79" s="75">
        <f t="shared" si="12"/>
        <v>0.15025436046511628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53876</v>
      </c>
      <c r="D80" s="115">
        <f>SUM(D69:D79)</f>
        <v>125343</v>
      </c>
      <c r="E80" s="77">
        <f>SUM(C80-D80)</f>
        <v>-71467</v>
      </c>
      <c r="F80" s="149">
        <f>SUM(E80/D80)</f>
        <v>-0.57017144954245547</v>
      </c>
      <c r="G80" s="185">
        <f>SUM(C80/D80)</f>
        <v>0.42982855045754448</v>
      </c>
      <c r="N80" s="72"/>
    </row>
    <row r="81" spans="3:14" ht="15" thickBot="1" x14ac:dyDescent="0.35">
      <c r="E81" s="102">
        <f>SUM(E69:E79)</f>
        <v>-71467</v>
      </c>
      <c r="I81" s="6" t="s">
        <v>414</v>
      </c>
      <c r="J81" s="40"/>
      <c r="K81" s="40"/>
      <c r="N81" s="72"/>
    </row>
    <row r="82" spans="3:14" ht="18.600000000000001" thickBot="1" x14ac:dyDescent="0.4">
      <c r="C82" s="444">
        <f>SUM(C80/C38)</f>
        <v>21.186000786472672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415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8503</v>
      </c>
      <c r="D84" s="73">
        <f>SUM(D69:D71,D73:D79)</f>
        <v>38802</v>
      </c>
      <c r="E84" s="250">
        <f>SUM(C84/D84)</f>
        <v>0.21913818875315705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24.257142857142856</v>
      </c>
      <c r="K86" s="111">
        <f t="shared" si="13"/>
        <v>36.743362831858406</v>
      </c>
      <c r="L86" s="210">
        <f>SUM(J86-K86)</f>
        <v>-12.486219974715549</v>
      </c>
      <c r="M86" s="44">
        <f>SUM(L86/K86)</f>
        <v>-0.33982246077621803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21.3</v>
      </c>
      <c r="K87" s="111">
        <f t="shared" si="13"/>
        <v>27.64406779661017</v>
      </c>
      <c r="L87" s="210">
        <f t="shared" ref="L87:L96" si="14">SUM(J87-K87)</f>
        <v>-6.3440677966101688</v>
      </c>
      <c r="M87" s="44">
        <f t="shared" ref="M87:M96" si="15">SUM(L87/K87)</f>
        <v>-0.22949110974862044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37.823529411764703</v>
      </c>
      <c r="K88" s="111">
        <f t="shared" si="13"/>
        <v>37.680851063829785</v>
      </c>
      <c r="L88" s="210">
        <f>SUM(J88-K88)</f>
        <v>0.14267834793491829</v>
      </c>
      <c r="M88" s="44">
        <f t="shared" si="15"/>
        <v>3.7864948350881762E-3</v>
      </c>
      <c r="N88" s="72"/>
    </row>
    <row r="89" spans="3:14" x14ac:dyDescent="0.3">
      <c r="C89" s="445">
        <f>(SUM(C69,C70,C71,C73,C74,C75,C76,C77,C78,C79)/SUM(C27,C28,C29,C31,C32,C33,C34,C35,C36,C37))</f>
        <v>21.802564102564101</v>
      </c>
      <c r="D89" s="10"/>
      <c r="E89" s="73"/>
      <c r="I89" s="130" t="s">
        <v>6</v>
      </c>
      <c r="J89" s="212">
        <f t="shared" si="13"/>
        <v>21.074314909428704</v>
      </c>
      <c r="K89" s="111">
        <f t="shared" si="13"/>
        <v>34.616399999999999</v>
      </c>
      <c r="L89" s="210">
        <f t="shared" si="14"/>
        <v>-13.542085090571295</v>
      </c>
      <c r="M89" s="44">
        <f t="shared" si="15"/>
        <v>-0.39120431617878504</v>
      </c>
    </row>
    <row r="90" spans="3:14" x14ac:dyDescent="0.3">
      <c r="I90" s="130" t="s">
        <v>3</v>
      </c>
      <c r="J90" s="212">
        <f t="shared" si="13"/>
        <v>24.64</v>
      </c>
      <c r="K90" s="111">
        <f t="shared" ref="K90:K96" si="16">SUM(D73/D31)</f>
        <v>37.586666666666666</v>
      </c>
      <c r="L90" s="210">
        <f t="shared" si="14"/>
        <v>-12.946666666666665</v>
      </c>
      <c r="M90" s="44">
        <f t="shared" si="15"/>
        <v>-0.34444838595246541</v>
      </c>
    </row>
    <row r="91" spans="3:14" x14ac:dyDescent="0.3">
      <c r="E91" s="73"/>
      <c r="I91" s="130" t="s">
        <v>7</v>
      </c>
      <c r="J91" s="212">
        <f t="shared" si="13"/>
        <v>18.777777777777779</v>
      </c>
      <c r="K91" s="111">
        <f t="shared" si="16"/>
        <v>21.485714285714284</v>
      </c>
      <c r="L91" s="210">
        <f t="shared" si="14"/>
        <v>-2.7079365079365054</v>
      </c>
      <c r="M91" s="44">
        <f t="shared" si="15"/>
        <v>-0.12603427895981076</v>
      </c>
    </row>
    <row r="92" spans="3:14" x14ac:dyDescent="0.3">
      <c r="E92" s="74"/>
      <c r="I92" s="130" t="s">
        <v>59</v>
      </c>
      <c r="J92" s="212">
        <f t="shared" si="13"/>
        <v>24.523076923076925</v>
      </c>
      <c r="K92" s="111">
        <f t="shared" si="16"/>
        <v>30.715217391304346</v>
      </c>
      <c r="L92" s="210">
        <f t="shared" si="14"/>
        <v>-6.1921404682274215</v>
      </c>
      <c r="M92" s="44">
        <f t="shared" si="15"/>
        <v>-0.20159845816297078</v>
      </c>
    </row>
    <row r="93" spans="3:14" x14ac:dyDescent="0.3">
      <c r="I93" s="130" t="s">
        <v>338</v>
      </c>
      <c r="J93" s="212">
        <f t="shared" si="13"/>
        <v>25.111111111111111</v>
      </c>
      <c r="K93" s="111">
        <f t="shared" si="16"/>
        <v>30.21311475409836</v>
      </c>
      <c r="L93" s="210">
        <f t="shared" si="14"/>
        <v>-5.1020036429872491</v>
      </c>
      <c r="M93" s="44">
        <f t="shared" si="15"/>
        <v>-0.16886718514499305</v>
      </c>
    </row>
    <row r="94" spans="3:14" x14ac:dyDescent="0.3">
      <c r="E94" s="25"/>
      <c r="F94" s="25"/>
      <c r="I94" s="130" t="s">
        <v>65</v>
      </c>
      <c r="J94" s="212">
        <f t="shared" si="13"/>
        <v>21.944444444444443</v>
      </c>
      <c r="K94" s="111">
        <f t="shared" si="16"/>
        <v>23.818181818181817</v>
      </c>
      <c r="L94" s="210">
        <f t="shared" si="14"/>
        <v>-1.8737373737373737</v>
      </c>
      <c r="M94" s="44">
        <f t="shared" si="15"/>
        <v>-7.8668363019508067E-2</v>
      </c>
    </row>
    <row r="95" spans="3:14" x14ac:dyDescent="0.3">
      <c r="E95" s="25"/>
      <c r="F95" s="25"/>
      <c r="I95" s="79" t="s">
        <v>296</v>
      </c>
      <c r="J95" s="212">
        <f t="shared" si="13"/>
        <v>9.2702702702702702</v>
      </c>
      <c r="K95" s="111">
        <f t="shared" si="16"/>
        <v>31.72972972972973</v>
      </c>
      <c r="L95" s="210">
        <f t="shared" si="14"/>
        <v>-22.45945945945946</v>
      </c>
      <c r="M95" s="44">
        <f t="shared" si="15"/>
        <v>-0.70783645655877347</v>
      </c>
    </row>
    <row r="96" spans="3:14" ht="15" thickBot="1" x14ac:dyDescent="0.35">
      <c r="I96" s="13" t="s">
        <v>19</v>
      </c>
      <c r="J96" s="213">
        <f t="shared" si="13"/>
        <v>15.903846153846153</v>
      </c>
      <c r="K96" s="208">
        <f t="shared" si="16"/>
        <v>18.657627118644069</v>
      </c>
      <c r="L96" s="211">
        <f t="shared" si="14"/>
        <v>-2.7537809647979152</v>
      </c>
      <c r="M96" s="65">
        <f t="shared" si="15"/>
        <v>-0.14759545505366733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9">
    <mergeCell ref="J2:L2"/>
    <mergeCell ref="J3:L3"/>
    <mergeCell ref="J21:L21"/>
    <mergeCell ref="M21:M22"/>
    <mergeCell ref="N21:N22"/>
    <mergeCell ref="J22:L22"/>
    <mergeCell ref="J23:L2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75B0B-9924-402D-A9F4-5D705778F45C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416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416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418</v>
      </c>
      <c r="D5" s="423" t="s">
        <v>415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42</v>
      </c>
      <c r="D9" s="427">
        <v>40</v>
      </c>
      <c r="E9" s="93">
        <f t="shared" si="0"/>
        <v>2</v>
      </c>
      <c r="F9" s="44">
        <f t="shared" si="1"/>
        <v>0.05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2154</v>
      </c>
      <c r="D11" s="427">
        <v>2153</v>
      </c>
      <c r="E11" s="93">
        <f t="shared" si="0"/>
        <v>1</v>
      </c>
      <c r="F11" s="44">
        <f t="shared" si="1"/>
        <v>4.6446818392940084E-4</v>
      </c>
      <c r="I11" t="s">
        <v>419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0.65512820512820513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18</v>
      </c>
      <c r="E13" s="93">
        <f t="shared" si="0"/>
        <v>1</v>
      </c>
      <c r="F13" s="58">
        <f t="shared" si="1"/>
        <v>5.5555555555555552E-2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0.44101195219123507</v>
      </c>
      <c r="U13" s="16"/>
    </row>
    <row r="14" spans="2:35" ht="15" thickBot="1" x14ac:dyDescent="0.35">
      <c r="B14" s="14" t="s">
        <v>59</v>
      </c>
      <c r="C14" s="427">
        <v>130</v>
      </c>
      <c r="D14" s="427">
        <v>130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18</v>
      </c>
      <c r="D16" s="430">
        <v>18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60</v>
      </c>
      <c r="D18" s="429">
        <v>52</v>
      </c>
      <c r="E18" s="57">
        <f t="shared" si="0"/>
        <v>8</v>
      </c>
      <c r="F18" s="58">
        <f t="shared" si="1"/>
        <v>0.15384615384615385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2555</v>
      </c>
      <c r="D19" s="7">
        <f>SUM(D8:D18)</f>
        <v>2543</v>
      </c>
      <c r="E19" s="77">
        <f t="shared" si="0"/>
        <v>12</v>
      </c>
      <c r="F19" s="60">
        <f t="shared" si="1"/>
        <v>4.7188360204482895E-3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417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418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42</v>
      </c>
      <c r="D28" s="99">
        <v>118</v>
      </c>
      <c r="E28" s="41">
        <f t="shared" ref="E28:E38" si="3">SUM(C28-D28)</f>
        <v>-76</v>
      </c>
      <c r="F28" s="67">
        <f t="shared" ref="F28:F36" si="4">SUM(E28/D28)</f>
        <v>-0.64406779661016944</v>
      </c>
      <c r="G28" s="75">
        <f>SUM(C28/D28)</f>
        <v>0.3559322033898305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2154</v>
      </c>
      <c r="D30" s="99">
        <v>2500</v>
      </c>
      <c r="E30" s="41">
        <f t="shared" si="3"/>
        <v>-346</v>
      </c>
      <c r="F30" s="67">
        <f t="shared" si="4"/>
        <v>-0.1384</v>
      </c>
      <c r="G30" s="75">
        <f>SUM(C30/D30)</f>
        <v>0.86160000000000003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130</v>
      </c>
      <c r="D33" s="99">
        <v>460</v>
      </c>
      <c r="E33" s="41">
        <f t="shared" si="3"/>
        <v>-330</v>
      </c>
      <c r="F33" s="67">
        <f t="shared" si="4"/>
        <v>-0.71739130434782605</v>
      </c>
      <c r="G33" s="75">
        <f t="shared" si="5"/>
        <v>0.28260869565217389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18</v>
      </c>
      <c r="D35" s="182">
        <v>44</v>
      </c>
      <c r="E35" s="57">
        <f t="shared" si="3"/>
        <v>-26</v>
      </c>
      <c r="F35" s="389">
        <f t="shared" si="4"/>
        <v>-0.59090909090909094</v>
      </c>
      <c r="G35" s="75">
        <f t="shared" si="5"/>
        <v>0.40909090909090912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60</v>
      </c>
      <c r="D37" s="119">
        <v>295</v>
      </c>
      <c r="E37" s="41">
        <f t="shared" si="3"/>
        <v>-235</v>
      </c>
      <c r="F37" s="94">
        <f>SUM(E37/D37)</f>
        <v>-0.79661016949152541</v>
      </c>
      <c r="G37" s="75">
        <f>SUM(C37/D37)</f>
        <v>0.20338983050847459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2555</v>
      </c>
      <c r="D38" s="7">
        <f>SUM(D27:D37)</f>
        <v>3859</v>
      </c>
      <c r="E38" s="77">
        <f t="shared" si="3"/>
        <v>-1304</v>
      </c>
      <c r="F38" s="149">
        <f>SUM(E38/D38)</f>
        <v>-0.33791137600414617</v>
      </c>
      <c r="G38" s="185">
        <f>SUM(C38/D38)</f>
        <v>0.66208862399585389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401</v>
      </c>
      <c r="D40" s="438">
        <f>SUM(D27:D29,D31:D37)</f>
        <v>1359</v>
      </c>
      <c r="E40" s="77">
        <f>SUM(C40-D40)</f>
        <v>-958</v>
      </c>
      <c r="F40" s="149">
        <f>SUM(E40/D40)</f>
        <v>-0.70493009565857245</v>
      </c>
      <c r="G40" s="185">
        <f>SUM(C40/D40)</f>
        <v>0.29506990434142755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416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418</v>
      </c>
      <c r="D44" s="423" t="s">
        <v>415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938</v>
      </c>
      <c r="D47" s="441">
        <v>849</v>
      </c>
      <c r="E47" s="93">
        <f t="shared" ref="E47:E57" si="6">SUM(C47-D47)</f>
        <v>89</v>
      </c>
      <c r="F47" s="95">
        <f t="shared" ref="F47:F58" si="7">SUM(E47/D47)</f>
        <v>0.10482921083627797</v>
      </c>
      <c r="G47" s="394">
        <f t="shared" ref="G47:G57" si="8">SUM(C47/C27)</f>
        <v>26.8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869</v>
      </c>
      <c r="D48" s="427">
        <v>852</v>
      </c>
      <c r="E48" s="93">
        <f t="shared" si="6"/>
        <v>17</v>
      </c>
      <c r="F48" s="95">
        <f t="shared" si="7"/>
        <v>1.9953051643192488E-2</v>
      </c>
      <c r="G48" s="394">
        <f t="shared" si="8"/>
        <v>20.69047619047619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656</v>
      </c>
      <c r="D49" s="427">
        <v>643</v>
      </c>
      <c r="E49" s="93">
        <f t="shared" si="6"/>
        <v>13</v>
      </c>
      <c r="F49" s="95">
        <f t="shared" si="7"/>
        <v>2.0217729393468119E-2</v>
      </c>
      <c r="G49" s="394">
        <f t="shared" si="8"/>
        <v>38.588235294117645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46402</v>
      </c>
      <c r="D50" s="442">
        <v>45373</v>
      </c>
      <c r="E50" s="93">
        <f t="shared" si="6"/>
        <v>1029</v>
      </c>
      <c r="F50" s="95">
        <f t="shared" si="7"/>
        <v>2.2678685561898046E-2</v>
      </c>
      <c r="G50" s="394">
        <f t="shared" si="8"/>
        <v>21.542246982358403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667</v>
      </c>
      <c r="D51" s="427">
        <v>616</v>
      </c>
      <c r="E51" s="93">
        <f t="shared" si="6"/>
        <v>51</v>
      </c>
      <c r="F51" s="95">
        <f t="shared" si="7"/>
        <v>8.2792207792207792E-2</v>
      </c>
      <c r="G51" s="394">
        <f t="shared" si="8"/>
        <v>26.68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336</v>
      </c>
      <c r="D52" s="427">
        <v>338</v>
      </c>
      <c r="E52" s="93">
        <f t="shared" si="6"/>
        <v>-2</v>
      </c>
      <c r="F52" s="95">
        <f t="shared" si="7"/>
        <v>-5.9171597633136093E-3</v>
      </c>
      <c r="G52" s="394">
        <f t="shared" si="8"/>
        <v>17.684210526315791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3338</v>
      </c>
      <c r="D53" s="427">
        <v>3188</v>
      </c>
      <c r="E53" s="93">
        <f t="shared" si="6"/>
        <v>150</v>
      </c>
      <c r="F53" s="95">
        <f t="shared" si="7"/>
        <v>4.7051442910915932E-2</v>
      </c>
      <c r="G53" s="394">
        <f t="shared" si="8"/>
        <v>25.676923076923078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490</v>
      </c>
      <c r="D54" s="429">
        <v>452</v>
      </c>
      <c r="E54" s="26">
        <f t="shared" si="6"/>
        <v>38</v>
      </c>
      <c r="F54" s="152">
        <f t="shared" si="7"/>
        <v>8.4070796460176997E-2</v>
      </c>
      <c r="G54" s="394">
        <f t="shared" si="8"/>
        <v>27.222222222222221</v>
      </c>
      <c r="AL54" s="35"/>
      <c r="AM54" s="35"/>
    </row>
    <row r="55" spans="2:39" ht="15" thickBot="1" x14ac:dyDescent="0.35">
      <c r="B55" s="14" t="s">
        <v>65</v>
      </c>
      <c r="C55" s="427">
        <v>421</v>
      </c>
      <c r="D55" s="427">
        <v>395</v>
      </c>
      <c r="E55" s="41">
        <f t="shared" si="6"/>
        <v>26</v>
      </c>
      <c r="F55" s="67">
        <f t="shared" si="7"/>
        <v>6.5822784810126586E-2</v>
      </c>
      <c r="G55" s="394">
        <f t="shared" si="8"/>
        <v>23.388888888888889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384</v>
      </c>
      <c r="D56" s="427">
        <v>343</v>
      </c>
      <c r="E56" s="41">
        <f t="shared" si="6"/>
        <v>41</v>
      </c>
      <c r="F56" s="67">
        <f t="shared" si="7"/>
        <v>0.119533527696793</v>
      </c>
      <c r="G56" s="394">
        <f t="shared" si="8"/>
        <v>10.378378378378379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846</v>
      </c>
      <c r="D57" s="429">
        <v>827</v>
      </c>
      <c r="E57" s="57">
        <f t="shared" si="6"/>
        <v>19</v>
      </c>
      <c r="F57" s="94">
        <f t="shared" si="7"/>
        <v>2.2974607013301087E-2</v>
      </c>
      <c r="G57" s="394">
        <f t="shared" si="8"/>
        <v>14.1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55347</v>
      </c>
      <c r="D58" s="59">
        <f>SUM(D47:D57)</f>
        <v>53876</v>
      </c>
      <c r="E58" s="77">
        <f>SUM(C58-D58)</f>
        <v>1471</v>
      </c>
      <c r="F58" s="149">
        <f t="shared" si="7"/>
        <v>2.7303437523201426E-2</v>
      </c>
      <c r="G58" s="395">
        <f>SUM(C58/C38)</f>
        <v>21.662230919765165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8945</v>
      </c>
      <c r="D59" s="73">
        <f>SUM(D47:D49,D51:D57)</f>
        <v>8503</v>
      </c>
      <c r="E59" s="73">
        <f>SUM(E47:E49,E51:E57)</f>
        <v>442</v>
      </c>
      <c r="F59" s="127">
        <f>SUM(E59/D59)</f>
        <v>5.1981653534046809E-2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8945</v>
      </c>
      <c r="F61" s="30">
        <f>SUM(C27:C29,C31:C37)</f>
        <v>401</v>
      </c>
      <c r="G61" s="134">
        <f>SUM(E61/F61)</f>
        <v>22.306733167082296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417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418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938</v>
      </c>
      <c r="D69" s="220">
        <v>4152</v>
      </c>
      <c r="E69" s="41">
        <f>SUM(C69-D69)</f>
        <v>-3214</v>
      </c>
      <c r="F69" s="67">
        <f>SUM(E69/D69)</f>
        <v>-0.77408477842003853</v>
      </c>
      <c r="G69" s="75">
        <f>SUM(C69/D69)</f>
        <v>0.22591522157996147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869</v>
      </c>
      <c r="D70" s="220">
        <v>3262</v>
      </c>
      <c r="E70" s="41">
        <f t="shared" ref="E70:E79" si="10">SUM(C70-D70)</f>
        <v>-2393</v>
      </c>
      <c r="F70" s="67">
        <f t="shared" ref="F70:F79" si="11">SUM(E70/D70)</f>
        <v>-0.73359901900674429</v>
      </c>
      <c r="G70" s="75">
        <f t="shared" ref="G70:G79" si="12">SUM(C70/D70)</f>
        <v>0.26640098099325565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656</v>
      </c>
      <c r="D71" s="220">
        <v>1771</v>
      </c>
      <c r="E71" s="41">
        <f t="shared" si="10"/>
        <v>-1115</v>
      </c>
      <c r="F71" s="67">
        <f t="shared" si="11"/>
        <v>-0.62958780350084698</v>
      </c>
      <c r="G71" s="75">
        <f>SUM(C71/D71)</f>
        <v>0.37041219649915302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46402</v>
      </c>
      <c r="D72" s="220">
        <v>86541</v>
      </c>
      <c r="E72" s="41">
        <f t="shared" si="10"/>
        <v>-40139</v>
      </c>
      <c r="F72" s="67">
        <f t="shared" si="11"/>
        <v>-0.463814839209161</v>
      </c>
      <c r="G72" s="75">
        <f t="shared" si="12"/>
        <v>0.536185160790839</v>
      </c>
    </row>
    <row r="73" spans="2:14" ht="15" thickBot="1" x14ac:dyDescent="0.35">
      <c r="B73" s="3" t="s">
        <v>3</v>
      </c>
      <c r="C73" s="435">
        <f t="shared" si="9"/>
        <v>667</v>
      </c>
      <c r="D73" s="220">
        <v>2819</v>
      </c>
      <c r="E73" s="41">
        <f t="shared" si="10"/>
        <v>-2152</v>
      </c>
      <c r="F73" s="67">
        <f t="shared" si="11"/>
        <v>-0.76339127350124159</v>
      </c>
      <c r="G73" s="75">
        <f t="shared" si="12"/>
        <v>0.23660872649875841</v>
      </c>
    </row>
    <row r="74" spans="2:14" ht="15" thickBot="1" x14ac:dyDescent="0.35">
      <c r="B74" s="227" t="s">
        <v>7</v>
      </c>
      <c r="C74" s="435">
        <f t="shared" si="9"/>
        <v>336</v>
      </c>
      <c r="D74" s="223">
        <v>752</v>
      </c>
      <c r="E74" s="57">
        <f t="shared" si="10"/>
        <v>-416</v>
      </c>
      <c r="F74" s="94">
        <f t="shared" si="11"/>
        <v>-0.55319148936170215</v>
      </c>
      <c r="G74" s="75">
        <f t="shared" si="12"/>
        <v>0.44680851063829785</v>
      </c>
    </row>
    <row r="75" spans="2:14" ht="15" thickBot="1" x14ac:dyDescent="0.35">
      <c r="B75" s="14" t="s">
        <v>59</v>
      </c>
      <c r="C75" s="435">
        <f t="shared" si="9"/>
        <v>3338</v>
      </c>
      <c r="D75" s="220">
        <v>14129</v>
      </c>
      <c r="E75" s="41">
        <f t="shared" si="10"/>
        <v>-10791</v>
      </c>
      <c r="F75" s="67">
        <f t="shared" si="11"/>
        <v>-0.76374831906008922</v>
      </c>
      <c r="G75" s="75">
        <f t="shared" si="12"/>
        <v>0.23625168093991084</v>
      </c>
      <c r="K75" s="282"/>
    </row>
    <row r="76" spans="2:14" ht="15" thickBot="1" x14ac:dyDescent="0.35">
      <c r="B76" s="170" t="s">
        <v>338</v>
      </c>
      <c r="C76" s="435">
        <f t="shared" si="9"/>
        <v>490</v>
      </c>
      <c r="D76" s="235">
        <v>1843</v>
      </c>
      <c r="E76" s="93">
        <f t="shared" si="10"/>
        <v>-1353</v>
      </c>
      <c r="F76" s="95">
        <f t="shared" si="11"/>
        <v>-0.73412913727618012</v>
      </c>
      <c r="G76" s="75">
        <f t="shared" si="12"/>
        <v>0.26587086272381988</v>
      </c>
    </row>
    <row r="77" spans="2:14" ht="15" thickBot="1" x14ac:dyDescent="0.35">
      <c r="B77" s="233" t="s">
        <v>65</v>
      </c>
      <c r="C77" s="436">
        <f t="shared" si="9"/>
        <v>421</v>
      </c>
      <c r="D77" s="236">
        <v>1048</v>
      </c>
      <c r="E77" s="57">
        <f t="shared" si="10"/>
        <v>-627</v>
      </c>
      <c r="F77" s="238">
        <f t="shared" si="11"/>
        <v>-0.59828244274809161</v>
      </c>
      <c r="G77" s="75">
        <f t="shared" si="12"/>
        <v>0.40171755725190839</v>
      </c>
    </row>
    <row r="78" spans="2:14" ht="15" thickBot="1" x14ac:dyDescent="0.35">
      <c r="B78" s="419" t="s">
        <v>296</v>
      </c>
      <c r="C78" s="435">
        <f t="shared" si="9"/>
        <v>384</v>
      </c>
      <c r="D78" s="418">
        <v>3522</v>
      </c>
      <c r="E78" s="105">
        <f t="shared" si="10"/>
        <v>-3138</v>
      </c>
      <c r="F78" s="150">
        <f t="shared" si="11"/>
        <v>-0.89097103918228282</v>
      </c>
      <c r="G78" s="75">
        <f t="shared" si="12"/>
        <v>0.10902896081771721</v>
      </c>
    </row>
    <row r="79" spans="2:14" ht="15" thickBot="1" x14ac:dyDescent="0.35">
      <c r="B79" s="38" t="s">
        <v>19</v>
      </c>
      <c r="C79" s="441">
        <f t="shared" si="9"/>
        <v>846</v>
      </c>
      <c r="D79" s="390">
        <v>5504</v>
      </c>
      <c r="E79" s="26">
        <f t="shared" si="10"/>
        <v>-4658</v>
      </c>
      <c r="F79" s="152">
        <f t="shared" si="11"/>
        <v>-0.84629360465116277</v>
      </c>
      <c r="G79" s="75">
        <f t="shared" si="12"/>
        <v>0.1537063953488372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55347</v>
      </c>
      <c r="D80" s="115">
        <f>SUM(D69:D79)</f>
        <v>125343</v>
      </c>
      <c r="E80" s="77">
        <f>SUM(C80-D80)</f>
        <v>-69996</v>
      </c>
      <c r="F80" s="149">
        <f>SUM(E80/D80)</f>
        <v>-0.55843565256934968</v>
      </c>
      <c r="G80" s="185">
        <f>SUM(C80/D80)</f>
        <v>0.44156434743065032</v>
      </c>
      <c r="N80" s="72"/>
    </row>
    <row r="81" spans="3:14" ht="15" thickBot="1" x14ac:dyDescent="0.35">
      <c r="E81" s="102">
        <f>SUM(E69:E79)</f>
        <v>-69996</v>
      </c>
      <c r="I81" s="6" t="s">
        <v>417</v>
      </c>
      <c r="J81" s="40"/>
      <c r="K81" s="40"/>
      <c r="N81" s="72"/>
    </row>
    <row r="82" spans="3:14" ht="18.600000000000001" thickBot="1" x14ac:dyDescent="0.4">
      <c r="C82" s="444">
        <f>SUM(C80/C38)</f>
        <v>21.662230919765165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418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8945</v>
      </c>
      <c r="D84" s="73">
        <f>SUM(D69:D71,D73:D79)</f>
        <v>38802</v>
      </c>
      <c r="E84" s="250">
        <f>SUM(C84/D84)</f>
        <v>0.23052935415700221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26.8</v>
      </c>
      <c r="K86" s="111">
        <f t="shared" si="13"/>
        <v>36.743362831858406</v>
      </c>
      <c r="L86" s="210">
        <f>SUM(J86-K86)</f>
        <v>-9.9433628318584049</v>
      </c>
      <c r="M86" s="44">
        <f>SUM(L86/K86)</f>
        <v>-0.27061657032755293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20.69047619047619</v>
      </c>
      <c r="K87" s="111">
        <f t="shared" si="13"/>
        <v>27.64406779661017</v>
      </c>
      <c r="L87" s="210">
        <f t="shared" ref="L87:L96" si="14">SUM(J87-K87)</f>
        <v>-6.9535916061339798</v>
      </c>
      <c r="M87" s="44">
        <f t="shared" ref="M87:M96" si="15">SUM(L87/K87)</f>
        <v>-0.25154010101894836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38.588235294117645</v>
      </c>
      <c r="K88" s="111">
        <f t="shared" si="13"/>
        <v>37.680851063829785</v>
      </c>
      <c r="L88" s="210">
        <f>SUM(J88-K88)</f>
        <v>0.9073842302878603</v>
      </c>
      <c r="M88" s="44">
        <f t="shared" si="15"/>
        <v>2.4080778556481896E-2</v>
      </c>
      <c r="N88" s="72"/>
    </row>
    <row r="89" spans="3:14" x14ac:dyDescent="0.3">
      <c r="C89" s="445">
        <f>(SUM(C69,C70,C71,C73,C74,C75,C76,C77,C78,C79)/SUM(C27,C28,C29,C31,C32,C33,C34,C35,C36,C37))</f>
        <v>22.306733167082296</v>
      </c>
      <c r="D89" s="10"/>
      <c r="E89" s="73"/>
      <c r="I89" s="130" t="s">
        <v>6</v>
      </c>
      <c r="J89" s="212">
        <f t="shared" si="13"/>
        <v>21.542246982358403</v>
      </c>
      <c r="K89" s="111">
        <f t="shared" si="13"/>
        <v>34.616399999999999</v>
      </c>
      <c r="L89" s="210">
        <f t="shared" si="14"/>
        <v>-13.074153017641596</v>
      </c>
      <c r="M89" s="44">
        <f t="shared" si="15"/>
        <v>-0.37768667503384512</v>
      </c>
    </row>
    <row r="90" spans="3:14" x14ac:dyDescent="0.3">
      <c r="I90" s="130" t="s">
        <v>3</v>
      </c>
      <c r="J90" s="212">
        <f t="shared" si="13"/>
        <v>26.68</v>
      </c>
      <c r="K90" s="111">
        <f t="shared" ref="K90:K96" si="16">SUM(D73/D31)</f>
        <v>37.586666666666666</v>
      </c>
      <c r="L90" s="210">
        <f t="shared" si="14"/>
        <v>-10.906666666666666</v>
      </c>
      <c r="M90" s="44">
        <f t="shared" si="15"/>
        <v>-0.2901738205037247</v>
      </c>
    </row>
    <row r="91" spans="3:14" x14ac:dyDescent="0.3">
      <c r="E91" s="73"/>
      <c r="I91" s="130" t="s">
        <v>7</v>
      </c>
      <c r="J91" s="212">
        <f t="shared" si="13"/>
        <v>17.684210526315791</v>
      </c>
      <c r="K91" s="111">
        <f t="shared" si="16"/>
        <v>21.485714285714284</v>
      </c>
      <c r="L91" s="210">
        <f t="shared" si="14"/>
        <v>-3.8015037593984928</v>
      </c>
      <c r="M91" s="44">
        <f t="shared" si="15"/>
        <v>-0.17693169092945113</v>
      </c>
    </row>
    <row r="92" spans="3:14" x14ac:dyDescent="0.3">
      <c r="E92" s="74"/>
      <c r="I92" s="130" t="s">
        <v>59</v>
      </c>
      <c r="J92" s="212">
        <f t="shared" si="13"/>
        <v>25.676923076923078</v>
      </c>
      <c r="K92" s="111">
        <f t="shared" si="16"/>
        <v>30.715217391304346</v>
      </c>
      <c r="L92" s="210">
        <f t="shared" si="14"/>
        <v>-5.0382943143812682</v>
      </c>
      <c r="M92" s="44">
        <f t="shared" si="15"/>
        <v>-0.16403251359723856</v>
      </c>
    </row>
    <row r="93" spans="3:14" x14ac:dyDescent="0.3">
      <c r="I93" s="130" t="s">
        <v>338</v>
      </c>
      <c r="J93" s="212">
        <f t="shared" si="13"/>
        <v>27.222222222222221</v>
      </c>
      <c r="K93" s="111">
        <f t="shared" si="16"/>
        <v>30.21311475409836</v>
      </c>
      <c r="L93" s="210">
        <f t="shared" si="14"/>
        <v>-2.9908925318761383</v>
      </c>
      <c r="M93" s="44">
        <f t="shared" si="15"/>
        <v>-9.8993187435943805E-2</v>
      </c>
    </row>
    <row r="94" spans="3:14" x14ac:dyDescent="0.3">
      <c r="E94" s="25"/>
      <c r="F94" s="25"/>
      <c r="I94" s="130" t="s">
        <v>65</v>
      </c>
      <c r="J94" s="212">
        <f t="shared" si="13"/>
        <v>23.388888888888889</v>
      </c>
      <c r="K94" s="111">
        <f t="shared" si="16"/>
        <v>23.818181818181817</v>
      </c>
      <c r="L94" s="210">
        <f t="shared" si="14"/>
        <v>-0.42929292929292728</v>
      </c>
      <c r="M94" s="44">
        <f t="shared" si="15"/>
        <v>-1.8023748939779392E-2</v>
      </c>
    </row>
    <row r="95" spans="3:14" x14ac:dyDescent="0.3">
      <c r="E95" s="25"/>
      <c r="F95" s="25"/>
      <c r="I95" s="79" t="s">
        <v>296</v>
      </c>
      <c r="J95" s="212">
        <f t="shared" si="13"/>
        <v>10.378378378378379</v>
      </c>
      <c r="K95" s="111">
        <f t="shared" si="16"/>
        <v>31.72972972972973</v>
      </c>
      <c r="L95" s="210">
        <f t="shared" si="14"/>
        <v>-21.351351351351351</v>
      </c>
      <c r="M95" s="44">
        <f t="shared" si="15"/>
        <v>-0.67291311754684835</v>
      </c>
    </row>
    <row r="96" spans="3:14" ht="15" thickBot="1" x14ac:dyDescent="0.35">
      <c r="I96" s="13" t="s">
        <v>19</v>
      </c>
      <c r="J96" s="213">
        <f t="shared" si="13"/>
        <v>14.1</v>
      </c>
      <c r="K96" s="208">
        <f t="shared" si="16"/>
        <v>18.657627118644069</v>
      </c>
      <c r="L96" s="211">
        <f t="shared" si="14"/>
        <v>-4.5576271186440689</v>
      </c>
      <c r="M96" s="65">
        <f t="shared" si="15"/>
        <v>-0.24427688953488377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64:L64"/>
    <mergeCell ref="J65:K65"/>
    <mergeCell ref="J2:L2"/>
    <mergeCell ref="J3:L3"/>
  </mergeCells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B584-3E8E-470E-8853-F0BF7FFF9526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420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420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422</v>
      </c>
      <c r="D5" s="423" t="s">
        <v>418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44</v>
      </c>
      <c r="D9" s="427">
        <v>42</v>
      </c>
      <c r="E9" s="93">
        <f t="shared" si="0"/>
        <v>2</v>
      </c>
      <c r="F9" s="44">
        <f t="shared" si="1"/>
        <v>4.7619047619047616E-2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2144</v>
      </c>
      <c r="D11" s="427">
        <v>2154</v>
      </c>
      <c r="E11" s="93">
        <f t="shared" si="0"/>
        <v>-10</v>
      </c>
      <c r="F11" s="44">
        <f t="shared" si="1"/>
        <v>-4.642525533890436E-3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0.65230769230769226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19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0.45523505976095618</v>
      </c>
      <c r="U13" s="16"/>
    </row>
    <row r="14" spans="2:35" ht="15" thickBot="1" x14ac:dyDescent="0.35">
      <c r="B14" s="14" t="s">
        <v>59</v>
      </c>
      <c r="C14" s="427">
        <v>130</v>
      </c>
      <c r="D14" s="427">
        <v>130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20</v>
      </c>
      <c r="D16" s="430">
        <v>18</v>
      </c>
      <c r="E16" s="41">
        <f t="shared" si="0"/>
        <v>2</v>
      </c>
      <c r="F16" s="44">
        <f t="shared" si="1"/>
        <v>0.1111111111111111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56</v>
      </c>
      <c r="D18" s="429">
        <v>60</v>
      </c>
      <c r="E18" s="57">
        <f t="shared" si="0"/>
        <v>-4</v>
      </c>
      <c r="F18" s="58">
        <f t="shared" si="1"/>
        <v>-6.6666666666666666E-2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2544</v>
      </c>
      <c r="D19" s="7">
        <f>SUM(D8:D18)</f>
        <v>2555</v>
      </c>
      <c r="E19" s="77">
        <f t="shared" si="0"/>
        <v>-11</v>
      </c>
      <c r="F19" s="60">
        <f t="shared" si="1"/>
        <v>-4.3052837573385521E-3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421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422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44</v>
      </c>
      <c r="D28" s="99">
        <v>118</v>
      </c>
      <c r="E28" s="41">
        <f t="shared" ref="E28:E38" si="3">SUM(C28-D28)</f>
        <v>-74</v>
      </c>
      <c r="F28" s="67">
        <f t="shared" ref="F28:F36" si="4">SUM(E28/D28)</f>
        <v>-0.6271186440677966</v>
      </c>
      <c r="G28" s="75">
        <f>SUM(C28/D28)</f>
        <v>0.3728813559322034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2144</v>
      </c>
      <c r="D30" s="99">
        <v>2500</v>
      </c>
      <c r="E30" s="41">
        <f t="shared" si="3"/>
        <v>-356</v>
      </c>
      <c r="F30" s="67">
        <f t="shared" si="4"/>
        <v>-0.1424</v>
      </c>
      <c r="G30" s="75">
        <f>SUM(C30/D30)</f>
        <v>0.85760000000000003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130</v>
      </c>
      <c r="D33" s="99">
        <v>460</v>
      </c>
      <c r="E33" s="41">
        <f t="shared" si="3"/>
        <v>-330</v>
      </c>
      <c r="F33" s="67">
        <f t="shared" si="4"/>
        <v>-0.71739130434782605</v>
      </c>
      <c r="G33" s="75">
        <f t="shared" si="5"/>
        <v>0.28260869565217389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20</v>
      </c>
      <c r="D35" s="182">
        <v>44</v>
      </c>
      <c r="E35" s="57">
        <f t="shared" si="3"/>
        <v>-24</v>
      </c>
      <c r="F35" s="389">
        <f t="shared" si="4"/>
        <v>-0.54545454545454541</v>
      </c>
      <c r="G35" s="75">
        <f t="shared" si="5"/>
        <v>0.45454545454545453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56</v>
      </c>
      <c r="D37" s="119">
        <v>295</v>
      </c>
      <c r="E37" s="41">
        <f t="shared" si="3"/>
        <v>-239</v>
      </c>
      <c r="F37" s="94">
        <f>SUM(E37/D37)</f>
        <v>-0.81016949152542372</v>
      </c>
      <c r="G37" s="75">
        <f>SUM(C37/D37)</f>
        <v>0.18983050847457628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2544</v>
      </c>
      <c r="D38" s="7">
        <f>SUM(D27:D37)</f>
        <v>3859</v>
      </c>
      <c r="E38" s="77">
        <f t="shared" si="3"/>
        <v>-1315</v>
      </c>
      <c r="F38" s="149">
        <f>SUM(E38/D38)</f>
        <v>-0.34076185540295412</v>
      </c>
      <c r="G38" s="185">
        <f>SUM(C38/D38)</f>
        <v>0.65923814459704588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400</v>
      </c>
      <c r="D40" s="438">
        <f>SUM(D27:D29,D31:D37)</f>
        <v>1359</v>
      </c>
      <c r="E40" s="77">
        <f>SUM(C40-D40)</f>
        <v>-959</v>
      </c>
      <c r="F40" s="149">
        <f>SUM(E40/D40)</f>
        <v>-0.70566593083149376</v>
      </c>
      <c r="G40" s="185">
        <f>SUM(C40/D40)</f>
        <v>0.29433406916850624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420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422</v>
      </c>
      <c r="D44" s="423" t="s">
        <v>418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954</v>
      </c>
      <c r="D47" s="441">
        <v>938</v>
      </c>
      <c r="E47" s="93">
        <f t="shared" ref="E47:E57" si="6">SUM(C47-D47)</f>
        <v>16</v>
      </c>
      <c r="F47" s="95">
        <f t="shared" ref="F47:F58" si="7">SUM(E47/D47)</f>
        <v>1.7057569296375266E-2</v>
      </c>
      <c r="G47" s="394">
        <f t="shared" ref="G47:G57" si="8">SUM(C47/C27)</f>
        <v>28.058823529411764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1057</v>
      </c>
      <c r="D48" s="427">
        <v>869</v>
      </c>
      <c r="E48" s="93">
        <f t="shared" si="6"/>
        <v>188</v>
      </c>
      <c r="F48" s="95">
        <f t="shared" si="7"/>
        <v>0.21634062140391255</v>
      </c>
      <c r="G48" s="394">
        <f t="shared" si="8"/>
        <v>24.022727272727273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670</v>
      </c>
      <c r="D49" s="427">
        <v>656</v>
      </c>
      <c r="E49" s="93">
        <f t="shared" si="6"/>
        <v>14</v>
      </c>
      <c r="F49" s="95">
        <f t="shared" si="7"/>
        <v>2.1341463414634148E-2</v>
      </c>
      <c r="G49" s="394">
        <f t="shared" si="8"/>
        <v>39.411764705882355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47466</v>
      </c>
      <c r="D50" s="442">
        <v>46402</v>
      </c>
      <c r="E50" s="93">
        <f t="shared" si="6"/>
        <v>1064</v>
      </c>
      <c r="F50" s="95">
        <f t="shared" si="7"/>
        <v>2.293004611870178E-2</v>
      </c>
      <c r="G50" s="394">
        <f t="shared" si="8"/>
        <v>22.138992537313431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740</v>
      </c>
      <c r="D51" s="427">
        <v>667</v>
      </c>
      <c r="E51" s="93">
        <f t="shared" si="6"/>
        <v>73</v>
      </c>
      <c r="F51" s="95">
        <f t="shared" si="7"/>
        <v>0.10944527736131934</v>
      </c>
      <c r="G51" s="394">
        <f t="shared" si="8"/>
        <v>29.6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384</v>
      </c>
      <c r="D52" s="427">
        <v>336</v>
      </c>
      <c r="E52" s="93">
        <f t="shared" si="6"/>
        <v>48</v>
      </c>
      <c r="F52" s="95">
        <f t="shared" si="7"/>
        <v>0.14285714285714285</v>
      </c>
      <c r="G52" s="394">
        <f t="shared" si="8"/>
        <v>20.210526315789473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3625</v>
      </c>
      <c r="D53" s="427">
        <v>3338</v>
      </c>
      <c r="E53" s="93">
        <f t="shared" si="6"/>
        <v>287</v>
      </c>
      <c r="F53" s="95">
        <f t="shared" si="7"/>
        <v>8.5979628520071905E-2</v>
      </c>
      <c r="G53" s="394">
        <f t="shared" si="8"/>
        <v>27.884615384615383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517</v>
      </c>
      <c r="D54" s="429">
        <v>490</v>
      </c>
      <c r="E54" s="26">
        <f t="shared" si="6"/>
        <v>27</v>
      </c>
      <c r="F54" s="152">
        <f t="shared" si="7"/>
        <v>5.5102040816326532E-2</v>
      </c>
      <c r="G54" s="394">
        <f t="shared" si="8"/>
        <v>28.722222222222221</v>
      </c>
      <c r="AL54" s="35"/>
      <c r="AM54" s="35"/>
    </row>
    <row r="55" spans="2:39" ht="15" thickBot="1" x14ac:dyDescent="0.35">
      <c r="B55" s="14" t="s">
        <v>65</v>
      </c>
      <c r="C55" s="427">
        <v>523</v>
      </c>
      <c r="D55" s="427">
        <v>421</v>
      </c>
      <c r="E55" s="41">
        <f t="shared" si="6"/>
        <v>102</v>
      </c>
      <c r="F55" s="67">
        <f t="shared" si="7"/>
        <v>0.24228028503562946</v>
      </c>
      <c r="G55" s="394">
        <f t="shared" si="8"/>
        <v>26.15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422</v>
      </c>
      <c r="D56" s="427">
        <v>384</v>
      </c>
      <c r="E56" s="41">
        <f t="shared" si="6"/>
        <v>38</v>
      </c>
      <c r="F56" s="67">
        <f t="shared" si="7"/>
        <v>9.8958333333333329E-2</v>
      </c>
      <c r="G56" s="394">
        <f t="shared" si="8"/>
        <v>11.405405405405405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774</v>
      </c>
      <c r="D57" s="429">
        <v>846</v>
      </c>
      <c r="E57" s="57">
        <f t="shared" si="6"/>
        <v>-72</v>
      </c>
      <c r="F57" s="94">
        <f t="shared" si="7"/>
        <v>-8.5106382978723402E-2</v>
      </c>
      <c r="G57" s="394">
        <f t="shared" si="8"/>
        <v>13.821428571428571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57132</v>
      </c>
      <c r="D58" s="59">
        <f>SUM(D47:D57)</f>
        <v>55347</v>
      </c>
      <c r="E58" s="77">
        <f>SUM(C58-D58)</f>
        <v>1785</v>
      </c>
      <c r="F58" s="149">
        <f t="shared" si="7"/>
        <v>3.2251070518727304E-2</v>
      </c>
      <c r="G58" s="395">
        <f>SUM(C58/C38)</f>
        <v>22.45754716981132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9666</v>
      </c>
      <c r="D59" s="73">
        <f>SUM(D47:D49,D51:D57)</f>
        <v>8945</v>
      </c>
      <c r="E59" s="73">
        <f>SUM(E47:E49,E51:E57)</f>
        <v>721</v>
      </c>
      <c r="F59" s="127">
        <f>SUM(E59/D59)</f>
        <v>8.0603689211850196E-2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9666</v>
      </c>
      <c r="F61" s="30">
        <f>SUM(C27:C29,C31:C37)</f>
        <v>400</v>
      </c>
      <c r="G61" s="134">
        <f>SUM(E61/F61)</f>
        <v>24.164999999999999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421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422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954</v>
      </c>
      <c r="D69" s="220">
        <v>4152</v>
      </c>
      <c r="E69" s="41">
        <f>SUM(C69-D69)</f>
        <v>-3198</v>
      </c>
      <c r="F69" s="67">
        <f>SUM(E69/D69)</f>
        <v>-0.77023121387283233</v>
      </c>
      <c r="G69" s="75">
        <f>SUM(C69/D69)</f>
        <v>0.22976878612716764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1057</v>
      </c>
      <c r="D70" s="220">
        <v>3262</v>
      </c>
      <c r="E70" s="41">
        <f t="shared" ref="E70:E79" si="10">SUM(C70-D70)</f>
        <v>-2205</v>
      </c>
      <c r="F70" s="67">
        <f t="shared" ref="F70:F79" si="11">SUM(E70/D70)</f>
        <v>-0.67596566523605151</v>
      </c>
      <c r="G70" s="75">
        <f t="shared" ref="G70:G79" si="12">SUM(C70/D70)</f>
        <v>0.32403433476394849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670</v>
      </c>
      <c r="D71" s="220">
        <v>1771</v>
      </c>
      <c r="E71" s="41">
        <f t="shared" si="10"/>
        <v>-1101</v>
      </c>
      <c r="F71" s="67">
        <f t="shared" si="11"/>
        <v>-0.62168266516092607</v>
      </c>
      <c r="G71" s="75">
        <f>SUM(C71/D71)</f>
        <v>0.37831733483907398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47466</v>
      </c>
      <c r="D72" s="220">
        <v>86541</v>
      </c>
      <c r="E72" s="41">
        <f t="shared" si="10"/>
        <v>-39075</v>
      </c>
      <c r="F72" s="67">
        <f t="shared" si="11"/>
        <v>-0.45152008874406352</v>
      </c>
      <c r="G72" s="75">
        <f t="shared" si="12"/>
        <v>0.54847991125593654</v>
      </c>
    </row>
    <row r="73" spans="2:14" ht="15" thickBot="1" x14ac:dyDescent="0.35">
      <c r="B73" s="3" t="s">
        <v>3</v>
      </c>
      <c r="C73" s="435">
        <f t="shared" si="9"/>
        <v>740</v>
      </c>
      <c r="D73" s="220">
        <v>2819</v>
      </c>
      <c r="E73" s="41">
        <f t="shared" si="10"/>
        <v>-2079</v>
      </c>
      <c r="F73" s="67">
        <f t="shared" si="11"/>
        <v>-0.73749556580347642</v>
      </c>
      <c r="G73" s="75">
        <f t="shared" si="12"/>
        <v>0.26250443419652358</v>
      </c>
    </row>
    <row r="74" spans="2:14" ht="15" thickBot="1" x14ac:dyDescent="0.35">
      <c r="B74" s="227" t="s">
        <v>7</v>
      </c>
      <c r="C74" s="435">
        <f t="shared" si="9"/>
        <v>384</v>
      </c>
      <c r="D74" s="223">
        <v>752</v>
      </c>
      <c r="E74" s="57">
        <f t="shared" si="10"/>
        <v>-368</v>
      </c>
      <c r="F74" s="94">
        <f t="shared" si="11"/>
        <v>-0.48936170212765956</v>
      </c>
      <c r="G74" s="75">
        <f t="shared" si="12"/>
        <v>0.51063829787234039</v>
      </c>
    </row>
    <row r="75" spans="2:14" ht="15" thickBot="1" x14ac:dyDescent="0.35">
      <c r="B75" s="14" t="s">
        <v>59</v>
      </c>
      <c r="C75" s="435">
        <f t="shared" si="9"/>
        <v>3625</v>
      </c>
      <c r="D75" s="220">
        <v>14129</v>
      </c>
      <c r="E75" s="41">
        <f t="shared" si="10"/>
        <v>-10504</v>
      </c>
      <c r="F75" s="67">
        <f t="shared" si="11"/>
        <v>-0.74343548729563314</v>
      </c>
      <c r="G75" s="75">
        <f t="shared" si="12"/>
        <v>0.25656451270436692</v>
      </c>
      <c r="K75" s="282"/>
    </row>
    <row r="76" spans="2:14" ht="15" thickBot="1" x14ac:dyDescent="0.35">
      <c r="B76" s="170" t="s">
        <v>338</v>
      </c>
      <c r="C76" s="435">
        <f t="shared" si="9"/>
        <v>517</v>
      </c>
      <c r="D76" s="235">
        <v>1843</v>
      </c>
      <c r="E76" s="93">
        <f t="shared" si="10"/>
        <v>-1326</v>
      </c>
      <c r="F76" s="95">
        <f t="shared" si="11"/>
        <v>-0.71947911014650023</v>
      </c>
      <c r="G76" s="75">
        <f t="shared" si="12"/>
        <v>0.28052088985349971</v>
      </c>
    </row>
    <row r="77" spans="2:14" ht="15" thickBot="1" x14ac:dyDescent="0.35">
      <c r="B77" s="233" t="s">
        <v>65</v>
      </c>
      <c r="C77" s="436">
        <f t="shared" si="9"/>
        <v>523</v>
      </c>
      <c r="D77" s="236">
        <v>1048</v>
      </c>
      <c r="E77" s="57">
        <f t="shared" si="10"/>
        <v>-525</v>
      </c>
      <c r="F77" s="238">
        <f t="shared" si="11"/>
        <v>-0.50095419847328249</v>
      </c>
      <c r="G77" s="75">
        <f t="shared" si="12"/>
        <v>0.49904580152671757</v>
      </c>
    </row>
    <row r="78" spans="2:14" ht="15" thickBot="1" x14ac:dyDescent="0.35">
      <c r="B78" s="419" t="s">
        <v>296</v>
      </c>
      <c r="C78" s="435">
        <f t="shared" si="9"/>
        <v>422</v>
      </c>
      <c r="D78" s="418">
        <v>3522</v>
      </c>
      <c r="E78" s="105">
        <f t="shared" si="10"/>
        <v>-3100</v>
      </c>
      <c r="F78" s="150">
        <f t="shared" si="11"/>
        <v>-0.88018171493469621</v>
      </c>
      <c r="G78" s="75">
        <f t="shared" si="12"/>
        <v>0.1198182850653038</v>
      </c>
    </row>
    <row r="79" spans="2:14" ht="15" thickBot="1" x14ac:dyDescent="0.35">
      <c r="B79" s="38" t="s">
        <v>19</v>
      </c>
      <c r="C79" s="441">
        <f t="shared" si="9"/>
        <v>774</v>
      </c>
      <c r="D79" s="390">
        <v>5504</v>
      </c>
      <c r="E79" s="26">
        <f t="shared" si="10"/>
        <v>-4730</v>
      </c>
      <c r="F79" s="152">
        <f t="shared" si="11"/>
        <v>-0.859375</v>
      </c>
      <c r="G79" s="75">
        <f t="shared" si="12"/>
        <v>0.140625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57132</v>
      </c>
      <c r="D80" s="115">
        <f>SUM(D69:D79)</f>
        <v>125343</v>
      </c>
      <c r="E80" s="77">
        <f>SUM(C80-D80)</f>
        <v>-68211</v>
      </c>
      <c r="F80" s="149">
        <f>SUM(E80/D80)</f>
        <v>-0.54419472966180804</v>
      </c>
      <c r="G80" s="185">
        <f>SUM(C80/D80)</f>
        <v>0.45580527033819201</v>
      </c>
      <c r="N80" s="72"/>
    </row>
    <row r="81" spans="3:14" ht="15" thickBot="1" x14ac:dyDescent="0.35">
      <c r="E81" s="102">
        <f>SUM(E69:E79)</f>
        <v>-68211</v>
      </c>
      <c r="I81" s="6" t="s">
        <v>421</v>
      </c>
      <c r="J81" s="40"/>
      <c r="K81" s="40"/>
      <c r="N81" s="72"/>
    </row>
    <row r="82" spans="3:14" ht="18.600000000000001" thickBot="1" x14ac:dyDescent="0.4">
      <c r="C82" s="444">
        <f>SUM(C80/C38)</f>
        <v>22.45754716981132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422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9666</v>
      </c>
      <c r="D84" s="73">
        <f>SUM(D69:D71,D73:D79)</f>
        <v>38802</v>
      </c>
      <c r="E84" s="250">
        <f>SUM(C84/D84)</f>
        <v>0.24911087057368178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28.058823529411764</v>
      </c>
      <c r="K86" s="111">
        <f t="shared" si="13"/>
        <v>36.743362831858406</v>
      </c>
      <c r="L86" s="210">
        <f>SUM(J86-K86)</f>
        <v>-8.6845393024466411</v>
      </c>
      <c r="M86" s="44">
        <f>SUM(L86/K86)</f>
        <v>-0.23635668140088403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24.022727272727273</v>
      </c>
      <c r="K87" s="111">
        <f t="shared" si="13"/>
        <v>27.64406779661017</v>
      </c>
      <c r="L87" s="210">
        <f t="shared" ref="L87:L96" si="14">SUM(J87-K87)</f>
        <v>-3.6213405238828962</v>
      </c>
      <c r="M87" s="44">
        <f t="shared" ref="M87:M96" si="15">SUM(L87/K87)</f>
        <v>-0.13099882949668354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39.411764705882355</v>
      </c>
      <c r="K88" s="111">
        <f t="shared" si="13"/>
        <v>37.680851063829785</v>
      </c>
      <c r="L88" s="210">
        <f>SUM(J88-K88)</f>
        <v>1.7309136420525704</v>
      </c>
      <c r="M88" s="44">
        <f t="shared" si="15"/>
        <v>4.5936161025675222E-2</v>
      </c>
      <c r="N88" s="72"/>
    </row>
    <row r="89" spans="3:14" x14ac:dyDescent="0.3">
      <c r="C89" s="445">
        <f>(SUM(C69,C70,C71,C73,C74,C75,C76,C77,C78,C79)/SUM(C27,C28,C29,C31,C32,C33,C34,C35,C36,C37))</f>
        <v>24.164999999999999</v>
      </c>
      <c r="D89" s="10"/>
      <c r="E89" s="73"/>
      <c r="I89" s="130" t="s">
        <v>6</v>
      </c>
      <c r="J89" s="212">
        <f t="shared" si="13"/>
        <v>22.138992537313431</v>
      </c>
      <c r="K89" s="111">
        <f t="shared" si="13"/>
        <v>34.616399999999999</v>
      </c>
      <c r="L89" s="210">
        <f t="shared" si="14"/>
        <v>-12.477407462686568</v>
      </c>
      <c r="M89" s="44">
        <f t="shared" si="15"/>
        <v>-0.36044786467358153</v>
      </c>
    </row>
    <row r="90" spans="3:14" x14ac:dyDescent="0.3">
      <c r="I90" s="130" t="s">
        <v>3</v>
      </c>
      <c r="J90" s="212">
        <f t="shared" si="13"/>
        <v>29.6</v>
      </c>
      <c r="K90" s="111">
        <f t="shared" ref="K90:K96" si="16">SUM(D73/D31)</f>
        <v>37.586666666666666</v>
      </c>
      <c r="L90" s="210">
        <f t="shared" si="14"/>
        <v>-7.9866666666666646</v>
      </c>
      <c r="M90" s="44">
        <f t="shared" si="15"/>
        <v>-0.21248669741042917</v>
      </c>
    </row>
    <row r="91" spans="3:14" x14ac:dyDescent="0.3">
      <c r="E91" s="73"/>
      <c r="I91" s="130" t="s">
        <v>7</v>
      </c>
      <c r="J91" s="212">
        <f t="shared" si="13"/>
        <v>20.210526315789473</v>
      </c>
      <c r="K91" s="111">
        <f t="shared" si="16"/>
        <v>21.485714285714284</v>
      </c>
      <c r="L91" s="210">
        <f t="shared" si="14"/>
        <v>-1.2751879699248114</v>
      </c>
      <c r="M91" s="44">
        <f t="shared" si="15"/>
        <v>-5.9350503919372875E-2</v>
      </c>
    </row>
    <row r="92" spans="3:14" x14ac:dyDescent="0.3">
      <c r="E92" s="74"/>
      <c r="I92" s="130" t="s">
        <v>59</v>
      </c>
      <c r="J92" s="212">
        <f t="shared" si="13"/>
        <v>27.884615384615383</v>
      </c>
      <c r="K92" s="111">
        <f t="shared" si="16"/>
        <v>30.715217391304346</v>
      </c>
      <c r="L92" s="210">
        <f t="shared" si="14"/>
        <v>-2.830602006688963</v>
      </c>
      <c r="M92" s="44">
        <f t="shared" si="15"/>
        <v>-9.2156339661470951E-2</v>
      </c>
    </row>
    <row r="93" spans="3:14" x14ac:dyDescent="0.3">
      <c r="I93" s="130" t="s">
        <v>338</v>
      </c>
      <c r="J93" s="212">
        <f t="shared" si="13"/>
        <v>28.722222222222221</v>
      </c>
      <c r="K93" s="111">
        <f t="shared" si="16"/>
        <v>30.21311475409836</v>
      </c>
      <c r="L93" s="210">
        <f t="shared" si="14"/>
        <v>-1.4908925318761383</v>
      </c>
      <c r="M93" s="44">
        <f t="shared" si="15"/>
        <v>-4.9345873274250919E-2</v>
      </c>
    </row>
    <row r="94" spans="3:14" x14ac:dyDescent="0.3">
      <c r="E94" s="25"/>
      <c r="F94" s="25"/>
      <c r="I94" s="130" t="s">
        <v>65</v>
      </c>
      <c r="J94" s="212">
        <f t="shared" si="13"/>
        <v>26.15</v>
      </c>
      <c r="K94" s="111">
        <f t="shared" si="16"/>
        <v>23.818181818181817</v>
      </c>
      <c r="L94" s="210">
        <f t="shared" si="14"/>
        <v>2.331818181818182</v>
      </c>
      <c r="M94" s="44">
        <f t="shared" si="15"/>
        <v>9.7900763358778647E-2</v>
      </c>
    </row>
    <row r="95" spans="3:14" x14ac:dyDescent="0.3">
      <c r="E95" s="25"/>
      <c r="F95" s="25"/>
      <c r="I95" s="79" t="s">
        <v>296</v>
      </c>
      <c r="J95" s="212">
        <f t="shared" si="13"/>
        <v>11.405405405405405</v>
      </c>
      <c r="K95" s="111">
        <f t="shared" si="16"/>
        <v>31.72972972972973</v>
      </c>
      <c r="L95" s="210">
        <f t="shared" si="14"/>
        <v>-20.324324324324323</v>
      </c>
      <c r="M95" s="44">
        <f t="shared" si="15"/>
        <v>-0.64054514480408853</v>
      </c>
    </row>
    <row r="96" spans="3:14" ht="15" thickBot="1" x14ac:dyDescent="0.35">
      <c r="I96" s="13" t="s">
        <v>19</v>
      </c>
      <c r="J96" s="213">
        <f t="shared" si="13"/>
        <v>13.821428571428571</v>
      </c>
      <c r="K96" s="208">
        <f t="shared" si="16"/>
        <v>18.657627118644069</v>
      </c>
      <c r="L96" s="211">
        <f t="shared" si="14"/>
        <v>-4.8361985472154974</v>
      </c>
      <c r="M96" s="65">
        <f t="shared" si="15"/>
        <v>-0.2592075892857143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8BA4A-9E73-44F1-BCBF-135A492C4589}">
  <dimension ref="B1:AM203"/>
  <sheetViews>
    <sheetView topLeftCell="C1" workbookViewId="0">
      <selection activeCell="E84" sqref="E84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423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423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425</v>
      </c>
      <c r="D5" s="423" t="s">
        <v>422</v>
      </c>
      <c r="E5" s="45" t="s">
        <v>20</v>
      </c>
      <c r="F5" s="45" t="s">
        <v>20</v>
      </c>
      <c r="I5" t="s">
        <v>426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43</v>
      </c>
      <c r="D9" s="427">
        <v>44</v>
      </c>
      <c r="E9" s="93">
        <f t="shared" si="0"/>
        <v>-1</v>
      </c>
      <c r="F9" s="44">
        <f t="shared" si="1"/>
        <v>-2.2727272727272728E-2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2147</v>
      </c>
      <c r="D11" s="427">
        <v>2144</v>
      </c>
      <c r="E11" s="93">
        <f t="shared" si="0"/>
        <v>3</v>
      </c>
      <c r="F11" s="44">
        <f t="shared" si="1"/>
        <v>1.3992537313432835E-3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0.65333333333333332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20</v>
      </c>
      <c r="D13" s="427">
        <v>19</v>
      </c>
      <c r="E13" s="93">
        <f t="shared" si="0"/>
        <v>1</v>
      </c>
      <c r="F13" s="58">
        <f t="shared" si="1"/>
        <v>5.2631578947368418E-2</v>
      </c>
      <c r="J13" s="190"/>
      <c r="K13" s="144"/>
      <c r="L13" s="139"/>
      <c r="M13" s="139"/>
      <c r="N13" s="141"/>
      <c r="S13" s="16" t="s">
        <v>11</v>
      </c>
      <c r="T13" s="18">
        <f>SUM(C58/T8)</f>
        <v>0.46917131474103585</v>
      </c>
      <c r="U13" s="16"/>
    </row>
    <row r="14" spans="2:35" ht="15" thickBot="1" x14ac:dyDescent="0.35">
      <c r="B14" s="14" t="s">
        <v>59</v>
      </c>
      <c r="C14" s="427">
        <v>130</v>
      </c>
      <c r="D14" s="427">
        <v>130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20</v>
      </c>
      <c r="D16" s="430">
        <v>20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57</v>
      </c>
      <c r="D18" s="429">
        <v>56</v>
      </c>
      <c r="E18" s="57">
        <f t="shared" si="0"/>
        <v>1</v>
      </c>
      <c r="F18" s="58">
        <f t="shared" si="1"/>
        <v>1.7857142857142856E-2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2548</v>
      </c>
      <c r="D19" s="7">
        <f>SUM(D8:D18)</f>
        <v>2544</v>
      </c>
      <c r="E19" s="77">
        <f t="shared" si="0"/>
        <v>4</v>
      </c>
      <c r="F19" s="60">
        <f t="shared" si="1"/>
        <v>1.5723270440251573E-3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424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425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43</v>
      </c>
      <c r="D28" s="99">
        <v>118</v>
      </c>
      <c r="E28" s="41">
        <f t="shared" ref="E28:E38" si="3">SUM(C28-D28)</f>
        <v>-75</v>
      </c>
      <c r="F28" s="67">
        <f t="shared" ref="F28:F36" si="4">SUM(E28/D28)</f>
        <v>-0.63559322033898302</v>
      </c>
      <c r="G28" s="75">
        <f>SUM(C28/D28)</f>
        <v>0.36440677966101692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2147</v>
      </c>
      <c r="D30" s="99">
        <v>2500</v>
      </c>
      <c r="E30" s="41">
        <f t="shared" si="3"/>
        <v>-353</v>
      </c>
      <c r="F30" s="67">
        <f t="shared" si="4"/>
        <v>-0.14119999999999999</v>
      </c>
      <c r="G30" s="75">
        <f>SUM(C30/D30)</f>
        <v>0.85880000000000001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20</v>
      </c>
      <c r="D32" s="99">
        <v>35</v>
      </c>
      <c r="E32" s="41">
        <f t="shared" si="3"/>
        <v>-15</v>
      </c>
      <c r="F32" s="67">
        <f t="shared" si="4"/>
        <v>-0.42857142857142855</v>
      </c>
      <c r="G32" s="75">
        <f t="shared" si="5"/>
        <v>0.5714285714285714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130</v>
      </c>
      <c r="D33" s="99">
        <v>460</v>
      </c>
      <c r="E33" s="41">
        <f t="shared" si="3"/>
        <v>-330</v>
      </c>
      <c r="F33" s="67">
        <f t="shared" si="4"/>
        <v>-0.71739130434782605</v>
      </c>
      <c r="G33" s="75">
        <f t="shared" si="5"/>
        <v>0.28260869565217389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20</v>
      </c>
      <c r="D35" s="182">
        <v>44</v>
      </c>
      <c r="E35" s="57">
        <f t="shared" si="3"/>
        <v>-24</v>
      </c>
      <c r="F35" s="389">
        <f t="shared" si="4"/>
        <v>-0.54545454545454541</v>
      </c>
      <c r="G35" s="75">
        <f t="shared" si="5"/>
        <v>0.45454545454545453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57</v>
      </c>
      <c r="D37" s="119">
        <v>295</v>
      </c>
      <c r="E37" s="41">
        <f t="shared" si="3"/>
        <v>-238</v>
      </c>
      <c r="F37" s="94">
        <f>SUM(E37/D37)</f>
        <v>-0.8067796610169492</v>
      </c>
      <c r="G37" s="75">
        <f>SUM(C37/D37)</f>
        <v>0.19322033898305085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2548</v>
      </c>
      <c r="D38" s="7">
        <f>SUM(D27:D37)</f>
        <v>3859</v>
      </c>
      <c r="E38" s="77">
        <f t="shared" si="3"/>
        <v>-1311</v>
      </c>
      <c r="F38" s="149">
        <f>SUM(E38/D38)</f>
        <v>-0.33972531743975121</v>
      </c>
      <c r="G38" s="185">
        <f>SUM(C38/D38)</f>
        <v>0.66027468256024879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401</v>
      </c>
      <c r="D40" s="438">
        <f>SUM(D27:D29,D31:D37)</f>
        <v>1359</v>
      </c>
      <c r="E40" s="77">
        <f>SUM(C40-D40)</f>
        <v>-958</v>
      </c>
      <c r="F40" s="149">
        <f>SUM(E40/D40)</f>
        <v>-0.70493009565857245</v>
      </c>
      <c r="G40" s="185">
        <f>SUM(C40/D40)</f>
        <v>0.29506990434142755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423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425</v>
      </c>
      <c r="D44" s="423" t="s">
        <v>422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998</v>
      </c>
      <c r="D47" s="441">
        <v>954</v>
      </c>
      <c r="E47" s="93">
        <f t="shared" ref="E47:E57" si="6">SUM(C47-D47)</f>
        <v>44</v>
      </c>
      <c r="F47" s="95">
        <f t="shared" ref="F47:F58" si="7">SUM(E47/D47)</f>
        <v>4.6121593291404611E-2</v>
      </c>
      <c r="G47" s="394">
        <f t="shared" ref="G47:G57" si="8">SUM(C47/C27)</f>
        <v>29.352941176470587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1280</v>
      </c>
      <c r="D48" s="427">
        <v>1057</v>
      </c>
      <c r="E48" s="93">
        <f t="shared" si="6"/>
        <v>223</v>
      </c>
      <c r="F48" s="95">
        <f t="shared" si="7"/>
        <v>0.21097445600756859</v>
      </c>
      <c r="G48" s="394">
        <f t="shared" si="8"/>
        <v>29.767441860465116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719</v>
      </c>
      <c r="D49" s="427">
        <v>670</v>
      </c>
      <c r="E49" s="93">
        <f t="shared" si="6"/>
        <v>49</v>
      </c>
      <c r="F49" s="95">
        <f t="shared" si="7"/>
        <v>7.3134328358208961E-2</v>
      </c>
      <c r="G49" s="394">
        <f t="shared" si="8"/>
        <v>42.294117647058826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48692</v>
      </c>
      <c r="D50" s="442">
        <v>47466</v>
      </c>
      <c r="E50" s="93">
        <f t="shared" si="6"/>
        <v>1226</v>
      </c>
      <c r="F50" s="95">
        <f t="shared" si="7"/>
        <v>2.5829014452450175E-2</v>
      </c>
      <c r="G50" s="394">
        <f t="shared" si="8"/>
        <v>22.679087098276664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757</v>
      </c>
      <c r="D51" s="427">
        <v>740</v>
      </c>
      <c r="E51" s="93">
        <f t="shared" si="6"/>
        <v>17</v>
      </c>
      <c r="F51" s="95">
        <f t="shared" si="7"/>
        <v>2.2972972972972974E-2</v>
      </c>
      <c r="G51" s="394">
        <f t="shared" si="8"/>
        <v>30.28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473</v>
      </c>
      <c r="D52" s="427">
        <v>384</v>
      </c>
      <c r="E52" s="93">
        <f t="shared" si="6"/>
        <v>89</v>
      </c>
      <c r="F52" s="95">
        <f t="shared" si="7"/>
        <v>0.23177083333333334</v>
      </c>
      <c r="G52" s="394">
        <f t="shared" si="8"/>
        <v>23.65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3555</v>
      </c>
      <c r="D53" s="427">
        <v>3625</v>
      </c>
      <c r="E53" s="93">
        <f t="shared" si="6"/>
        <v>-70</v>
      </c>
      <c r="F53" s="95">
        <f t="shared" si="7"/>
        <v>-1.9310344827586208E-2</v>
      </c>
      <c r="G53" s="394">
        <f t="shared" si="8"/>
        <v>27.346153846153847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541</v>
      </c>
      <c r="D54" s="429">
        <v>517</v>
      </c>
      <c r="E54" s="26">
        <f t="shared" si="6"/>
        <v>24</v>
      </c>
      <c r="F54" s="152">
        <f t="shared" si="7"/>
        <v>4.6421663442940041E-2</v>
      </c>
      <c r="G54" s="394">
        <f t="shared" si="8"/>
        <v>30.055555555555557</v>
      </c>
      <c r="AL54" s="35"/>
      <c r="AM54" s="35"/>
    </row>
    <row r="55" spans="2:39" ht="15" thickBot="1" x14ac:dyDescent="0.35">
      <c r="B55" s="14" t="s">
        <v>65</v>
      </c>
      <c r="C55" s="427">
        <v>647</v>
      </c>
      <c r="D55" s="427">
        <v>523</v>
      </c>
      <c r="E55" s="41">
        <f t="shared" si="6"/>
        <v>124</v>
      </c>
      <c r="F55" s="67">
        <f t="shared" si="7"/>
        <v>0.23709369024856597</v>
      </c>
      <c r="G55" s="394">
        <f t="shared" si="8"/>
        <v>32.35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431</v>
      </c>
      <c r="D56" s="427">
        <v>422</v>
      </c>
      <c r="E56" s="41">
        <f t="shared" si="6"/>
        <v>9</v>
      </c>
      <c r="F56" s="67">
        <f t="shared" si="7"/>
        <v>2.132701421800948E-2</v>
      </c>
      <c r="G56" s="394">
        <f t="shared" si="8"/>
        <v>11.648648648648649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788</v>
      </c>
      <c r="D57" s="429">
        <v>774</v>
      </c>
      <c r="E57" s="57">
        <f t="shared" si="6"/>
        <v>14</v>
      </c>
      <c r="F57" s="94">
        <f t="shared" si="7"/>
        <v>1.8087855297157621E-2</v>
      </c>
      <c r="G57" s="394">
        <f t="shared" si="8"/>
        <v>13.824561403508772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58881</v>
      </c>
      <c r="D58" s="59">
        <f>SUM(D47:D57)</f>
        <v>57132</v>
      </c>
      <c r="E58" s="77">
        <f>SUM(C58-D58)</f>
        <v>1749</v>
      </c>
      <c r="F58" s="149">
        <f t="shared" si="7"/>
        <v>3.0613316530140728E-2</v>
      </c>
      <c r="G58" s="395">
        <f>SUM(C58/C38)</f>
        <v>23.108712715855575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10189</v>
      </c>
      <c r="D59" s="73">
        <f>SUM(D47:D49,D51:D57)</f>
        <v>9666</v>
      </c>
      <c r="E59" s="73">
        <f>SUM(E47:E49,E51:E57)</f>
        <v>523</v>
      </c>
      <c r="F59" s="127">
        <f>SUM(E59/D59)</f>
        <v>5.4107179805503829E-2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10189</v>
      </c>
      <c r="F61" s="30">
        <f>SUM(C27:C29,C31:C37)</f>
        <v>401</v>
      </c>
      <c r="G61" s="134">
        <f>SUM(E61/F61)</f>
        <v>25.408977556109726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424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425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998</v>
      </c>
      <c r="D69" s="220">
        <v>4152</v>
      </c>
      <c r="E69" s="41">
        <f>SUM(C69-D69)</f>
        <v>-3154</v>
      </c>
      <c r="F69" s="67">
        <f>SUM(E69/D69)</f>
        <v>-0.75963391136801539</v>
      </c>
      <c r="G69" s="75">
        <f>SUM(C69/D69)</f>
        <v>0.24036608863198458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1280</v>
      </c>
      <c r="D70" s="220">
        <v>3262</v>
      </c>
      <c r="E70" s="41">
        <f t="shared" ref="E70:E79" si="10">SUM(C70-D70)</f>
        <v>-1982</v>
      </c>
      <c r="F70" s="67">
        <f t="shared" ref="F70:F79" si="11">SUM(E70/D70)</f>
        <v>-0.60760269773145315</v>
      </c>
      <c r="G70" s="75">
        <f t="shared" ref="G70:G79" si="12">SUM(C70/D70)</f>
        <v>0.39239730226854691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719</v>
      </c>
      <c r="D71" s="220">
        <v>1771</v>
      </c>
      <c r="E71" s="41">
        <f t="shared" si="10"/>
        <v>-1052</v>
      </c>
      <c r="F71" s="67">
        <f t="shared" si="11"/>
        <v>-0.59401468097120269</v>
      </c>
      <c r="G71" s="75">
        <f>SUM(C71/D71)</f>
        <v>0.40598531902879731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48692</v>
      </c>
      <c r="D72" s="220">
        <v>86541</v>
      </c>
      <c r="E72" s="41">
        <f t="shared" si="10"/>
        <v>-37849</v>
      </c>
      <c r="F72" s="67">
        <f t="shared" si="11"/>
        <v>-0.43735339318935534</v>
      </c>
      <c r="G72" s="75">
        <f t="shared" si="12"/>
        <v>0.56264660681064471</v>
      </c>
    </row>
    <row r="73" spans="2:14" ht="15" thickBot="1" x14ac:dyDescent="0.35">
      <c r="B73" s="3" t="s">
        <v>3</v>
      </c>
      <c r="C73" s="435">
        <f t="shared" si="9"/>
        <v>757</v>
      </c>
      <c r="D73" s="220">
        <v>2819</v>
      </c>
      <c r="E73" s="41">
        <f t="shared" si="10"/>
        <v>-2062</v>
      </c>
      <c r="F73" s="67">
        <f t="shared" si="11"/>
        <v>-0.7314650585313941</v>
      </c>
      <c r="G73" s="75">
        <f t="shared" si="12"/>
        <v>0.2685349414686059</v>
      </c>
    </row>
    <row r="74" spans="2:14" ht="15" thickBot="1" x14ac:dyDescent="0.35">
      <c r="B74" s="227" t="s">
        <v>7</v>
      </c>
      <c r="C74" s="435">
        <f t="shared" si="9"/>
        <v>473</v>
      </c>
      <c r="D74" s="223">
        <v>752</v>
      </c>
      <c r="E74" s="57">
        <f t="shared" si="10"/>
        <v>-279</v>
      </c>
      <c r="F74" s="94">
        <f t="shared" si="11"/>
        <v>-0.37101063829787234</v>
      </c>
      <c r="G74" s="75">
        <f t="shared" si="12"/>
        <v>0.62898936170212771</v>
      </c>
    </row>
    <row r="75" spans="2:14" ht="15" thickBot="1" x14ac:dyDescent="0.35">
      <c r="B75" s="14" t="s">
        <v>59</v>
      </c>
      <c r="C75" s="435">
        <f t="shared" si="9"/>
        <v>3555</v>
      </c>
      <c r="D75" s="220">
        <v>14129</v>
      </c>
      <c r="E75" s="41">
        <f t="shared" si="10"/>
        <v>-10574</v>
      </c>
      <c r="F75" s="67">
        <f t="shared" si="11"/>
        <v>-0.74838983650647606</v>
      </c>
      <c r="G75" s="75">
        <f t="shared" si="12"/>
        <v>0.25161016349352394</v>
      </c>
      <c r="K75" s="282"/>
    </row>
    <row r="76" spans="2:14" ht="15" thickBot="1" x14ac:dyDescent="0.35">
      <c r="B76" s="170" t="s">
        <v>338</v>
      </c>
      <c r="C76" s="435">
        <f t="shared" si="9"/>
        <v>541</v>
      </c>
      <c r="D76" s="235">
        <v>1843</v>
      </c>
      <c r="E76" s="93">
        <f t="shared" si="10"/>
        <v>-1302</v>
      </c>
      <c r="F76" s="95">
        <f t="shared" si="11"/>
        <v>-0.70645686380900707</v>
      </c>
      <c r="G76" s="75">
        <f t="shared" si="12"/>
        <v>0.29354313619099293</v>
      </c>
    </row>
    <row r="77" spans="2:14" ht="15" thickBot="1" x14ac:dyDescent="0.35">
      <c r="B77" s="233" t="s">
        <v>65</v>
      </c>
      <c r="C77" s="436">
        <f t="shared" si="9"/>
        <v>647</v>
      </c>
      <c r="D77" s="236">
        <v>1048</v>
      </c>
      <c r="E77" s="57">
        <f t="shared" si="10"/>
        <v>-401</v>
      </c>
      <c r="F77" s="238">
        <f t="shared" si="11"/>
        <v>-0.38263358778625955</v>
      </c>
      <c r="G77" s="75">
        <f t="shared" si="12"/>
        <v>0.61736641221374045</v>
      </c>
    </row>
    <row r="78" spans="2:14" ht="15" thickBot="1" x14ac:dyDescent="0.35">
      <c r="B78" s="419" t="s">
        <v>296</v>
      </c>
      <c r="C78" s="435">
        <f t="shared" si="9"/>
        <v>431</v>
      </c>
      <c r="D78" s="418">
        <v>3522</v>
      </c>
      <c r="E78" s="105">
        <f t="shared" si="10"/>
        <v>-3091</v>
      </c>
      <c r="F78" s="150">
        <f t="shared" si="11"/>
        <v>-0.87762634866553091</v>
      </c>
      <c r="G78" s="75">
        <f t="shared" si="12"/>
        <v>0.12237365133446905</v>
      </c>
    </row>
    <row r="79" spans="2:14" ht="15" thickBot="1" x14ac:dyDescent="0.35">
      <c r="B79" s="38" t="s">
        <v>19</v>
      </c>
      <c r="C79" s="441">
        <f t="shared" si="9"/>
        <v>788</v>
      </c>
      <c r="D79" s="390">
        <v>5504</v>
      </c>
      <c r="E79" s="26">
        <f t="shared" si="10"/>
        <v>-4716</v>
      </c>
      <c r="F79" s="152">
        <f t="shared" si="11"/>
        <v>-0.85683139534883723</v>
      </c>
      <c r="G79" s="75">
        <f t="shared" si="12"/>
        <v>0.1431686046511628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58881</v>
      </c>
      <c r="D80" s="115">
        <f>SUM(D69:D79)</f>
        <v>125343</v>
      </c>
      <c r="E80" s="77">
        <f>SUM(C80-D80)</f>
        <v>-66462</v>
      </c>
      <c r="F80" s="149">
        <f>SUM(E80/D80)</f>
        <v>-0.53024101864483852</v>
      </c>
      <c r="G80" s="185">
        <f>SUM(C80/D80)</f>
        <v>0.46975898135516142</v>
      </c>
      <c r="N80" s="72"/>
    </row>
    <row r="81" spans="3:14" ht="15" thickBot="1" x14ac:dyDescent="0.35">
      <c r="E81" s="102">
        <f>SUM(E69:E79)</f>
        <v>-66462</v>
      </c>
      <c r="I81" s="6" t="s">
        <v>424</v>
      </c>
      <c r="J81" s="40"/>
      <c r="K81" s="40"/>
      <c r="N81" s="72"/>
    </row>
    <row r="82" spans="3:14" ht="18.600000000000001" thickBot="1" x14ac:dyDescent="0.4">
      <c r="C82" s="444">
        <f>SUM(C80/C38)</f>
        <v>23.108712715855575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425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10189</v>
      </c>
      <c r="D84" s="73">
        <f>SUM(D69:D71,D73:D79)</f>
        <v>38802</v>
      </c>
      <c r="E84" s="250">
        <f>SUM(C84/D84)</f>
        <v>0.26258955723931754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29.352941176470587</v>
      </c>
      <c r="K86" s="111">
        <f t="shared" si="13"/>
        <v>36.743362831858406</v>
      </c>
      <c r="L86" s="210">
        <f>SUM(J86-K86)</f>
        <v>-7.3904216553878186</v>
      </c>
      <c r="M86" s="44">
        <f>SUM(L86/K86)</f>
        <v>-0.2011362348407571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29.767441860465116</v>
      </c>
      <c r="K87" s="111">
        <f t="shared" si="13"/>
        <v>27.64406779661017</v>
      </c>
      <c r="L87" s="210">
        <f t="shared" ref="L87:L96" si="14">SUM(J87-K87)</f>
        <v>2.1233740638549463</v>
      </c>
      <c r="M87" s="44">
        <f t="shared" ref="M87:M96" si="15">SUM(L87/K87)</f>
        <v>7.6811201574151958E-2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42.294117647058826</v>
      </c>
      <c r="K88" s="111">
        <f t="shared" si="13"/>
        <v>37.680851063829785</v>
      </c>
      <c r="L88" s="210">
        <f>SUM(J88-K88)</f>
        <v>4.6132665832290414</v>
      </c>
      <c r="M88" s="44">
        <f t="shared" si="15"/>
        <v>0.12242999966785148</v>
      </c>
      <c r="N88" s="72"/>
    </row>
    <row r="89" spans="3:14" x14ac:dyDescent="0.3">
      <c r="C89" s="445">
        <f>(SUM(C69,C70,C71,C73,C74,C75,C76,C77,C78,C79)/SUM(C27,C28,C29,C31,C32,C33,C34,C35,C36,C37))</f>
        <v>25.408977556109726</v>
      </c>
      <c r="D89" s="10"/>
      <c r="E89" s="73"/>
      <c r="I89" s="130" t="s">
        <v>6</v>
      </c>
      <c r="J89" s="212">
        <f t="shared" si="13"/>
        <v>22.679087098276664</v>
      </c>
      <c r="K89" s="111">
        <f t="shared" si="13"/>
        <v>34.616399999999999</v>
      </c>
      <c r="L89" s="210">
        <f t="shared" si="14"/>
        <v>-11.937312901723335</v>
      </c>
      <c r="M89" s="44">
        <f t="shared" si="15"/>
        <v>-0.34484559057912822</v>
      </c>
    </row>
    <row r="90" spans="3:14" x14ac:dyDescent="0.3">
      <c r="I90" s="130" t="s">
        <v>3</v>
      </c>
      <c r="J90" s="212">
        <f t="shared" si="13"/>
        <v>30.28</v>
      </c>
      <c r="K90" s="111">
        <f t="shared" ref="K90:K96" si="16">SUM(D73/D31)</f>
        <v>37.586666666666666</v>
      </c>
      <c r="L90" s="210">
        <f t="shared" si="14"/>
        <v>-7.3066666666666649</v>
      </c>
      <c r="M90" s="44">
        <f t="shared" si="15"/>
        <v>-0.19439517559418229</v>
      </c>
    </row>
    <row r="91" spans="3:14" x14ac:dyDescent="0.3">
      <c r="E91" s="73"/>
      <c r="I91" s="130" t="s">
        <v>7</v>
      </c>
      <c r="J91" s="212">
        <f t="shared" si="13"/>
        <v>23.65</v>
      </c>
      <c r="K91" s="111">
        <f t="shared" si="16"/>
        <v>21.485714285714284</v>
      </c>
      <c r="L91" s="210">
        <f t="shared" si="14"/>
        <v>2.1642857142857146</v>
      </c>
      <c r="M91" s="44">
        <f t="shared" si="15"/>
        <v>0.10073138297872343</v>
      </c>
    </row>
    <row r="92" spans="3:14" x14ac:dyDescent="0.3">
      <c r="E92" s="74"/>
      <c r="I92" s="130" t="s">
        <v>59</v>
      </c>
      <c r="J92" s="212">
        <f t="shared" si="13"/>
        <v>27.346153846153847</v>
      </c>
      <c r="K92" s="111">
        <f t="shared" si="16"/>
        <v>30.715217391304346</v>
      </c>
      <c r="L92" s="210">
        <f t="shared" si="14"/>
        <v>-3.3690635451504996</v>
      </c>
      <c r="M92" s="44">
        <f t="shared" si="15"/>
        <v>-0.10968711379214593</v>
      </c>
    </row>
    <row r="93" spans="3:14" x14ac:dyDescent="0.3">
      <c r="I93" s="130" t="s">
        <v>338</v>
      </c>
      <c r="J93" s="212">
        <f t="shared" si="13"/>
        <v>30.055555555555557</v>
      </c>
      <c r="K93" s="111">
        <f t="shared" si="16"/>
        <v>30.21311475409836</v>
      </c>
      <c r="L93" s="210">
        <f t="shared" si="14"/>
        <v>-0.15755919854280265</v>
      </c>
      <c r="M93" s="44">
        <f t="shared" si="15"/>
        <v>-5.2149273527460453E-3</v>
      </c>
    </row>
    <row r="94" spans="3:14" x14ac:dyDescent="0.3">
      <c r="E94" s="25"/>
      <c r="F94" s="25"/>
      <c r="I94" s="130" t="s">
        <v>65</v>
      </c>
      <c r="J94" s="212">
        <f t="shared" si="13"/>
        <v>32.35</v>
      </c>
      <c r="K94" s="111">
        <f t="shared" si="16"/>
        <v>23.818181818181817</v>
      </c>
      <c r="L94" s="210">
        <f t="shared" si="14"/>
        <v>8.5318181818181849</v>
      </c>
      <c r="M94" s="44">
        <f t="shared" si="15"/>
        <v>0.35820610687022914</v>
      </c>
    </row>
    <row r="95" spans="3:14" x14ac:dyDescent="0.3">
      <c r="E95" s="25"/>
      <c r="F95" s="25"/>
      <c r="I95" s="79" t="s">
        <v>296</v>
      </c>
      <c r="J95" s="212">
        <f t="shared" si="13"/>
        <v>11.648648648648649</v>
      </c>
      <c r="K95" s="111">
        <f t="shared" si="16"/>
        <v>31.72972972972973</v>
      </c>
      <c r="L95" s="210">
        <f t="shared" si="14"/>
        <v>-20.081081081081081</v>
      </c>
      <c r="M95" s="44">
        <f t="shared" si="15"/>
        <v>-0.63287904599659284</v>
      </c>
    </row>
    <row r="96" spans="3:14" ht="15" thickBot="1" x14ac:dyDescent="0.35">
      <c r="I96" s="13" t="s">
        <v>19</v>
      </c>
      <c r="J96" s="213">
        <f t="shared" si="13"/>
        <v>13.824561403508772</v>
      </c>
      <c r="K96" s="208">
        <f t="shared" si="16"/>
        <v>18.657627118644069</v>
      </c>
      <c r="L96" s="211">
        <f t="shared" si="14"/>
        <v>-4.8330657151352963</v>
      </c>
      <c r="M96" s="65">
        <f t="shared" si="15"/>
        <v>-0.25903967768257857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BED6B-471E-4E0B-AC6A-C4E2BCE31D44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427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I2" t="s">
        <v>431</v>
      </c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427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429</v>
      </c>
      <c r="D5" s="423" t="s">
        <v>425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40</v>
      </c>
      <c r="D9" s="427">
        <v>43</v>
      </c>
      <c r="E9" s="93">
        <f t="shared" si="0"/>
        <v>-3</v>
      </c>
      <c r="F9" s="44">
        <f t="shared" si="1"/>
        <v>-6.9767441860465115E-2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16</v>
      </c>
      <c r="D10" s="427">
        <v>17</v>
      </c>
      <c r="E10" s="93">
        <f t="shared" si="0"/>
        <v>-1</v>
      </c>
      <c r="F10" s="44">
        <f t="shared" si="1"/>
        <v>-5.8823529411764705E-2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2160</v>
      </c>
      <c r="D11" s="427">
        <v>2147</v>
      </c>
      <c r="E11" s="93">
        <f t="shared" si="0"/>
        <v>13</v>
      </c>
      <c r="F11" s="44">
        <f t="shared" si="1"/>
        <v>6.0549604098742429E-3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25</v>
      </c>
      <c r="D12" s="428">
        <v>25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0.66230769230769226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20</v>
      </c>
      <c r="E13" s="93">
        <f t="shared" si="0"/>
        <v>-1</v>
      </c>
      <c r="F13" s="58">
        <f t="shared" si="1"/>
        <v>-0.05</v>
      </c>
      <c r="H13" t="s">
        <v>430</v>
      </c>
      <c r="J13" s="190"/>
      <c r="K13" s="144"/>
      <c r="L13" s="139"/>
      <c r="M13" s="139"/>
      <c r="N13" s="141"/>
      <c r="S13" s="16" t="s">
        <v>11</v>
      </c>
      <c r="T13" s="18">
        <f>SUM(C58/T8)</f>
        <v>0.49420717131474101</v>
      </c>
      <c r="U13" s="16"/>
    </row>
    <row r="14" spans="2:35" ht="15" thickBot="1" x14ac:dyDescent="0.35">
      <c r="B14" s="14" t="s">
        <v>59</v>
      </c>
      <c r="C14" s="427">
        <v>129</v>
      </c>
      <c r="D14" s="427">
        <v>130</v>
      </c>
      <c r="E14" s="93">
        <f t="shared" si="0"/>
        <v>-1</v>
      </c>
      <c r="F14" s="44">
        <f t="shared" si="1"/>
        <v>-7.6923076923076927E-3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21</v>
      </c>
      <c r="D16" s="430">
        <v>20</v>
      </c>
      <c r="E16" s="41">
        <f t="shared" si="0"/>
        <v>1</v>
      </c>
      <c r="F16" s="44">
        <f t="shared" si="1"/>
        <v>0.05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83</v>
      </c>
      <c r="D18" s="429">
        <v>57</v>
      </c>
      <c r="E18" s="57">
        <f t="shared" si="0"/>
        <v>26</v>
      </c>
      <c r="F18" s="58">
        <f t="shared" si="1"/>
        <v>0.45614035087719296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2583</v>
      </c>
      <c r="D19" s="7">
        <f>SUM(D8:D18)</f>
        <v>2548</v>
      </c>
      <c r="E19" s="77">
        <f t="shared" si="0"/>
        <v>35</v>
      </c>
      <c r="F19" s="60">
        <f t="shared" si="1"/>
        <v>1.3736263736263736E-2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428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429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40</v>
      </c>
      <c r="D28" s="99">
        <v>118</v>
      </c>
      <c r="E28" s="41">
        <f t="shared" ref="E28:E38" si="3">SUM(C28-D28)</f>
        <v>-78</v>
      </c>
      <c r="F28" s="67">
        <f t="shared" ref="F28:F36" si="4">SUM(E28/D28)</f>
        <v>-0.66101694915254239</v>
      </c>
      <c r="G28" s="75">
        <f>SUM(C28/D28)</f>
        <v>0.33898305084745761</v>
      </c>
      <c r="V28" s="188"/>
    </row>
    <row r="29" spans="2:25" ht="15" thickBot="1" x14ac:dyDescent="0.35">
      <c r="B29" s="33" t="s">
        <v>1</v>
      </c>
      <c r="C29" s="435">
        <f t="shared" si="2"/>
        <v>16</v>
      </c>
      <c r="D29" s="99">
        <v>47</v>
      </c>
      <c r="E29" s="41">
        <f t="shared" si="3"/>
        <v>-31</v>
      </c>
      <c r="F29" s="67">
        <f t="shared" si="4"/>
        <v>-0.65957446808510634</v>
      </c>
      <c r="G29" s="75">
        <f t="shared" ref="G29:G36" si="5">SUM(C29/D29)</f>
        <v>0.34042553191489361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2160</v>
      </c>
      <c r="D30" s="99">
        <v>2500</v>
      </c>
      <c r="E30" s="41">
        <f t="shared" si="3"/>
        <v>-340</v>
      </c>
      <c r="F30" s="67">
        <f t="shared" si="4"/>
        <v>-0.13600000000000001</v>
      </c>
      <c r="G30" s="75">
        <f>SUM(C30/D30)</f>
        <v>0.86399999999999999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25</v>
      </c>
      <c r="D31" s="99">
        <v>75</v>
      </c>
      <c r="E31" s="41">
        <f t="shared" si="3"/>
        <v>-50</v>
      </c>
      <c r="F31" s="67">
        <f t="shared" si="4"/>
        <v>-0.66666666666666663</v>
      </c>
      <c r="G31" s="75">
        <f t="shared" si="5"/>
        <v>0.33333333333333331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129</v>
      </c>
      <c r="D33" s="99">
        <v>460</v>
      </c>
      <c r="E33" s="41">
        <f t="shared" si="3"/>
        <v>-331</v>
      </c>
      <c r="F33" s="67">
        <f t="shared" si="4"/>
        <v>-0.7195652173913043</v>
      </c>
      <c r="G33" s="75">
        <f t="shared" si="5"/>
        <v>0.28043478260869564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21</v>
      </c>
      <c r="D35" s="182">
        <v>44</v>
      </c>
      <c r="E35" s="57">
        <f t="shared" si="3"/>
        <v>-23</v>
      </c>
      <c r="F35" s="389">
        <f t="shared" si="4"/>
        <v>-0.52272727272727271</v>
      </c>
      <c r="G35" s="75">
        <f t="shared" si="5"/>
        <v>0.47727272727272729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83</v>
      </c>
      <c r="D37" s="119">
        <v>295</v>
      </c>
      <c r="E37" s="41">
        <f t="shared" si="3"/>
        <v>-212</v>
      </c>
      <c r="F37" s="94">
        <f>SUM(E37/D37)</f>
        <v>-0.71864406779661016</v>
      </c>
      <c r="G37" s="75">
        <f>SUM(C37/D37)</f>
        <v>0.28135593220338984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2583</v>
      </c>
      <c r="D38" s="7">
        <f>SUM(D27:D37)</f>
        <v>3859</v>
      </c>
      <c r="E38" s="77">
        <f t="shared" si="3"/>
        <v>-1276</v>
      </c>
      <c r="F38" s="149">
        <f>SUM(E38/D38)</f>
        <v>-0.33065561026172585</v>
      </c>
      <c r="G38" s="185">
        <f>SUM(C38/D38)</f>
        <v>0.66934438973827415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423</v>
      </c>
      <c r="D40" s="438">
        <f>SUM(D27:D29,D31:D37)</f>
        <v>1359</v>
      </c>
      <c r="E40" s="77">
        <f>SUM(C40-D40)</f>
        <v>-936</v>
      </c>
      <c r="F40" s="149">
        <f>SUM(E40/D40)</f>
        <v>-0.6887417218543046</v>
      </c>
      <c r="G40" s="185">
        <f>SUM(C40/D40)</f>
        <v>0.31125827814569534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427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429</v>
      </c>
      <c r="D44" s="423" t="s">
        <v>425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988</v>
      </c>
      <c r="D47" s="441">
        <v>998</v>
      </c>
      <c r="E47" s="93">
        <f t="shared" ref="E47:E57" si="6">SUM(C47-D47)</f>
        <v>-10</v>
      </c>
      <c r="F47" s="95">
        <f t="shared" ref="F47:F58" si="7">SUM(E47/D47)</f>
        <v>-1.002004008016032E-2</v>
      </c>
      <c r="G47" s="394">
        <f t="shared" ref="G47:G57" si="8">SUM(C47/C27)</f>
        <v>28.228571428571428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1006</v>
      </c>
      <c r="D48" s="427">
        <v>1280</v>
      </c>
      <c r="E48" s="93">
        <f t="shared" si="6"/>
        <v>-274</v>
      </c>
      <c r="F48" s="95">
        <f t="shared" si="7"/>
        <v>-0.21406249999999999</v>
      </c>
      <c r="G48" s="394">
        <f t="shared" si="8"/>
        <v>25.15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673</v>
      </c>
      <c r="D49" s="427">
        <v>719</v>
      </c>
      <c r="E49" s="93">
        <f t="shared" si="6"/>
        <v>-46</v>
      </c>
      <c r="F49" s="95">
        <f t="shared" si="7"/>
        <v>-6.397774687065369E-2</v>
      </c>
      <c r="G49" s="394">
        <f t="shared" si="8"/>
        <v>42.0625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51417</v>
      </c>
      <c r="D50" s="442">
        <v>48692</v>
      </c>
      <c r="E50" s="93">
        <f t="shared" si="6"/>
        <v>2725</v>
      </c>
      <c r="F50" s="95">
        <f t="shared" si="7"/>
        <v>5.5964018729976174E-2</v>
      </c>
      <c r="G50" s="394">
        <f t="shared" si="8"/>
        <v>23.804166666666667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760</v>
      </c>
      <c r="D51" s="427">
        <v>757</v>
      </c>
      <c r="E51" s="93">
        <f t="shared" si="6"/>
        <v>3</v>
      </c>
      <c r="F51" s="95">
        <f t="shared" si="7"/>
        <v>3.9630118890356669E-3</v>
      </c>
      <c r="G51" s="394">
        <f t="shared" si="8"/>
        <v>30.4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418</v>
      </c>
      <c r="D52" s="427">
        <v>473</v>
      </c>
      <c r="E52" s="93">
        <f t="shared" si="6"/>
        <v>-55</v>
      </c>
      <c r="F52" s="95">
        <f t="shared" si="7"/>
        <v>-0.11627906976744186</v>
      </c>
      <c r="G52" s="394">
        <f t="shared" si="8"/>
        <v>22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3756</v>
      </c>
      <c r="D53" s="427">
        <v>3555</v>
      </c>
      <c r="E53" s="93">
        <f t="shared" si="6"/>
        <v>201</v>
      </c>
      <c r="F53" s="95">
        <f t="shared" si="7"/>
        <v>5.6540084388185655E-2</v>
      </c>
      <c r="G53" s="394">
        <f t="shared" si="8"/>
        <v>29.11627906976744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547</v>
      </c>
      <c r="D54" s="429">
        <v>541</v>
      </c>
      <c r="E54" s="26">
        <f t="shared" si="6"/>
        <v>6</v>
      </c>
      <c r="F54" s="152">
        <f t="shared" si="7"/>
        <v>1.1090573012939002E-2</v>
      </c>
      <c r="G54" s="394">
        <f t="shared" si="8"/>
        <v>30.388888888888889</v>
      </c>
      <c r="AL54" s="35"/>
      <c r="AM54" s="35"/>
    </row>
    <row r="55" spans="2:39" ht="15" thickBot="1" x14ac:dyDescent="0.35">
      <c r="B55" s="14" t="s">
        <v>65</v>
      </c>
      <c r="C55" s="427">
        <v>569</v>
      </c>
      <c r="D55" s="427">
        <v>647</v>
      </c>
      <c r="E55" s="41">
        <f t="shared" si="6"/>
        <v>-78</v>
      </c>
      <c r="F55" s="67">
        <f t="shared" si="7"/>
        <v>-0.12055641421947449</v>
      </c>
      <c r="G55" s="394">
        <f t="shared" si="8"/>
        <v>27.095238095238095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460</v>
      </c>
      <c r="D56" s="427">
        <v>431</v>
      </c>
      <c r="E56" s="41">
        <f t="shared" si="6"/>
        <v>29</v>
      </c>
      <c r="F56" s="67">
        <f t="shared" si="7"/>
        <v>6.7285382830626447E-2</v>
      </c>
      <c r="G56" s="394">
        <f t="shared" si="8"/>
        <v>12.432432432432432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1429</v>
      </c>
      <c r="D57" s="429">
        <v>788</v>
      </c>
      <c r="E57" s="57">
        <f t="shared" si="6"/>
        <v>641</v>
      </c>
      <c r="F57" s="94">
        <f t="shared" si="7"/>
        <v>0.81345177664974622</v>
      </c>
      <c r="G57" s="394">
        <f t="shared" si="8"/>
        <v>17.216867469879517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62023</v>
      </c>
      <c r="D58" s="59">
        <f>SUM(D47:D57)</f>
        <v>58881</v>
      </c>
      <c r="E58" s="77">
        <f>SUM(C58-D58)</f>
        <v>3142</v>
      </c>
      <c r="F58" s="149">
        <f t="shared" si="7"/>
        <v>5.3361865457448074E-2</v>
      </c>
      <c r="G58" s="395">
        <f>SUM(C58/C38)</f>
        <v>24.012001548586916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10606</v>
      </c>
      <c r="D59" s="73">
        <f>SUM(D47:D49,D51:D57)</f>
        <v>10189</v>
      </c>
      <c r="E59" s="73">
        <f>SUM(E47:E49,E51:E57)</f>
        <v>417</v>
      </c>
      <c r="F59" s="127">
        <f>SUM(E59/D59)</f>
        <v>4.0926489351261162E-2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10606</v>
      </c>
      <c r="F61" s="30">
        <f>SUM(C27:C29,C31:C37)</f>
        <v>423</v>
      </c>
      <c r="G61" s="134">
        <f>SUM(E61/F61)</f>
        <v>25.073286052009458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428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429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988</v>
      </c>
      <c r="D69" s="220">
        <v>4152</v>
      </c>
      <c r="E69" s="41">
        <f>SUM(C69-D69)</f>
        <v>-3164</v>
      </c>
      <c r="F69" s="67">
        <f>SUM(E69/D69)</f>
        <v>-0.76204238921001932</v>
      </c>
      <c r="G69" s="75">
        <f>SUM(C69/D69)</f>
        <v>0.23795761078998073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1006</v>
      </c>
      <c r="D70" s="220">
        <v>3262</v>
      </c>
      <c r="E70" s="41">
        <f t="shared" ref="E70:E79" si="10">SUM(C70-D70)</f>
        <v>-2256</v>
      </c>
      <c r="F70" s="67">
        <f t="shared" ref="F70:F79" si="11">SUM(E70/D70)</f>
        <v>-0.69160024524831387</v>
      </c>
      <c r="G70" s="75">
        <f t="shared" ref="G70:G79" si="12">SUM(C70/D70)</f>
        <v>0.30839975475168607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673</v>
      </c>
      <c r="D71" s="220">
        <v>1771</v>
      </c>
      <c r="E71" s="41">
        <f t="shared" si="10"/>
        <v>-1098</v>
      </c>
      <c r="F71" s="67">
        <f t="shared" si="11"/>
        <v>-0.61998870694522867</v>
      </c>
      <c r="G71" s="75">
        <f>SUM(C71/D71)</f>
        <v>0.38001129305477133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51417</v>
      </c>
      <c r="D72" s="220">
        <v>86541</v>
      </c>
      <c r="E72" s="41">
        <f t="shared" si="10"/>
        <v>-35124</v>
      </c>
      <c r="F72" s="67">
        <f t="shared" si="11"/>
        <v>-0.4058654279474469</v>
      </c>
      <c r="G72" s="75">
        <f t="shared" si="12"/>
        <v>0.59413457205255316</v>
      </c>
    </row>
    <row r="73" spans="2:14" ht="15" thickBot="1" x14ac:dyDescent="0.35">
      <c r="B73" s="3" t="s">
        <v>3</v>
      </c>
      <c r="C73" s="435">
        <f t="shared" si="9"/>
        <v>760</v>
      </c>
      <c r="D73" s="220">
        <v>2819</v>
      </c>
      <c r="E73" s="41">
        <f t="shared" si="10"/>
        <v>-2059</v>
      </c>
      <c r="F73" s="67">
        <f t="shared" si="11"/>
        <v>-0.73040085136573252</v>
      </c>
      <c r="G73" s="75">
        <f t="shared" si="12"/>
        <v>0.26959914863426748</v>
      </c>
    </row>
    <row r="74" spans="2:14" ht="15" thickBot="1" x14ac:dyDescent="0.35">
      <c r="B74" s="227" t="s">
        <v>7</v>
      </c>
      <c r="C74" s="435">
        <f t="shared" si="9"/>
        <v>418</v>
      </c>
      <c r="D74" s="223">
        <v>752</v>
      </c>
      <c r="E74" s="57">
        <f t="shared" si="10"/>
        <v>-334</v>
      </c>
      <c r="F74" s="94">
        <f t="shared" si="11"/>
        <v>-0.44414893617021278</v>
      </c>
      <c r="G74" s="75">
        <f t="shared" si="12"/>
        <v>0.55585106382978722</v>
      </c>
    </row>
    <row r="75" spans="2:14" ht="15" thickBot="1" x14ac:dyDescent="0.35">
      <c r="B75" s="14" t="s">
        <v>59</v>
      </c>
      <c r="C75" s="435">
        <f t="shared" si="9"/>
        <v>3756</v>
      </c>
      <c r="D75" s="220">
        <v>14129</v>
      </c>
      <c r="E75" s="41">
        <f t="shared" si="10"/>
        <v>-10373</v>
      </c>
      <c r="F75" s="67">
        <f t="shared" si="11"/>
        <v>-0.73416377662962706</v>
      </c>
      <c r="G75" s="75">
        <f t="shared" si="12"/>
        <v>0.26583622337037299</v>
      </c>
      <c r="K75" s="282"/>
    </row>
    <row r="76" spans="2:14" ht="15" thickBot="1" x14ac:dyDescent="0.35">
      <c r="B76" s="170" t="s">
        <v>338</v>
      </c>
      <c r="C76" s="435">
        <f t="shared" si="9"/>
        <v>547</v>
      </c>
      <c r="D76" s="235">
        <v>1843</v>
      </c>
      <c r="E76" s="93">
        <f t="shared" si="10"/>
        <v>-1296</v>
      </c>
      <c r="F76" s="95">
        <f t="shared" si="11"/>
        <v>-0.70320130222463373</v>
      </c>
      <c r="G76" s="75">
        <f t="shared" si="12"/>
        <v>0.29679869777536627</v>
      </c>
    </row>
    <row r="77" spans="2:14" ht="15" thickBot="1" x14ac:dyDescent="0.35">
      <c r="B77" s="233" t="s">
        <v>65</v>
      </c>
      <c r="C77" s="436">
        <f t="shared" si="9"/>
        <v>569</v>
      </c>
      <c r="D77" s="236">
        <v>1048</v>
      </c>
      <c r="E77" s="57">
        <f t="shared" si="10"/>
        <v>-479</v>
      </c>
      <c r="F77" s="238">
        <f t="shared" si="11"/>
        <v>-0.45706106870229007</v>
      </c>
      <c r="G77" s="75">
        <f t="shared" si="12"/>
        <v>0.54293893129770987</v>
      </c>
    </row>
    <row r="78" spans="2:14" ht="15" thickBot="1" x14ac:dyDescent="0.35">
      <c r="B78" s="419" t="s">
        <v>296</v>
      </c>
      <c r="C78" s="435">
        <f t="shared" si="9"/>
        <v>460</v>
      </c>
      <c r="D78" s="418">
        <v>3522</v>
      </c>
      <c r="E78" s="105">
        <f t="shared" si="10"/>
        <v>-3062</v>
      </c>
      <c r="F78" s="150">
        <f t="shared" si="11"/>
        <v>-0.86939239068710961</v>
      </c>
      <c r="G78" s="75">
        <f t="shared" si="12"/>
        <v>0.13060760931289039</v>
      </c>
    </row>
    <row r="79" spans="2:14" ht="15" thickBot="1" x14ac:dyDescent="0.35">
      <c r="B79" s="38" t="s">
        <v>19</v>
      </c>
      <c r="C79" s="441">
        <f t="shared" si="9"/>
        <v>1429</v>
      </c>
      <c r="D79" s="390">
        <v>5504</v>
      </c>
      <c r="E79" s="26">
        <f t="shared" si="10"/>
        <v>-4075</v>
      </c>
      <c r="F79" s="152">
        <f t="shared" si="11"/>
        <v>-0.74037063953488369</v>
      </c>
      <c r="G79" s="75">
        <f t="shared" si="12"/>
        <v>0.25962936046511625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62023</v>
      </c>
      <c r="D80" s="115">
        <f>SUM(D69:D79)</f>
        <v>125343</v>
      </c>
      <c r="E80" s="77">
        <f>SUM(C80-D80)</f>
        <v>-63320</v>
      </c>
      <c r="F80" s="149">
        <f>SUM(E80/D80)</f>
        <v>-0.50517380308433657</v>
      </c>
      <c r="G80" s="185">
        <f>SUM(C80/D80)</f>
        <v>0.49482619691566343</v>
      </c>
      <c r="N80" s="72"/>
    </row>
    <row r="81" spans="3:14" ht="15" thickBot="1" x14ac:dyDescent="0.35">
      <c r="E81" s="102">
        <f>SUM(E69:E79)</f>
        <v>-63320</v>
      </c>
      <c r="I81" s="6" t="s">
        <v>428</v>
      </c>
      <c r="J81" s="40"/>
      <c r="K81" s="40"/>
      <c r="N81" s="72"/>
    </row>
    <row r="82" spans="3:14" ht="18.600000000000001" thickBot="1" x14ac:dyDescent="0.4">
      <c r="C82" s="444">
        <f>SUM(C80/C38)</f>
        <v>24.012001548586916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429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10606</v>
      </c>
      <c r="D84" s="73">
        <f>SUM(D69:D71,D73:D79)</f>
        <v>38802</v>
      </c>
      <c r="E84" s="250">
        <f>SUM(C84/D84)</f>
        <v>0.27333642595742486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28.228571428571428</v>
      </c>
      <c r="K86" s="111">
        <f t="shared" si="13"/>
        <v>36.743362831858406</v>
      </c>
      <c r="L86" s="210">
        <f>SUM(J86-K86)</f>
        <v>-8.5147914032869778</v>
      </c>
      <c r="M86" s="44">
        <f>SUM(L86/K86)</f>
        <v>-0.23173685659234791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25.15</v>
      </c>
      <c r="K87" s="111">
        <f t="shared" si="13"/>
        <v>27.64406779661017</v>
      </c>
      <c r="L87" s="210">
        <f t="shared" ref="L87:L96" si="14">SUM(J87-K87)</f>
        <v>-2.494067796610171</v>
      </c>
      <c r="M87" s="44">
        <f t="shared" ref="M87:M96" si="15">SUM(L87/K87)</f>
        <v>-9.0220723482526105E-2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42.0625</v>
      </c>
      <c r="K88" s="111">
        <f t="shared" si="13"/>
        <v>37.680851063829785</v>
      </c>
      <c r="L88" s="210">
        <f>SUM(J88-K88)</f>
        <v>4.3816489361702153</v>
      </c>
      <c r="M88" s="44">
        <f t="shared" si="15"/>
        <v>0.11628317334839082</v>
      </c>
      <c r="N88" s="72"/>
    </row>
    <row r="89" spans="3:14" x14ac:dyDescent="0.3">
      <c r="C89" s="445">
        <f>(SUM(C69,C70,C71,C73,C74,C75,C76,C77,C78,C79)/SUM(C27,C28,C29,C31,C32,C33,C34,C35,C36,C37))</f>
        <v>25.073286052009458</v>
      </c>
      <c r="D89" s="10"/>
      <c r="E89" s="73"/>
      <c r="I89" s="130" t="s">
        <v>6</v>
      </c>
      <c r="J89" s="212">
        <f t="shared" si="13"/>
        <v>23.804166666666667</v>
      </c>
      <c r="K89" s="111">
        <f t="shared" si="13"/>
        <v>34.616399999999999</v>
      </c>
      <c r="L89" s="210">
        <f t="shared" si="14"/>
        <v>-10.812233333333332</v>
      </c>
      <c r="M89" s="44">
        <f t="shared" si="15"/>
        <v>-0.31234424530954497</v>
      </c>
    </row>
    <row r="90" spans="3:14" x14ac:dyDescent="0.3">
      <c r="I90" s="130" t="s">
        <v>3</v>
      </c>
      <c r="J90" s="212">
        <f t="shared" si="13"/>
        <v>30.4</v>
      </c>
      <c r="K90" s="111">
        <f t="shared" ref="K90:K96" si="16">SUM(D73/D31)</f>
        <v>37.586666666666666</v>
      </c>
      <c r="L90" s="210">
        <f t="shared" si="14"/>
        <v>-7.1866666666666674</v>
      </c>
      <c r="M90" s="44">
        <f t="shared" si="15"/>
        <v>-0.19120255409719761</v>
      </c>
    </row>
    <row r="91" spans="3:14" x14ac:dyDescent="0.3">
      <c r="E91" s="73"/>
      <c r="I91" s="130" t="s">
        <v>7</v>
      </c>
      <c r="J91" s="212">
        <f t="shared" si="13"/>
        <v>22</v>
      </c>
      <c r="K91" s="111">
        <f t="shared" si="16"/>
        <v>21.485714285714284</v>
      </c>
      <c r="L91" s="210">
        <f t="shared" si="14"/>
        <v>0.51428571428571601</v>
      </c>
      <c r="M91" s="44">
        <f t="shared" si="15"/>
        <v>2.3936170212766041E-2</v>
      </c>
    </row>
    <row r="92" spans="3:14" x14ac:dyDescent="0.3">
      <c r="E92" s="74"/>
      <c r="I92" s="130" t="s">
        <v>59</v>
      </c>
      <c r="J92" s="212">
        <f t="shared" si="13"/>
        <v>29.11627906976744</v>
      </c>
      <c r="K92" s="111">
        <f t="shared" si="16"/>
        <v>30.715217391304346</v>
      </c>
      <c r="L92" s="210">
        <f t="shared" si="14"/>
        <v>-1.598938321536906</v>
      </c>
      <c r="M92" s="44">
        <f t="shared" si="15"/>
        <v>-5.2056877904096313E-2</v>
      </c>
    </row>
    <row r="93" spans="3:14" x14ac:dyDescent="0.3">
      <c r="I93" s="130" t="s">
        <v>338</v>
      </c>
      <c r="J93" s="212">
        <f t="shared" si="13"/>
        <v>30.388888888888889</v>
      </c>
      <c r="K93" s="111">
        <f t="shared" si="16"/>
        <v>30.21311475409836</v>
      </c>
      <c r="L93" s="210">
        <f t="shared" si="14"/>
        <v>0.1757741347905295</v>
      </c>
      <c r="M93" s="44">
        <f t="shared" si="15"/>
        <v>5.8178091276301141E-3</v>
      </c>
    </row>
    <row r="94" spans="3:14" x14ac:dyDescent="0.3">
      <c r="E94" s="25"/>
      <c r="F94" s="25"/>
      <c r="I94" s="130" t="s">
        <v>65</v>
      </c>
      <c r="J94" s="212">
        <f t="shared" si="13"/>
        <v>27.095238095238095</v>
      </c>
      <c r="K94" s="111">
        <f t="shared" si="16"/>
        <v>23.818181818181817</v>
      </c>
      <c r="L94" s="210">
        <f t="shared" si="14"/>
        <v>3.2770562770562783</v>
      </c>
      <c r="M94" s="44">
        <f t="shared" si="15"/>
        <v>0.13758633224282085</v>
      </c>
    </row>
    <row r="95" spans="3:14" x14ac:dyDescent="0.3">
      <c r="E95" s="25"/>
      <c r="F95" s="25"/>
      <c r="I95" s="79" t="s">
        <v>296</v>
      </c>
      <c r="J95" s="212">
        <f t="shared" si="13"/>
        <v>12.432432432432432</v>
      </c>
      <c r="K95" s="111">
        <f t="shared" si="16"/>
        <v>31.72972972972973</v>
      </c>
      <c r="L95" s="210">
        <f t="shared" si="14"/>
        <v>-19.297297297297298</v>
      </c>
      <c r="M95" s="44">
        <f t="shared" si="15"/>
        <v>-0.60817717206132882</v>
      </c>
    </row>
    <row r="96" spans="3:14" ht="15" thickBot="1" x14ac:dyDescent="0.35">
      <c r="I96" s="13" t="s">
        <v>19</v>
      </c>
      <c r="J96" s="213">
        <f t="shared" si="13"/>
        <v>17.216867469879517</v>
      </c>
      <c r="K96" s="208">
        <f t="shared" si="16"/>
        <v>18.657627118644069</v>
      </c>
      <c r="L96" s="211">
        <f t="shared" si="14"/>
        <v>-1.4407596487645513</v>
      </c>
      <c r="M96" s="65">
        <f t="shared" si="15"/>
        <v>-7.722094774446632E-2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62DEB-C21E-4DD0-BBD2-48BCCC662057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432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432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434</v>
      </c>
      <c r="D5" s="423" t="s">
        <v>429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44</v>
      </c>
      <c r="D9" s="427">
        <v>40</v>
      </c>
      <c r="E9" s="93">
        <f t="shared" si="0"/>
        <v>4</v>
      </c>
      <c r="F9" s="44">
        <f t="shared" si="1"/>
        <v>0.1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16</v>
      </c>
      <c r="E10" s="93">
        <f t="shared" si="0"/>
        <v>1</v>
      </c>
      <c r="F10" s="44">
        <f t="shared" si="1"/>
        <v>6.25E-2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2158</v>
      </c>
      <c r="D11" s="427">
        <v>2160</v>
      </c>
      <c r="E11" s="93">
        <f t="shared" si="0"/>
        <v>-2</v>
      </c>
      <c r="F11" s="44">
        <f t="shared" si="1"/>
        <v>-9.2592592592592596E-4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27</v>
      </c>
      <c r="D12" s="428">
        <v>25</v>
      </c>
      <c r="E12" s="93">
        <f t="shared" si="0"/>
        <v>2</v>
      </c>
      <c r="F12" s="44">
        <f t="shared" si="1"/>
        <v>0.08</v>
      </c>
      <c r="J12" s="190"/>
      <c r="K12" s="146"/>
      <c r="L12" s="139"/>
      <c r="M12" s="139"/>
      <c r="N12" s="141"/>
      <c r="S12" s="16" t="s">
        <v>58</v>
      </c>
      <c r="T12" s="18">
        <f>SUM(C19/T7)</f>
        <v>0.66461538461538461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19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0.48330677290836654</v>
      </c>
      <c r="U13" s="16"/>
    </row>
    <row r="14" spans="2:35" ht="15" thickBot="1" x14ac:dyDescent="0.35">
      <c r="B14" s="14" t="s">
        <v>59</v>
      </c>
      <c r="C14" s="427">
        <v>130</v>
      </c>
      <c r="D14" s="427">
        <v>129</v>
      </c>
      <c r="E14" s="93">
        <f t="shared" si="0"/>
        <v>1</v>
      </c>
      <c r="F14" s="44">
        <f t="shared" si="1"/>
        <v>7.7519379844961239E-3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22</v>
      </c>
      <c r="D16" s="430">
        <v>21</v>
      </c>
      <c r="E16" s="41">
        <f t="shared" si="0"/>
        <v>1</v>
      </c>
      <c r="F16" s="44">
        <f t="shared" si="1"/>
        <v>4.7619047619047616E-2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85</v>
      </c>
      <c r="D18" s="429">
        <v>83</v>
      </c>
      <c r="E18" s="57">
        <f t="shared" si="0"/>
        <v>2</v>
      </c>
      <c r="F18" s="58">
        <f t="shared" si="1"/>
        <v>2.4096385542168676E-2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2592</v>
      </c>
      <c r="D19" s="7">
        <f>SUM(D8:D18)</f>
        <v>2583</v>
      </c>
      <c r="E19" s="77">
        <f t="shared" si="0"/>
        <v>9</v>
      </c>
      <c r="F19" s="60">
        <f t="shared" si="1"/>
        <v>3.4843205574912892E-3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433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434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44</v>
      </c>
      <c r="D28" s="99">
        <v>118</v>
      </c>
      <c r="E28" s="41">
        <f t="shared" ref="E28:E38" si="3">SUM(C28-D28)</f>
        <v>-74</v>
      </c>
      <c r="F28" s="67">
        <f t="shared" ref="F28:F36" si="4">SUM(E28/D28)</f>
        <v>-0.6271186440677966</v>
      </c>
      <c r="G28" s="75">
        <f>SUM(C28/D28)</f>
        <v>0.3728813559322034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2158</v>
      </c>
      <c r="D30" s="99">
        <v>2500</v>
      </c>
      <c r="E30" s="41">
        <f t="shared" si="3"/>
        <v>-342</v>
      </c>
      <c r="F30" s="67">
        <f t="shared" si="4"/>
        <v>-0.1368</v>
      </c>
      <c r="G30" s="75">
        <f>SUM(C30/D30)</f>
        <v>0.86319999999999997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27</v>
      </c>
      <c r="D31" s="99">
        <v>75</v>
      </c>
      <c r="E31" s="41">
        <f t="shared" si="3"/>
        <v>-48</v>
      </c>
      <c r="F31" s="67">
        <f t="shared" si="4"/>
        <v>-0.64</v>
      </c>
      <c r="G31" s="75">
        <f t="shared" si="5"/>
        <v>0.36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130</v>
      </c>
      <c r="D33" s="99">
        <v>460</v>
      </c>
      <c r="E33" s="41">
        <f t="shared" si="3"/>
        <v>-330</v>
      </c>
      <c r="F33" s="67">
        <f t="shared" si="4"/>
        <v>-0.71739130434782605</v>
      </c>
      <c r="G33" s="75">
        <f t="shared" si="5"/>
        <v>0.28260869565217389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22</v>
      </c>
      <c r="D35" s="182">
        <v>44</v>
      </c>
      <c r="E35" s="57">
        <f t="shared" si="3"/>
        <v>-22</v>
      </c>
      <c r="F35" s="389">
        <f t="shared" si="4"/>
        <v>-0.5</v>
      </c>
      <c r="G35" s="75">
        <f t="shared" si="5"/>
        <v>0.5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85</v>
      </c>
      <c r="D37" s="119">
        <v>295</v>
      </c>
      <c r="E37" s="41">
        <f t="shared" si="3"/>
        <v>-210</v>
      </c>
      <c r="F37" s="94">
        <f>SUM(E37/D37)</f>
        <v>-0.71186440677966101</v>
      </c>
      <c r="G37" s="75">
        <f>SUM(C37/D37)</f>
        <v>0.28813559322033899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2592</v>
      </c>
      <c r="D38" s="7">
        <f>SUM(D27:D37)</f>
        <v>3859</v>
      </c>
      <c r="E38" s="77">
        <f t="shared" si="3"/>
        <v>-1267</v>
      </c>
      <c r="F38" s="149">
        <f>SUM(E38/D38)</f>
        <v>-0.3283233998445193</v>
      </c>
      <c r="G38" s="185">
        <f>SUM(C38/D38)</f>
        <v>0.6716766001554807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434</v>
      </c>
      <c r="D40" s="438">
        <f>SUM(D27:D29,D31:D37)</f>
        <v>1359</v>
      </c>
      <c r="E40" s="77">
        <f>SUM(C40-D40)</f>
        <v>-925</v>
      </c>
      <c r="F40" s="149">
        <f>SUM(E40/D40)</f>
        <v>-0.68064753495217067</v>
      </c>
      <c r="G40" s="185">
        <f>SUM(C40/D40)</f>
        <v>0.31935246504782927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432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434</v>
      </c>
      <c r="D44" s="423" t="s">
        <v>429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1054</v>
      </c>
      <c r="D47" s="441">
        <v>988</v>
      </c>
      <c r="E47" s="93">
        <f t="shared" ref="E47:E57" si="6">SUM(C47-D47)</f>
        <v>66</v>
      </c>
      <c r="F47" s="95">
        <f t="shared" ref="F47:F58" si="7">SUM(E47/D47)</f>
        <v>6.6801619433198386E-2</v>
      </c>
      <c r="G47" s="394">
        <f t="shared" ref="G47:G57" si="8">SUM(C47/C27)</f>
        <v>30.114285714285714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1201</v>
      </c>
      <c r="D48" s="427">
        <v>1006</v>
      </c>
      <c r="E48" s="93">
        <f t="shared" si="6"/>
        <v>195</v>
      </c>
      <c r="F48" s="95">
        <f t="shared" si="7"/>
        <v>0.19383697813121273</v>
      </c>
      <c r="G48" s="394">
        <f t="shared" si="8"/>
        <v>27.295454545454547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736</v>
      </c>
      <c r="D49" s="427">
        <v>673</v>
      </c>
      <c r="E49" s="93">
        <f t="shared" si="6"/>
        <v>63</v>
      </c>
      <c r="F49" s="95">
        <f t="shared" si="7"/>
        <v>9.3610698365527489E-2</v>
      </c>
      <c r="G49" s="394">
        <f t="shared" si="8"/>
        <v>43.294117647058826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48835</v>
      </c>
      <c r="D50" s="442">
        <v>51417</v>
      </c>
      <c r="E50" s="93">
        <f t="shared" si="6"/>
        <v>-2582</v>
      </c>
      <c r="F50" s="95">
        <f t="shared" si="7"/>
        <v>-5.0216854347783807E-2</v>
      </c>
      <c r="G50" s="394">
        <f t="shared" si="8"/>
        <v>22.629749768303984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995</v>
      </c>
      <c r="D51" s="427">
        <v>760</v>
      </c>
      <c r="E51" s="93">
        <f t="shared" si="6"/>
        <v>235</v>
      </c>
      <c r="F51" s="95">
        <f t="shared" si="7"/>
        <v>0.30921052631578949</v>
      </c>
      <c r="G51" s="394">
        <f t="shared" si="8"/>
        <v>36.851851851851855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460</v>
      </c>
      <c r="D52" s="427">
        <v>418</v>
      </c>
      <c r="E52" s="93">
        <f t="shared" si="6"/>
        <v>42</v>
      </c>
      <c r="F52" s="95">
        <f t="shared" si="7"/>
        <v>0.10047846889952153</v>
      </c>
      <c r="G52" s="394">
        <f t="shared" si="8"/>
        <v>24.210526315789473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4111</v>
      </c>
      <c r="D53" s="427">
        <v>3756</v>
      </c>
      <c r="E53" s="93">
        <f t="shared" si="6"/>
        <v>355</v>
      </c>
      <c r="F53" s="95">
        <f t="shared" si="7"/>
        <v>9.4515441959531418E-2</v>
      </c>
      <c r="G53" s="394">
        <f t="shared" si="8"/>
        <v>31.623076923076923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567</v>
      </c>
      <c r="D54" s="429">
        <v>547</v>
      </c>
      <c r="E54" s="26">
        <f t="shared" si="6"/>
        <v>20</v>
      </c>
      <c r="F54" s="152">
        <f t="shared" si="7"/>
        <v>3.6563071297989032E-2</v>
      </c>
      <c r="G54" s="394">
        <f t="shared" si="8"/>
        <v>31.5</v>
      </c>
      <c r="AL54" s="35"/>
      <c r="AM54" s="35"/>
    </row>
    <row r="55" spans="2:39" ht="15" thickBot="1" x14ac:dyDescent="0.35">
      <c r="B55" s="14" t="s">
        <v>65</v>
      </c>
      <c r="C55" s="427">
        <v>622</v>
      </c>
      <c r="D55" s="427">
        <v>569</v>
      </c>
      <c r="E55" s="41">
        <f t="shared" si="6"/>
        <v>53</v>
      </c>
      <c r="F55" s="67">
        <f t="shared" si="7"/>
        <v>9.3145869947275917E-2</v>
      </c>
      <c r="G55" s="394">
        <f t="shared" si="8"/>
        <v>28.272727272727273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487</v>
      </c>
      <c r="D56" s="427">
        <v>460</v>
      </c>
      <c r="E56" s="41">
        <f t="shared" si="6"/>
        <v>27</v>
      </c>
      <c r="F56" s="67">
        <f t="shared" si="7"/>
        <v>5.8695652173913045E-2</v>
      </c>
      <c r="G56" s="394">
        <f t="shared" si="8"/>
        <v>13.162162162162161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1587</v>
      </c>
      <c r="D57" s="429">
        <v>1429</v>
      </c>
      <c r="E57" s="57">
        <f t="shared" si="6"/>
        <v>158</v>
      </c>
      <c r="F57" s="94">
        <f t="shared" si="7"/>
        <v>0.11056682995101469</v>
      </c>
      <c r="G57" s="394">
        <f t="shared" si="8"/>
        <v>18.670588235294119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60655</v>
      </c>
      <c r="D58" s="59">
        <f>SUM(D47:D57)</f>
        <v>62023</v>
      </c>
      <c r="E58" s="77">
        <f>SUM(C58-D58)</f>
        <v>-1368</v>
      </c>
      <c r="F58" s="149">
        <f t="shared" si="7"/>
        <v>-2.2056333940634925E-2</v>
      </c>
      <c r="G58" s="395">
        <f>SUM(C58/C38)</f>
        <v>23.400848765432098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11820</v>
      </c>
      <c r="D59" s="73">
        <f>SUM(D47:D49,D51:D57)</f>
        <v>10606</v>
      </c>
      <c r="E59" s="73">
        <f>SUM(E47:E49,E51:E57)</f>
        <v>1214</v>
      </c>
      <c r="F59" s="127">
        <f>SUM(E59/D59)</f>
        <v>0.11446351122006411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11820</v>
      </c>
      <c r="F61" s="30">
        <f>SUM(C27:C29,C31:C37)</f>
        <v>434</v>
      </c>
      <c r="G61" s="134">
        <f>SUM(E61/F61)</f>
        <v>27.235023041474655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433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434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1054</v>
      </c>
      <c r="D69" s="220">
        <v>4152</v>
      </c>
      <c r="E69" s="41">
        <f>SUM(C69-D69)</f>
        <v>-3098</v>
      </c>
      <c r="F69" s="67">
        <f>SUM(E69/D69)</f>
        <v>-0.7461464354527938</v>
      </c>
      <c r="G69" s="75">
        <f>SUM(C69/D69)</f>
        <v>0.25385356454720615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1201</v>
      </c>
      <c r="D70" s="220">
        <v>3262</v>
      </c>
      <c r="E70" s="41">
        <f t="shared" ref="E70:E79" si="10">SUM(C70-D70)</f>
        <v>-2061</v>
      </c>
      <c r="F70" s="67">
        <f t="shared" ref="F70:F79" si="11">SUM(E70/D70)</f>
        <v>-0.63182096873083993</v>
      </c>
      <c r="G70" s="75">
        <f t="shared" ref="G70:G79" si="12">SUM(C70/D70)</f>
        <v>0.36817903126916002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736</v>
      </c>
      <c r="D71" s="220">
        <v>1771</v>
      </c>
      <c r="E71" s="41">
        <f t="shared" si="10"/>
        <v>-1035</v>
      </c>
      <c r="F71" s="67">
        <f t="shared" si="11"/>
        <v>-0.58441558441558439</v>
      </c>
      <c r="G71" s="75">
        <f>SUM(C71/D71)</f>
        <v>0.41558441558441561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48835</v>
      </c>
      <c r="D72" s="220">
        <v>86541</v>
      </c>
      <c r="E72" s="41">
        <f t="shared" si="10"/>
        <v>-37706</v>
      </c>
      <c r="F72" s="67">
        <f t="shared" si="11"/>
        <v>-0.43570099721519279</v>
      </c>
      <c r="G72" s="75">
        <f t="shared" si="12"/>
        <v>0.56429900278480716</v>
      </c>
    </row>
    <row r="73" spans="2:14" ht="15" thickBot="1" x14ac:dyDescent="0.35">
      <c r="B73" s="3" t="s">
        <v>3</v>
      </c>
      <c r="C73" s="435">
        <f t="shared" si="9"/>
        <v>995</v>
      </c>
      <c r="D73" s="220">
        <v>2819</v>
      </c>
      <c r="E73" s="41">
        <f t="shared" si="10"/>
        <v>-1824</v>
      </c>
      <c r="F73" s="67">
        <f t="shared" si="11"/>
        <v>-0.64703795672224196</v>
      </c>
      <c r="G73" s="75">
        <f t="shared" si="12"/>
        <v>0.3529620432777581</v>
      </c>
    </row>
    <row r="74" spans="2:14" ht="15" thickBot="1" x14ac:dyDescent="0.35">
      <c r="B74" s="227" t="s">
        <v>7</v>
      </c>
      <c r="C74" s="435">
        <f t="shared" si="9"/>
        <v>460</v>
      </c>
      <c r="D74" s="223">
        <v>752</v>
      </c>
      <c r="E74" s="57">
        <f t="shared" si="10"/>
        <v>-292</v>
      </c>
      <c r="F74" s="94">
        <f t="shared" si="11"/>
        <v>-0.38829787234042551</v>
      </c>
      <c r="G74" s="75">
        <f t="shared" si="12"/>
        <v>0.61170212765957444</v>
      </c>
    </row>
    <row r="75" spans="2:14" ht="15" thickBot="1" x14ac:dyDescent="0.35">
      <c r="B75" s="14" t="s">
        <v>59</v>
      </c>
      <c r="C75" s="435">
        <f t="shared" si="9"/>
        <v>4111</v>
      </c>
      <c r="D75" s="220">
        <v>14129</v>
      </c>
      <c r="E75" s="41">
        <f t="shared" si="10"/>
        <v>-10018</v>
      </c>
      <c r="F75" s="67">
        <f t="shared" si="11"/>
        <v>-0.70903814848892344</v>
      </c>
      <c r="G75" s="75">
        <f t="shared" si="12"/>
        <v>0.29096185151107651</v>
      </c>
      <c r="K75" s="282"/>
    </row>
    <row r="76" spans="2:14" ht="15" thickBot="1" x14ac:dyDescent="0.35">
      <c r="B76" s="170" t="s">
        <v>338</v>
      </c>
      <c r="C76" s="435">
        <f t="shared" si="9"/>
        <v>567</v>
      </c>
      <c r="D76" s="235">
        <v>1843</v>
      </c>
      <c r="E76" s="93">
        <f t="shared" si="10"/>
        <v>-1276</v>
      </c>
      <c r="F76" s="95">
        <f t="shared" si="11"/>
        <v>-0.69234943027672269</v>
      </c>
      <c r="G76" s="75">
        <f t="shared" si="12"/>
        <v>0.30765056972327726</v>
      </c>
    </row>
    <row r="77" spans="2:14" ht="15" thickBot="1" x14ac:dyDescent="0.35">
      <c r="B77" s="233" t="s">
        <v>65</v>
      </c>
      <c r="C77" s="436">
        <f t="shared" si="9"/>
        <v>622</v>
      </c>
      <c r="D77" s="236">
        <v>1048</v>
      </c>
      <c r="E77" s="57">
        <f t="shared" si="10"/>
        <v>-426</v>
      </c>
      <c r="F77" s="238">
        <f t="shared" si="11"/>
        <v>-0.40648854961832059</v>
      </c>
      <c r="G77" s="75">
        <f t="shared" si="12"/>
        <v>0.59351145038167941</v>
      </c>
    </row>
    <row r="78" spans="2:14" ht="15" thickBot="1" x14ac:dyDescent="0.35">
      <c r="B78" s="419" t="s">
        <v>296</v>
      </c>
      <c r="C78" s="435">
        <f t="shared" si="9"/>
        <v>487</v>
      </c>
      <c r="D78" s="418">
        <v>3522</v>
      </c>
      <c r="E78" s="105">
        <f t="shared" si="10"/>
        <v>-3035</v>
      </c>
      <c r="F78" s="150">
        <f t="shared" si="11"/>
        <v>-0.8617262918796138</v>
      </c>
      <c r="G78" s="75">
        <f t="shared" si="12"/>
        <v>0.13827370812038614</v>
      </c>
    </row>
    <row r="79" spans="2:14" ht="15" thickBot="1" x14ac:dyDescent="0.35">
      <c r="B79" s="38" t="s">
        <v>19</v>
      </c>
      <c r="C79" s="441">
        <f t="shared" si="9"/>
        <v>1587</v>
      </c>
      <c r="D79" s="390">
        <v>5504</v>
      </c>
      <c r="E79" s="26">
        <f t="shared" si="10"/>
        <v>-3917</v>
      </c>
      <c r="F79" s="152">
        <f t="shared" si="11"/>
        <v>-0.71166424418604646</v>
      </c>
      <c r="G79" s="75">
        <f t="shared" si="12"/>
        <v>0.28833575581395349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60655</v>
      </c>
      <c r="D80" s="115">
        <f>SUM(D69:D79)</f>
        <v>125343</v>
      </c>
      <c r="E80" s="77">
        <f>SUM(C80-D80)</f>
        <v>-64688</v>
      </c>
      <c r="F80" s="149">
        <f>SUM(E80/D80)</f>
        <v>-0.51608785492608278</v>
      </c>
      <c r="G80" s="185">
        <f>SUM(C80/D80)</f>
        <v>0.48391214507391717</v>
      </c>
      <c r="N80" s="72"/>
    </row>
    <row r="81" spans="3:14" ht="15" thickBot="1" x14ac:dyDescent="0.35">
      <c r="E81" s="102">
        <f>SUM(E69:E79)</f>
        <v>-64688</v>
      </c>
      <c r="I81" s="6" t="s">
        <v>433</v>
      </c>
      <c r="J81" s="40"/>
      <c r="K81" s="40"/>
      <c r="N81" s="72"/>
    </row>
    <row r="82" spans="3:14" ht="18.600000000000001" thickBot="1" x14ac:dyDescent="0.4">
      <c r="C82" s="444">
        <f>SUM(C80/C38)</f>
        <v>23.400848765432098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434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11820</v>
      </c>
      <c r="D84" s="73">
        <f>SUM(D69:D71,D73:D79)</f>
        <v>38802</v>
      </c>
      <c r="E84" s="250">
        <f>SUM(C84/D84)</f>
        <v>0.30462347301685483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30.114285714285714</v>
      </c>
      <c r="K86" s="111">
        <f t="shared" si="13"/>
        <v>36.743362831858406</v>
      </c>
      <c r="L86" s="210">
        <f>SUM(J86-K86)</f>
        <v>-6.6290771175726917</v>
      </c>
      <c r="M86" s="44">
        <f>SUM(L86/K86)</f>
        <v>-0.18041563446187722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27.295454545454547</v>
      </c>
      <c r="K87" s="111">
        <f t="shared" si="13"/>
        <v>27.64406779661017</v>
      </c>
      <c r="L87" s="210">
        <f t="shared" ref="L87:L96" si="14">SUM(J87-K87)</f>
        <v>-0.34861325115562281</v>
      </c>
      <c r="M87" s="44">
        <f t="shared" ref="M87:M96" si="15">SUM(L87/K87)</f>
        <v>-1.2610779778161708E-2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43.294117647058826</v>
      </c>
      <c r="K88" s="111">
        <f t="shared" si="13"/>
        <v>37.680851063829785</v>
      </c>
      <c r="L88" s="210">
        <f>SUM(J88-K88)</f>
        <v>5.6132665832290414</v>
      </c>
      <c r="M88" s="44">
        <f t="shared" si="15"/>
        <v>0.14896867838044323</v>
      </c>
      <c r="N88" s="72"/>
    </row>
    <row r="89" spans="3:14" x14ac:dyDescent="0.3">
      <c r="C89" s="445">
        <f>(SUM(C69,C70,C71,C73,C74,C75,C76,C77,C78,C79)/SUM(C27,C28,C29,C31,C32,C33,C34,C35,C36,C37))</f>
        <v>27.235023041474655</v>
      </c>
      <c r="D89" s="10"/>
      <c r="E89" s="73"/>
      <c r="I89" s="130" t="s">
        <v>6</v>
      </c>
      <c r="J89" s="212">
        <f t="shared" si="13"/>
        <v>22.629749768303984</v>
      </c>
      <c r="K89" s="111">
        <f t="shared" si="13"/>
        <v>34.616399999999999</v>
      </c>
      <c r="L89" s="210">
        <f t="shared" si="14"/>
        <v>-11.986650231696014</v>
      </c>
      <c r="M89" s="44">
        <f t="shared" si="15"/>
        <v>-0.34627084941519093</v>
      </c>
    </row>
    <row r="90" spans="3:14" x14ac:dyDescent="0.3">
      <c r="I90" s="130" t="s">
        <v>3</v>
      </c>
      <c r="J90" s="212">
        <f t="shared" si="13"/>
        <v>36.851851851851855</v>
      </c>
      <c r="K90" s="111">
        <f t="shared" ref="K90:K96" si="16">SUM(D73/D31)</f>
        <v>37.586666666666666</v>
      </c>
      <c r="L90" s="210">
        <f t="shared" si="14"/>
        <v>-0.73481481481481126</v>
      </c>
      <c r="M90" s="44">
        <f t="shared" si="15"/>
        <v>-1.9549879784005266E-2</v>
      </c>
    </row>
    <row r="91" spans="3:14" x14ac:dyDescent="0.3">
      <c r="E91" s="73"/>
      <c r="I91" s="130" t="s">
        <v>7</v>
      </c>
      <c r="J91" s="212">
        <f t="shared" si="13"/>
        <v>24.210526315789473</v>
      </c>
      <c r="K91" s="111">
        <f t="shared" si="16"/>
        <v>21.485714285714284</v>
      </c>
      <c r="L91" s="210">
        <f t="shared" si="14"/>
        <v>2.7248120300751886</v>
      </c>
      <c r="M91" s="44">
        <f t="shared" si="15"/>
        <v>0.12681970884658458</v>
      </c>
    </row>
    <row r="92" spans="3:14" x14ac:dyDescent="0.3">
      <c r="E92" s="74"/>
      <c r="I92" s="130" t="s">
        <v>59</v>
      </c>
      <c r="J92" s="212">
        <f t="shared" si="13"/>
        <v>31.623076923076923</v>
      </c>
      <c r="K92" s="111">
        <f t="shared" si="16"/>
        <v>30.715217391304346</v>
      </c>
      <c r="L92" s="210">
        <f t="shared" si="14"/>
        <v>0.90785953177257639</v>
      </c>
      <c r="M92" s="44">
        <f t="shared" si="15"/>
        <v>2.9557320731501534E-2</v>
      </c>
    </row>
    <row r="93" spans="3:14" x14ac:dyDescent="0.3">
      <c r="I93" s="130" t="s">
        <v>338</v>
      </c>
      <c r="J93" s="212">
        <f t="shared" si="13"/>
        <v>31.5</v>
      </c>
      <c r="K93" s="111">
        <f t="shared" si="16"/>
        <v>30.21311475409836</v>
      </c>
      <c r="L93" s="210">
        <f t="shared" si="14"/>
        <v>1.2868852459016402</v>
      </c>
      <c r="M93" s="44">
        <f t="shared" si="15"/>
        <v>4.2593597395550763E-2</v>
      </c>
    </row>
    <row r="94" spans="3:14" x14ac:dyDescent="0.3">
      <c r="E94" s="25"/>
      <c r="F94" s="25"/>
      <c r="I94" s="130" t="s">
        <v>65</v>
      </c>
      <c r="J94" s="212">
        <f t="shared" si="13"/>
        <v>28.272727272727273</v>
      </c>
      <c r="K94" s="111">
        <f t="shared" si="16"/>
        <v>23.818181818181817</v>
      </c>
      <c r="L94" s="210">
        <f t="shared" si="14"/>
        <v>4.4545454545454568</v>
      </c>
      <c r="M94" s="44">
        <f t="shared" si="15"/>
        <v>0.1870229007633589</v>
      </c>
    </row>
    <row r="95" spans="3:14" x14ac:dyDescent="0.3">
      <c r="E95" s="25"/>
      <c r="F95" s="25"/>
      <c r="I95" s="79" t="s">
        <v>296</v>
      </c>
      <c r="J95" s="212">
        <f t="shared" si="13"/>
        <v>13.162162162162161</v>
      </c>
      <c r="K95" s="111">
        <f t="shared" si="16"/>
        <v>31.72972972972973</v>
      </c>
      <c r="L95" s="210">
        <f t="shared" si="14"/>
        <v>-18.567567567567568</v>
      </c>
      <c r="M95" s="44">
        <f t="shared" si="15"/>
        <v>-0.58517887563884163</v>
      </c>
    </row>
    <row r="96" spans="3:14" ht="15" thickBot="1" x14ac:dyDescent="0.35">
      <c r="I96" s="13" t="s">
        <v>19</v>
      </c>
      <c r="J96" s="213">
        <f t="shared" si="13"/>
        <v>18.670588235294119</v>
      </c>
      <c r="K96" s="208">
        <f t="shared" si="16"/>
        <v>18.657627118644069</v>
      </c>
      <c r="L96" s="211">
        <f t="shared" si="14"/>
        <v>1.2961116650050286E-2</v>
      </c>
      <c r="M96" s="65">
        <f t="shared" si="15"/>
        <v>6.9468194254448295E-4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ADF62-A97D-4890-9002-144AD73AD632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435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435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437</v>
      </c>
      <c r="D5" s="423" t="s">
        <v>434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45</v>
      </c>
      <c r="D9" s="427">
        <v>44</v>
      </c>
      <c r="E9" s="93">
        <f t="shared" si="0"/>
        <v>1</v>
      </c>
      <c r="F9" s="44">
        <f t="shared" si="1"/>
        <v>2.2727272727272728E-2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17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2156</v>
      </c>
      <c r="D11" s="427">
        <v>2158</v>
      </c>
      <c r="E11" s="93">
        <f t="shared" si="0"/>
        <v>-2</v>
      </c>
      <c r="F11" s="44">
        <f t="shared" si="1"/>
        <v>-9.2678405931417981E-4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27</v>
      </c>
      <c r="E12" s="93">
        <f t="shared" si="0"/>
        <v>3</v>
      </c>
      <c r="F12" s="44">
        <f t="shared" si="1"/>
        <v>0.1111111111111111</v>
      </c>
      <c r="J12" s="190"/>
      <c r="K12" s="146"/>
      <c r="L12" s="139"/>
      <c r="M12" s="139"/>
      <c r="N12" s="141"/>
      <c r="S12" s="16" t="s">
        <v>58</v>
      </c>
      <c r="T12" s="18">
        <f>SUM(C19/T7)</f>
        <v>0.66564102564102567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19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0.52897211155378487</v>
      </c>
      <c r="U13" s="16"/>
    </row>
    <row r="14" spans="2:35" ht="15" thickBot="1" x14ac:dyDescent="0.35">
      <c r="B14" s="14" t="s">
        <v>59</v>
      </c>
      <c r="C14" s="427">
        <v>129</v>
      </c>
      <c r="D14" s="427">
        <v>130</v>
      </c>
      <c r="E14" s="93">
        <f t="shared" si="0"/>
        <v>-1</v>
      </c>
      <c r="F14" s="44">
        <f t="shared" si="1"/>
        <v>-7.6923076923076927E-3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24</v>
      </c>
      <c r="D16" s="430">
        <v>22</v>
      </c>
      <c r="E16" s="41">
        <f t="shared" si="0"/>
        <v>2</v>
      </c>
      <c r="F16" s="44">
        <f t="shared" si="1"/>
        <v>9.0909090909090912E-2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86</v>
      </c>
      <c r="D18" s="429">
        <v>85</v>
      </c>
      <c r="E18" s="57">
        <f t="shared" si="0"/>
        <v>1</v>
      </c>
      <c r="F18" s="58">
        <f t="shared" si="1"/>
        <v>1.1764705882352941E-2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2596</v>
      </c>
      <c r="D19" s="7">
        <f>SUM(D8:D18)</f>
        <v>2592</v>
      </c>
      <c r="E19" s="77">
        <f t="shared" si="0"/>
        <v>4</v>
      </c>
      <c r="F19" s="60">
        <f t="shared" si="1"/>
        <v>1.5432098765432098E-3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436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437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45</v>
      </c>
      <c r="D28" s="99">
        <v>118</v>
      </c>
      <c r="E28" s="41">
        <f t="shared" ref="E28:E38" si="3">SUM(C28-D28)</f>
        <v>-73</v>
      </c>
      <c r="F28" s="67">
        <f t="shared" ref="F28:F36" si="4">SUM(E28/D28)</f>
        <v>-0.61864406779661019</v>
      </c>
      <c r="G28" s="75">
        <f>SUM(C28/D28)</f>
        <v>0.38135593220338981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2156</v>
      </c>
      <c r="D30" s="99">
        <v>2500</v>
      </c>
      <c r="E30" s="41">
        <f t="shared" si="3"/>
        <v>-344</v>
      </c>
      <c r="F30" s="67">
        <f t="shared" si="4"/>
        <v>-0.1376</v>
      </c>
      <c r="G30" s="75">
        <f>SUM(C30/D30)</f>
        <v>0.86240000000000006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129</v>
      </c>
      <c r="D33" s="99">
        <v>460</v>
      </c>
      <c r="E33" s="41">
        <f t="shared" si="3"/>
        <v>-331</v>
      </c>
      <c r="F33" s="67">
        <f t="shared" si="4"/>
        <v>-0.7195652173913043</v>
      </c>
      <c r="G33" s="75">
        <f t="shared" si="5"/>
        <v>0.28043478260869564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2596</v>
      </c>
      <c r="D38" s="7">
        <f>SUM(D27:D37)</f>
        <v>3859</v>
      </c>
      <c r="E38" s="77">
        <f t="shared" si="3"/>
        <v>-1263</v>
      </c>
      <c r="F38" s="149">
        <f>SUM(E38/D38)</f>
        <v>-0.32728686188131639</v>
      </c>
      <c r="G38" s="185">
        <f>SUM(C38/D38)</f>
        <v>0.67271313811868361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440</v>
      </c>
      <c r="D40" s="438">
        <f>SUM(D27:D29,D31:D37)</f>
        <v>1359</v>
      </c>
      <c r="E40" s="77">
        <f>SUM(C40-D40)</f>
        <v>-919</v>
      </c>
      <c r="F40" s="149">
        <f>SUM(E40/D40)</f>
        <v>-0.67623252391464317</v>
      </c>
      <c r="G40" s="185">
        <f>SUM(C40/D40)</f>
        <v>0.32376747608535689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435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437</v>
      </c>
      <c r="D44" s="423" t="s">
        <v>434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1077</v>
      </c>
      <c r="D47" s="441">
        <v>1054</v>
      </c>
      <c r="E47" s="93">
        <f t="shared" ref="E47:E57" si="6">SUM(C47-D47)</f>
        <v>23</v>
      </c>
      <c r="F47" s="95">
        <f t="shared" ref="F47:F58" si="7">SUM(E47/D47)</f>
        <v>2.1821631878557873E-2</v>
      </c>
      <c r="G47" s="394">
        <f t="shared" ref="G47:G57" si="8">SUM(C47/C27)</f>
        <v>30.771428571428572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1409</v>
      </c>
      <c r="D48" s="427">
        <v>1201</v>
      </c>
      <c r="E48" s="93">
        <f t="shared" si="6"/>
        <v>208</v>
      </c>
      <c r="F48" s="95">
        <f t="shared" si="7"/>
        <v>0.17318900915903415</v>
      </c>
      <c r="G48" s="394">
        <f t="shared" si="8"/>
        <v>31.31111111111111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776</v>
      </c>
      <c r="D49" s="427">
        <v>736</v>
      </c>
      <c r="E49" s="93">
        <f t="shared" si="6"/>
        <v>40</v>
      </c>
      <c r="F49" s="95">
        <f t="shared" si="7"/>
        <v>5.434782608695652E-2</v>
      </c>
      <c r="G49" s="394">
        <f t="shared" si="8"/>
        <v>45.647058823529413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53623</v>
      </c>
      <c r="D50" s="442">
        <v>48835</v>
      </c>
      <c r="E50" s="93">
        <f t="shared" si="6"/>
        <v>4788</v>
      </c>
      <c r="F50" s="95">
        <f t="shared" si="7"/>
        <v>9.8044435343503641E-2</v>
      </c>
      <c r="G50" s="394">
        <f t="shared" si="8"/>
        <v>24.871521335807049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1114</v>
      </c>
      <c r="D51" s="427">
        <v>995</v>
      </c>
      <c r="E51" s="93">
        <f t="shared" si="6"/>
        <v>119</v>
      </c>
      <c r="F51" s="95">
        <f t="shared" si="7"/>
        <v>0.11959798994974874</v>
      </c>
      <c r="G51" s="394">
        <f t="shared" si="8"/>
        <v>37.133333333333333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508</v>
      </c>
      <c r="D52" s="427">
        <v>460</v>
      </c>
      <c r="E52" s="93">
        <f t="shared" si="6"/>
        <v>48</v>
      </c>
      <c r="F52" s="95">
        <f t="shared" si="7"/>
        <v>0.10434782608695652</v>
      </c>
      <c r="G52" s="394">
        <f t="shared" si="8"/>
        <v>26.736842105263158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4270</v>
      </c>
      <c r="D53" s="427">
        <v>4111</v>
      </c>
      <c r="E53" s="93">
        <f t="shared" si="6"/>
        <v>159</v>
      </c>
      <c r="F53" s="95">
        <f t="shared" si="7"/>
        <v>3.8676720992459258E-2</v>
      </c>
      <c r="G53" s="394">
        <f t="shared" si="8"/>
        <v>33.100775193798448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596</v>
      </c>
      <c r="D54" s="429">
        <v>567</v>
      </c>
      <c r="E54" s="26">
        <f t="shared" si="6"/>
        <v>29</v>
      </c>
      <c r="F54" s="152">
        <f t="shared" si="7"/>
        <v>5.114638447971781E-2</v>
      </c>
      <c r="G54" s="394">
        <f t="shared" si="8"/>
        <v>33.111111111111114</v>
      </c>
      <c r="AL54" s="35"/>
      <c r="AM54" s="35"/>
    </row>
    <row r="55" spans="2:39" ht="15" thickBot="1" x14ac:dyDescent="0.35">
      <c r="B55" s="14" t="s">
        <v>65</v>
      </c>
      <c r="C55" s="427">
        <v>902</v>
      </c>
      <c r="D55" s="427">
        <v>622</v>
      </c>
      <c r="E55" s="41">
        <f t="shared" si="6"/>
        <v>280</v>
      </c>
      <c r="F55" s="67">
        <f t="shared" si="7"/>
        <v>0.45016077170418006</v>
      </c>
      <c r="G55" s="394">
        <f t="shared" si="8"/>
        <v>37.583333333333336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509</v>
      </c>
      <c r="D56" s="427">
        <v>487</v>
      </c>
      <c r="E56" s="41">
        <f t="shared" si="6"/>
        <v>22</v>
      </c>
      <c r="F56" s="67">
        <f t="shared" si="7"/>
        <v>4.5174537987679675E-2</v>
      </c>
      <c r="G56" s="394">
        <f t="shared" si="8"/>
        <v>13.756756756756756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1602</v>
      </c>
      <c r="D57" s="429">
        <v>1587</v>
      </c>
      <c r="E57" s="57">
        <f t="shared" si="6"/>
        <v>15</v>
      </c>
      <c r="F57" s="94">
        <f t="shared" si="7"/>
        <v>9.4517958412098299E-3</v>
      </c>
      <c r="G57" s="394">
        <f t="shared" si="8"/>
        <v>18.627906976744185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66386</v>
      </c>
      <c r="D58" s="59">
        <f>SUM(D47:D57)</f>
        <v>60655</v>
      </c>
      <c r="E58" s="77">
        <f>SUM(C58-D58)</f>
        <v>5731</v>
      </c>
      <c r="F58" s="149">
        <f t="shared" si="7"/>
        <v>9.4485203198417272E-2</v>
      </c>
      <c r="G58" s="395">
        <f>SUM(C58/C38)</f>
        <v>25.572419106317412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12763</v>
      </c>
      <c r="D59" s="73">
        <f>SUM(D47:D49,D51:D57)</f>
        <v>11820</v>
      </c>
      <c r="E59" s="73">
        <f>SUM(E47:E49,E51:E57)</f>
        <v>943</v>
      </c>
      <c r="F59" s="127">
        <f>SUM(E59/D59)</f>
        <v>7.9780033840947548E-2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12763</v>
      </c>
      <c r="F61" s="30">
        <f>SUM(C27:C29,C31:C37)</f>
        <v>440</v>
      </c>
      <c r="G61" s="134">
        <f>SUM(E61/F61)</f>
        <v>29.006818181818183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436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437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1077</v>
      </c>
      <c r="D69" s="220">
        <v>4152</v>
      </c>
      <c r="E69" s="41">
        <f>SUM(C69-D69)</f>
        <v>-3075</v>
      </c>
      <c r="F69" s="67">
        <f>SUM(E69/D69)</f>
        <v>-0.74060693641618502</v>
      </c>
      <c r="G69" s="75">
        <f>SUM(C69/D69)</f>
        <v>0.25939306358381503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1409</v>
      </c>
      <c r="D70" s="220">
        <v>3262</v>
      </c>
      <c r="E70" s="41">
        <f t="shared" ref="E70:E79" si="10">SUM(C70-D70)</f>
        <v>-1853</v>
      </c>
      <c r="F70" s="67">
        <f t="shared" ref="F70:F79" si="11">SUM(E70/D70)</f>
        <v>-0.56805640711220107</v>
      </c>
      <c r="G70" s="75">
        <f t="shared" ref="G70:G79" si="12">SUM(C70/D70)</f>
        <v>0.43194359288779888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776</v>
      </c>
      <c r="D71" s="220">
        <v>1771</v>
      </c>
      <c r="E71" s="41">
        <f t="shared" si="10"/>
        <v>-995</v>
      </c>
      <c r="F71" s="67">
        <f t="shared" si="11"/>
        <v>-0.56182947487295309</v>
      </c>
      <c r="G71" s="75">
        <f>SUM(C71/D71)</f>
        <v>0.43817052512704685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53623</v>
      </c>
      <c r="D72" s="220">
        <v>86541</v>
      </c>
      <c r="E72" s="41">
        <f t="shared" si="10"/>
        <v>-32918</v>
      </c>
      <c r="F72" s="67">
        <f t="shared" si="11"/>
        <v>-0.3803746201222542</v>
      </c>
      <c r="G72" s="75">
        <f t="shared" si="12"/>
        <v>0.6196253798777458</v>
      </c>
    </row>
    <row r="73" spans="2:14" ht="15" thickBot="1" x14ac:dyDescent="0.35">
      <c r="B73" s="3" t="s">
        <v>3</v>
      </c>
      <c r="C73" s="435">
        <f t="shared" si="9"/>
        <v>1114</v>
      </c>
      <c r="D73" s="220">
        <v>2819</v>
      </c>
      <c r="E73" s="41">
        <f t="shared" si="10"/>
        <v>-1705</v>
      </c>
      <c r="F73" s="67">
        <f t="shared" si="11"/>
        <v>-0.60482440581766583</v>
      </c>
      <c r="G73" s="75">
        <f t="shared" si="12"/>
        <v>0.39517559418233417</v>
      </c>
    </row>
    <row r="74" spans="2:14" ht="15" thickBot="1" x14ac:dyDescent="0.35">
      <c r="B74" s="227" t="s">
        <v>7</v>
      </c>
      <c r="C74" s="435">
        <f t="shared" si="9"/>
        <v>508</v>
      </c>
      <c r="D74" s="223">
        <v>752</v>
      </c>
      <c r="E74" s="57">
        <f t="shared" si="10"/>
        <v>-244</v>
      </c>
      <c r="F74" s="94">
        <f t="shared" si="11"/>
        <v>-0.32446808510638298</v>
      </c>
      <c r="G74" s="75">
        <f t="shared" si="12"/>
        <v>0.67553191489361697</v>
      </c>
    </row>
    <row r="75" spans="2:14" ht="15" thickBot="1" x14ac:dyDescent="0.35">
      <c r="B75" s="14" t="s">
        <v>59</v>
      </c>
      <c r="C75" s="435">
        <f t="shared" si="9"/>
        <v>4270</v>
      </c>
      <c r="D75" s="220">
        <v>14129</v>
      </c>
      <c r="E75" s="41">
        <f t="shared" si="10"/>
        <v>-9859</v>
      </c>
      <c r="F75" s="67">
        <f t="shared" si="11"/>
        <v>-0.69778469813858024</v>
      </c>
      <c r="G75" s="75">
        <f t="shared" si="12"/>
        <v>0.30221530186141976</v>
      </c>
      <c r="K75" s="282"/>
    </row>
    <row r="76" spans="2:14" ht="15" thickBot="1" x14ac:dyDescent="0.35">
      <c r="B76" s="170" t="s">
        <v>338</v>
      </c>
      <c r="C76" s="435">
        <f t="shared" si="9"/>
        <v>596</v>
      </c>
      <c r="D76" s="235">
        <v>1843</v>
      </c>
      <c r="E76" s="93">
        <f t="shared" si="10"/>
        <v>-1247</v>
      </c>
      <c r="F76" s="95">
        <f t="shared" si="11"/>
        <v>-0.6766142159522518</v>
      </c>
      <c r="G76" s="75">
        <f t="shared" si="12"/>
        <v>0.32338578404774826</v>
      </c>
    </row>
    <row r="77" spans="2:14" ht="15" thickBot="1" x14ac:dyDescent="0.35">
      <c r="B77" s="233" t="s">
        <v>65</v>
      </c>
      <c r="C77" s="436">
        <f t="shared" si="9"/>
        <v>902</v>
      </c>
      <c r="D77" s="236">
        <v>1048</v>
      </c>
      <c r="E77" s="57">
        <f t="shared" si="10"/>
        <v>-146</v>
      </c>
      <c r="F77" s="238">
        <f t="shared" si="11"/>
        <v>-0.13931297709923665</v>
      </c>
      <c r="G77" s="75">
        <f t="shared" si="12"/>
        <v>0.86068702290076338</v>
      </c>
    </row>
    <row r="78" spans="2:14" ht="15" thickBot="1" x14ac:dyDescent="0.35">
      <c r="B78" s="419" t="s">
        <v>296</v>
      </c>
      <c r="C78" s="435">
        <f t="shared" si="9"/>
        <v>509</v>
      </c>
      <c r="D78" s="418">
        <v>3522</v>
      </c>
      <c r="E78" s="105">
        <f t="shared" si="10"/>
        <v>-3013</v>
      </c>
      <c r="F78" s="150">
        <f t="shared" si="11"/>
        <v>-0.8554798409994322</v>
      </c>
      <c r="G78" s="75">
        <f t="shared" si="12"/>
        <v>0.14452015900056786</v>
      </c>
    </row>
    <row r="79" spans="2:14" ht="15" thickBot="1" x14ac:dyDescent="0.35">
      <c r="B79" s="38" t="s">
        <v>19</v>
      </c>
      <c r="C79" s="441">
        <f t="shared" si="9"/>
        <v>1602</v>
      </c>
      <c r="D79" s="390">
        <v>5504</v>
      </c>
      <c r="E79" s="26">
        <f t="shared" si="10"/>
        <v>-3902</v>
      </c>
      <c r="F79" s="152">
        <f t="shared" si="11"/>
        <v>-0.7089389534883721</v>
      </c>
      <c r="G79" s="75">
        <f t="shared" si="12"/>
        <v>0.2910610465116279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66386</v>
      </c>
      <c r="D80" s="115">
        <f>SUM(D69:D79)</f>
        <v>125343</v>
      </c>
      <c r="E80" s="77">
        <f>SUM(C80-D80)</f>
        <v>-58957</v>
      </c>
      <c r="F80" s="149">
        <f>SUM(E80/D80)</f>
        <v>-0.47036531756859179</v>
      </c>
      <c r="G80" s="185">
        <f>SUM(C80/D80)</f>
        <v>0.52963468243140821</v>
      </c>
      <c r="N80" s="72"/>
    </row>
    <row r="81" spans="3:14" ht="15" thickBot="1" x14ac:dyDescent="0.35">
      <c r="E81" s="102">
        <f>SUM(E69:E79)</f>
        <v>-58957</v>
      </c>
      <c r="I81" s="6" t="s">
        <v>436</v>
      </c>
      <c r="J81" s="40"/>
      <c r="K81" s="40"/>
      <c r="N81" s="72"/>
    </row>
    <row r="82" spans="3:14" ht="18.600000000000001" thickBot="1" x14ac:dyDescent="0.4">
      <c r="C82" s="444">
        <f>SUM(C80/C38)</f>
        <v>25.572419106317412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437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12763</v>
      </c>
      <c r="D84" s="73">
        <f>SUM(D69:D71,D73:D79)</f>
        <v>38802</v>
      </c>
      <c r="E84" s="250">
        <f>SUM(C84/D84)</f>
        <v>0.32892634400288645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30.771428571428572</v>
      </c>
      <c r="K86" s="111">
        <f t="shared" si="13"/>
        <v>36.743362831858406</v>
      </c>
      <c r="L86" s="210">
        <f>SUM(J86-K86)</f>
        <v>-5.9719342604298333</v>
      </c>
      <c r="M86" s="44">
        <f>SUM(L86/K86)</f>
        <v>-0.16253096614368284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31.31111111111111</v>
      </c>
      <c r="K87" s="111">
        <f t="shared" si="13"/>
        <v>27.64406779661017</v>
      </c>
      <c r="L87" s="210">
        <f t="shared" ref="L87:L96" si="14">SUM(J87-K87)</f>
        <v>3.6670433145009405</v>
      </c>
      <c r="M87" s="44">
        <f t="shared" ref="M87:M96" si="15">SUM(L87/K87)</f>
        <v>0.13265208801689485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45.647058823529413</v>
      </c>
      <c r="K88" s="111">
        <f t="shared" si="13"/>
        <v>37.680851063829785</v>
      </c>
      <c r="L88" s="210">
        <f>SUM(J88-K88)</f>
        <v>7.9662077596996284</v>
      </c>
      <c r="M88" s="44">
        <f t="shared" si="15"/>
        <v>0.2114126282924238</v>
      </c>
      <c r="N88" s="72"/>
    </row>
    <row r="89" spans="3:14" x14ac:dyDescent="0.3">
      <c r="C89" s="445">
        <f>(SUM(C69,C70,C71,C73,C74,C75,C76,C77,C78,C79)/SUM(C27,C28,C29,C31,C32,C33,C34,C35,C36,C37))</f>
        <v>29.006818181818183</v>
      </c>
      <c r="D89" s="10"/>
      <c r="E89" s="73"/>
      <c r="I89" s="130" t="s">
        <v>6</v>
      </c>
      <c r="J89" s="212">
        <f t="shared" si="13"/>
        <v>24.871521335807049</v>
      </c>
      <c r="K89" s="111">
        <f t="shared" si="13"/>
        <v>34.616399999999999</v>
      </c>
      <c r="L89" s="210">
        <f t="shared" si="14"/>
        <v>-9.7448786641929495</v>
      </c>
      <c r="M89" s="44">
        <f t="shared" si="15"/>
        <v>-0.28151045932543389</v>
      </c>
    </row>
    <row r="90" spans="3:14" x14ac:dyDescent="0.3">
      <c r="I90" s="130" t="s">
        <v>3</v>
      </c>
      <c r="J90" s="212">
        <f t="shared" si="13"/>
        <v>37.133333333333333</v>
      </c>
      <c r="K90" s="111">
        <f t="shared" ref="K90:K96" si="16">SUM(D73/D31)</f>
        <v>37.586666666666666</v>
      </c>
      <c r="L90" s="210">
        <f t="shared" si="14"/>
        <v>-0.45333333333333314</v>
      </c>
      <c r="M90" s="44">
        <f t="shared" si="15"/>
        <v>-1.2061014544164592E-2</v>
      </c>
    </row>
    <row r="91" spans="3:14" x14ac:dyDescent="0.3">
      <c r="E91" s="73"/>
      <c r="I91" s="130" t="s">
        <v>7</v>
      </c>
      <c r="J91" s="212">
        <f t="shared" si="13"/>
        <v>26.736842105263158</v>
      </c>
      <c r="K91" s="111">
        <f t="shared" si="16"/>
        <v>21.485714285714284</v>
      </c>
      <c r="L91" s="210">
        <f t="shared" si="14"/>
        <v>5.2511278195488735</v>
      </c>
      <c r="M91" s="44">
        <f t="shared" si="15"/>
        <v>0.24440089585666303</v>
      </c>
    </row>
    <row r="92" spans="3:14" x14ac:dyDescent="0.3">
      <c r="E92" s="74"/>
      <c r="I92" s="130" t="s">
        <v>59</v>
      </c>
      <c r="J92" s="212">
        <f t="shared" si="13"/>
        <v>33.100775193798448</v>
      </c>
      <c r="K92" s="111">
        <f t="shared" si="16"/>
        <v>30.715217391304346</v>
      </c>
      <c r="L92" s="210">
        <f t="shared" si="14"/>
        <v>2.3855578024941018</v>
      </c>
      <c r="M92" s="44">
        <f t="shared" si="15"/>
        <v>7.7666967877930981E-2</v>
      </c>
    </row>
    <row r="93" spans="3:14" x14ac:dyDescent="0.3">
      <c r="I93" s="130" t="s">
        <v>338</v>
      </c>
      <c r="J93" s="212">
        <f t="shared" si="13"/>
        <v>33.111111111111114</v>
      </c>
      <c r="K93" s="111">
        <f t="shared" si="16"/>
        <v>30.21311475409836</v>
      </c>
      <c r="L93" s="210">
        <f t="shared" si="14"/>
        <v>2.8979963570127545</v>
      </c>
      <c r="M93" s="44">
        <f t="shared" si="15"/>
        <v>9.5918490384035826E-2</v>
      </c>
    </row>
    <row r="94" spans="3:14" x14ac:dyDescent="0.3">
      <c r="E94" s="25"/>
      <c r="F94" s="25"/>
      <c r="I94" s="130" t="s">
        <v>65</v>
      </c>
      <c r="J94" s="212">
        <f t="shared" si="13"/>
        <v>37.583333333333336</v>
      </c>
      <c r="K94" s="111">
        <f t="shared" si="16"/>
        <v>23.818181818181817</v>
      </c>
      <c r="L94" s="210">
        <f t="shared" si="14"/>
        <v>13.765151515151519</v>
      </c>
      <c r="M94" s="44">
        <f t="shared" si="15"/>
        <v>0.57792620865139965</v>
      </c>
    </row>
    <row r="95" spans="3:14" x14ac:dyDescent="0.3">
      <c r="E95" s="25"/>
      <c r="F95" s="25"/>
      <c r="I95" s="79" t="s">
        <v>296</v>
      </c>
      <c r="J95" s="212">
        <f t="shared" si="13"/>
        <v>13.756756756756756</v>
      </c>
      <c r="K95" s="111">
        <f t="shared" si="16"/>
        <v>31.72972972972973</v>
      </c>
      <c r="L95" s="210">
        <f t="shared" si="14"/>
        <v>-17.972972972972975</v>
      </c>
      <c r="M95" s="44">
        <f t="shared" si="15"/>
        <v>-0.56643952299829647</v>
      </c>
    </row>
    <row r="96" spans="3:14" ht="15" thickBot="1" x14ac:dyDescent="0.35">
      <c r="I96" s="13" t="s">
        <v>19</v>
      </c>
      <c r="J96" s="213">
        <f t="shared" si="13"/>
        <v>18.627906976744185</v>
      </c>
      <c r="K96" s="208">
        <f t="shared" si="16"/>
        <v>18.657627118644069</v>
      </c>
      <c r="L96" s="211">
        <f t="shared" si="14"/>
        <v>-2.9720141899883146E-2</v>
      </c>
      <c r="M96" s="65">
        <f t="shared" si="15"/>
        <v>-1.5929218496485334E-3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B187-8856-4829-9A96-7F940BA9DB8D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438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438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440</v>
      </c>
      <c r="D5" s="423" t="s">
        <v>437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45</v>
      </c>
      <c r="D9" s="427">
        <v>45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17</v>
      </c>
      <c r="E10" s="93">
        <f t="shared" si="0"/>
        <v>1</v>
      </c>
      <c r="F10" s="44">
        <f t="shared" si="1"/>
        <v>5.8823529411764705E-2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2157</v>
      </c>
      <c r="D11" s="427">
        <v>2156</v>
      </c>
      <c r="E11" s="93">
        <f t="shared" si="0"/>
        <v>1</v>
      </c>
      <c r="F11" s="44">
        <f t="shared" si="1"/>
        <v>4.6382189239332097E-4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30</v>
      </c>
      <c r="E12" s="93">
        <f t="shared" si="0"/>
        <v>-1</v>
      </c>
      <c r="F12" s="44">
        <f t="shared" si="1"/>
        <v>-3.3333333333333333E-2</v>
      </c>
      <c r="J12" s="190"/>
      <c r="K12" s="146"/>
      <c r="L12" s="139"/>
      <c r="M12" s="139"/>
      <c r="N12" s="141"/>
      <c r="S12" s="16" t="s">
        <v>58</v>
      </c>
      <c r="T12" s="18">
        <f>SUM(C19/T7)</f>
        <v>0.66666666666666663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20</v>
      </c>
      <c r="D13" s="427">
        <v>19</v>
      </c>
      <c r="E13" s="93">
        <f t="shared" si="0"/>
        <v>1</v>
      </c>
      <c r="F13" s="58">
        <f t="shared" si="1"/>
        <v>5.2631578947368418E-2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0.5255697211155379</v>
      </c>
      <c r="U13" s="16"/>
    </row>
    <row r="14" spans="2:35" ht="15" thickBot="1" x14ac:dyDescent="0.35">
      <c r="B14" s="14" t="s">
        <v>59</v>
      </c>
      <c r="C14" s="427">
        <v>131</v>
      </c>
      <c r="D14" s="427">
        <v>129</v>
      </c>
      <c r="E14" s="93">
        <f t="shared" si="0"/>
        <v>2</v>
      </c>
      <c r="F14" s="44">
        <f t="shared" si="1"/>
        <v>1.5503875968992248E-2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24</v>
      </c>
      <c r="D16" s="430">
        <v>24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86</v>
      </c>
      <c r="D18" s="429">
        <v>86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2600</v>
      </c>
      <c r="D19" s="7">
        <f>SUM(D8:D18)</f>
        <v>2596</v>
      </c>
      <c r="E19" s="77">
        <f t="shared" si="0"/>
        <v>4</v>
      </c>
      <c r="F19" s="60">
        <f t="shared" si="1"/>
        <v>1.5408320493066256E-3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439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440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45</v>
      </c>
      <c r="D28" s="99">
        <v>118</v>
      </c>
      <c r="E28" s="41">
        <f t="shared" ref="E28:E38" si="3">SUM(C28-D28)</f>
        <v>-73</v>
      </c>
      <c r="F28" s="67">
        <f t="shared" ref="F28:F36" si="4">SUM(E28/D28)</f>
        <v>-0.61864406779661019</v>
      </c>
      <c r="G28" s="75">
        <f>SUM(C28/D28)</f>
        <v>0.38135593220338981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2157</v>
      </c>
      <c r="D30" s="99">
        <v>2500</v>
      </c>
      <c r="E30" s="41">
        <f t="shared" si="3"/>
        <v>-343</v>
      </c>
      <c r="F30" s="67">
        <f t="shared" si="4"/>
        <v>-0.13719999999999999</v>
      </c>
      <c r="G30" s="75">
        <f>SUM(C30/D30)</f>
        <v>0.86280000000000001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20</v>
      </c>
      <c r="D32" s="99">
        <v>35</v>
      </c>
      <c r="E32" s="41">
        <f t="shared" si="3"/>
        <v>-15</v>
      </c>
      <c r="F32" s="67">
        <f t="shared" si="4"/>
        <v>-0.42857142857142855</v>
      </c>
      <c r="G32" s="75">
        <f t="shared" si="5"/>
        <v>0.5714285714285714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131</v>
      </c>
      <c r="D33" s="99">
        <v>460</v>
      </c>
      <c r="E33" s="41">
        <f t="shared" si="3"/>
        <v>-329</v>
      </c>
      <c r="F33" s="67">
        <f t="shared" si="4"/>
        <v>-0.7152173913043478</v>
      </c>
      <c r="G33" s="75">
        <f t="shared" si="5"/>
        <v>0.2847826086956522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2600</v>
      </c>
      <c r="D38" s="7">
        <f>SUM(D27:D37)</f>
        <v>3859</v>
      </c>
      <c r="E38" s="77">
        <f t="shared" si="3"/>
        <v>-1259</v>
      </c>
      <c r="F38" s="149">
        <f>SUM(E38/D38)</f>
        <v>-0.32625032391811348</v>
      </c>
      <c r="G38" s="185">
        <f>SUM(C38/D38)</f>
        <v>0.67374967608188652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443</v>
      </c>
      <c r="D40" s="438">
        <f>SUM(D27:D29,D31:D37)</f>
        <v>1359</v>
      </c>
      <c r="E40" s="77">
        <f>SUM(C40-D40)</f>
        <v>-916</v>
      </c>
      <c r="F40" s="149">
        <f>SUM(E40/D40)</f>
        <v>-0.67402501839587936</v>
      </c>
      <c r="G40" s="185">
        <f>SUM(C40/D40)</f>
        <v>0.32597498160412069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438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440</v>
      </c>
      <c r="D44" s="423" t="s">
        <v>437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1110</v>
      </c>
      <c r="D47" s="441">
        <v>1077</v>
      </c>
      <c r="E47" s="93">
        <f t="shared" ref="E47:E57" si="6">SUM(C47-D47)</f>
        <v>33</v>
      </c>
      <c r="F47" s="95">
        <f t="shared" ref="F47:F58" si="7">SUM(E47/D47)</f>
        <v>3.0640668523676879E-2</v>
      </c>
      <c r="G47" s="394">
        <f t="shared" ref="G47:G57" si="8">SUM(C47/C27)</f>
        <v>31.714285714285715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1362</v>
      </c>
      <c r="D48" s="427">
        <v>1409</v>
      </c>
      <c r="E48" s="93">
        <f t="shared" si="6"/>
        <v>-47</v>
      </c>
      <c r="F48" s="95">
        <f t="shared" si="7"/>
        <v>-3.33569907735983E-2</v>
      </c>
      <c r="G48" s="394">
        <f t="shared" si="8"/>
        <v>30.266666666666666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760</v>
      </c>
      <c r="D49" s="427">
        <v>776</v>
      </c>
      <c r="E49" s="93">
        <f t="shared" si="6"/>
        <v>-16</v>
      </c>
      <c r="F49" s="95">
        <f t="shared" si="7"/>
        <v>-2.0618556701030927E-2</v>
      </c>
      <c r="G49" s="394">
        <f t="shared" si="8"/>
        <v>42.222222222222221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53698</v>
      </c>
      <c r="D50" s="442">
        <v>53623</v>
      </c>
      <c r="E50" s="93">
        <f t="shared" si="6"/>
        <v>75</v>
      </c>
      <c r="F50" s="95">
        <f t="shared" si="7"/>
        <v>1.3986535628368424E-3</v>
      </c>
      <c r="G50" s="394">
        <f t="shared" si="8"/>
        <v>24.894761242466387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945</v>
      </c>
      <c r="D51" s="427">
        <v>1114</v>
      </c>
      <c r="E51" s="93">
        <f t="shared" si="6"/>
        <v>-169</v>
      </c>
      <c r="F51" s="95">
        <f t="shared" si="7"/>
        <v>-0.15170556552962297</v>
      </c>
      <c r="G51" s="394">
        <f t="shared" si="8"/>
        <v>32.586206896551722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553</v>
      </c>
      <c r="D52" s="427">
        <v>508</v>
      </c>
      <c r="E52" s="93">
        <f t="shared" si="6"/>
        <v>45</v>
      </c>
      <c r="F52" s="95">
        <f t="shared" si="7"/>
        <v>8.8582677165354326E-2</v>
      </c>
      <c r="G52" s="394">
        <f t="shared" si="8"/>
        <v>27.65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4257</v>
      </c>
      <c r="D53" s="427">
        <v>4270</v>
      </c>
      <c r="E53" s="93">
        <f t="shared" si="6"/>
        <v>-13</v>
      </c>
      <c r="F53" s="95">
        <f t="shared" si="7"/>
        <v>-3.0444964871194379E-3</v>
      </c>
      <c r="G53" s="394">
        <f t="shared" si="8"/>
        <v>32.496183206106871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599</v>
      </c>
      <c r="D54" s="429">
        <v>596</v>
      </c>
      <c r="E54" s="26">
        <f t="shared" si="6"/>
        <v>3</v>
      </c>
      <c r="F54" s="152">
        <f t="shared" si="7"/>
        <v>5.0335570469798654E-3</v>
      </c>
      <c r="G54" s="394">
        <f t="shared" si="8"/>
        <v>33.277777777777779</v>
      </c>
      <c r="AL54" s="35"/>
      <c r="AM54" s="35"/>
    </row>
    <row r="55" spans="2:39" ht="15" thickBot="1" x14ac:dyDescent="0.35">
      <c r="B55" s="14" t="s">
        <v>65</v>
      </c>
      <c r="C55" s="427">
        <v>809</v>
      </c>
      <c r="D55" s="427">
        <v>902</v>
      </c>
      <c r="E55" s="41">
        <f t="shared" si="6"/>
        <v>-93</v>
      </c>
      <c r="F55" s="67">
        <f t="shared" si="7"/>
        <v>-0.10310421286031042</v>
      </c>
      <c r="G55" s="394">
        <f t="shared" si="8"/>
        <v>33.708333333333336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498</v>
      </c>
      <c r="D56" s="427">
        <v>509</v>
      </c>
      <c r="E56" s="41">
        <f t="shared" si="6"/>
        <v>-11</v>
      </c>
      <c r="F56" s="67">
        <f t="shared" si="7"/>
        <v>-2.1611001964636542E-2</v>
      </c>
      <c r="G56" s="394">
        <f t="shared" si="8"/>
        <v>13.45945945945946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1368</v>
      </c>
      <c r="D57" s="429">
        <v>1602</v>
      </c>
      <c r="E57" s="57">
        <f t="shared" si="6"/>
        <v>-234</v>
      </c>
      <c r="F57" s="94">
        <f t="shared" si="7"/>
        <v>-0.14606741573033707</v>
      </c>
      <c r="G57" s="394">
        <f t="shared" si="8"/>
        <v>15.906976744186046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65959</v>
      </c>
      <c r="D58" s="59">
        <f>SUM(D47:D57)</f>
        <v>66386</v>
      </c>
      <c r="E58" s="77">
        <f>SUM(C58-D58)</f>
        <v>-427</v>
      </c>
      <c r="F58" s="149">
        <f t="shared" si="7"/>
        <v>-6.4320790528123398E-3</v>
      </c>
      <c r="G58" s="395">
        <f>SUM(C58/C38)</f>
        <v>25.368846153846153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12261</v>
      </c>
      <c r="D59" s="73">
        <f>SUM(D47:D49,D51:D57)</f>
        <v>12763</v>
      </c>
      <c r="E59" s="73">
        <f>SUM(E47:E49,E51:E57)</f>
        <v>-502</v>
      </c>
      <c r="F59" s="127">
        <f>SUM(E59/D59)</f>
        <v>-3.933244534983938E-2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12261</v>
      </c>
      <c r="F61" s="30">
        <f>SUM(C27:C29,C31:C37)</f>
        <v>443</v>
      </c>
      <c r="G61" s="134">
        <f>SUM(E61/F61)</f>
        <v>27.677200902934537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439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440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1110</v>
      </c>
      <c r="D69" s="220">
        <v>4152</v>
      </c>
      <c r="E69" s="41">
        <f>SUM(C69-D69)</f>
        <v>-3042</v>
      </c>
      <c r="F69" s="67">
        <f>SUM(E69/D69)</f>
        <v>-0.73265895953757221</v>
      </c>
      <c r="G69" s="75">
        <f>SUM(C69/D69)</f>
        <v>0.26734104046242774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1362</v>
      </c>
      <c r="D70" s="220">
        <v>3262</v>
      </c>
      <c r="E70" s="41">
        <f t="shared" ref="E70:E79" si="10">SUM(C70-D70)</f>
        <v>-1900</v>
      </c>
      <c r="F70" s="67">
        <f t="shared" ref="F70:F79" si="11">SUM(E70/D70)</f>
        <v>-0.58246474555487426</v>
      </c>
      <c r="G70" s="75">
        <f t="shared" ref="G70:G79" si="12">SUM(C70/D70)</f>
        <v>0.41753525444512568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760</v>
      </c>
      <c r="D71" s="220">
        <v>1771</v>
      </c>
      <c r="E71" s="41">
        <f t="shared" si="10"/>
        <v>-1011</v>
      </c>
      <c r="F71" s="67">
        <f t="shared" si="11"/>
        <v>-0.57086391869000563</v>
      </c>
      <c r="G71" s="75">
        <f>SUM(C71/D71)</f>
        <v>0.42913608130999437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53698</v>
      </c>
      <c r="D72" s="220">
        <v>86541</v>
      </c>
      <c r="E72" s="41">
        <f t="shared" si="10"/>
        <v>-32843</v>
      </c>
      <c r="F72" s="67">
        <f t="shared" si="11"/>
        <v>-0.37950797887706406</v>
      </c>
      <c r="G72" s="75">
        <f t="shared" si="12"/>
        <v>0.620492021122936</v>
      </c>
    </row>
    <row r="73" spans="2:14" ht="15" thickBot="1" x14ac:dyDescent="0.35">
      <c r="B73" s="3" t="s">
        <v>3</v>
      </c>
      <c r="C73" s="435">
        <f t="shared" si="9"/>
        <v>945</v>
      </c>
      <c r="D73" s="220">
        <v>2819</v>
      </c>
      <c r="E73" s="41">
        <f t="shared" si="10"/>
        <v>-1874</v>
      </c>
      <c r="F73" s="67">
        <f t="shared" si="11"/>
        <v>-0.66477474281660165</v>
      </c>
      <c r="G73" s="75">
        <f t="shared" si="12"/>
        <v>0.33522525718339835</v>
      </c>
    </row>
    <row r="74" spans="2:14" ht="15" thickBot="1" x14ac:dyDescent="0.35">
      <c r="B74" s="227" t="s">
        <v>7</v>
      </c>
      <c r="C74" s="435">
        <f t="shared" si="9"/>
        <v>553</v>
      </c>
      <c r="D74" s="223">
        <v>752</v>
      </c>
      <c r="E74" s="57">
        <f t="shared" si="10"/>
        <v>-199</v>
      </c>
      <c r="F74" s="94">
        <f t="shared" si="11"/>
        <v>-0.2646276595744681</v>
      </c>
      <c r="G74" s="75">
        <f t="shared" si="12"/>
        <v>0.7353723404255319</v>
      </c>
    </row>
    <row r="75" spans="2:14" ht="15" thickBot="1" x14ac:dyDescent="0.35">
      <c r="B75" s="14" t="s">
        <v>59</v>
      </c>
      <c r="C75" s="435">
        <f t="shared" si="9"/>
        <v>4257</v>
      </c>
      <c r="D75" s="220">
        <v>14129</v>
      </c>
      <c r="E75" s="41">
        <f t="shared" si="10"/>
        <v>-9872</v>
      </c>
      <c r="F75" s="67">
        <f t="shared" si="11"/>
        <v>-0.69870479156345111</v>
      </c>
      <c r="G75" s="75">
        <f t="shared" si="12"/>
        <v>0.30129520843654894</v>
      </c>
      <c r="K75" s="282"/>
    </row>
    <row r="76" spans="2:14" ht="15" thickBot="1" x14ac:dyDescent="0.35">
      <c r="B76" s="170" t="s">
        <v>338</v>
      </c>
      <c r="C76" s="435">
        <f t="shared" si="9"/>
        <v>599</v>
      </c>
      <c r="D76" s="235">
        <v>1843</v>
      </c>
      <c r="E76" s="93">
        <f t="shared" si="10"/>
        <v>-1244</v>
      </c>
      <c r="F76" s="95">
        <f t="shared" si="11"/>
        <v>-0.67498643516006507</v>
      </c>
      <c r="G76" s="75">
        <f t="shared" si="12"/>
        <v>0.32501356483993488</v>
      </c>
    </row>
    <row r="77" spans="2:14" ht="15" thickBot="1" x14ac:dyDescent="0.35">
      <c r="B77" s="233" t="s">
        <v>65</v>
      </c>
      <c r="C77" s="436">
        <f t="shared" si="9"/>
        <v>809</v>
      </c>
      <c r="D77" s="236">
        <v>1048</v>
      </c>
      <c r="E77" s="57">
        <f t="shared" si="10"/>
        <v>-239</v>
      </c>
      <c r="F77" s="238">
        <f t="shared" si="11"/>
        <v>-0.22805343511450382</v>
      </c>
      <c r="G77" s="75">
        <f t="shared" si="12"/>
        <v>0.77194656488549618</v>
      </c>
    </row>
    <row r="78" spans="2:14" ht="15" thickBot="1" x14ac:dyDescent="0.35">
      <c r="B78" s="419" t="s">
        <v>296</v>
      </c>
      <c r="C78" s="435">
        <f t="shared" si="9"/>
        <v>498</v>
      </c>
      <c r="D78" s="418">
        <v>3522</v>
      </c>
      <c r="E78" s="105">
        <f t="shared" si="10"/>
        <v>-3024</v>
      </c>
      <c r="F78" s="150">
        <f t="shared" si="11"/>
        <v>-0.858603066439523</v>
      </c>
      <c r="G78" s="75">
        <f t="shared" si="12"/>
        <v>0.141396933560477</v>
      </c>
    </row>
    <row r="79" spans="2:14" ht="15" thickBot="1" x14ac:dyDescent="0.35">
      <c r="B79" s="38" t="s">
        <v>19</v>
      </c>
      <c r="C79" s="441">
        <f t="shared" si="9"/>
        <v>1368</v>
      </c>
      <c r="D79" s="390">
        <v>5504</v>
      </c>
      <c r="E79" s="26">
        <f t="shared" si="10"/>
        <v>-4136</v>
      </c>
      <c r="F79" s="152">
        <f t="shared" si="11"/>
        <v>-0.75145348837209303</v>
      </c>
      <c r="G79" s="75">
        <f t="shared" si="12"/>
        <v>0.24854651162790697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65959</v>
      </c>
      <c r="D80" s="115">
        <f>SUM(D69:D79)</f>
        <v>125343</v>
      </c>
      <c r="E80" s="77">
        <f>SUM(C80-D80)</f>
        <v>-59384</v>
      </c>
      <c r="F80" s="149">
        <f>SUM(E80/D80)</f>
        <v>-0.47377196971510177</v>
      </c>
      <c r="G80" s="185">
        <f>SUM(C80/D80)</f>
        <v>0.52622803028489828</v>
      </c>
      <c r="N80" s="72"/>
    </row>
    <row r="81" spans="3:14" ht="15" thickBot="1" x14ac:dyDescent="0.35">
      <c r="E81" s="102">
        <f>SUM(E69:E79)</f>
        <v>-59384</v>
      </c>
      <c r="I81" s="6" t="s">
        <v>439</v>
      </c>
      <c r="J81" s="40"/>
      <c r="K81" s="40"/>
      <c r="N81" s="72"/>
    </row>
    <row r="82" spans="3:14" ht="18.600000000000001" thickBot="1" x14ac:dyDescent="0.4">
      <c r="C82" s="444">
        <f>SUM(C80/C38)</f>
        <v>25.368846153846153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440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12261</v>
      </c>
      <c r="D84" s="73">
        <f>SUM(D69:D71,D73:D79)</f>
        <v>38802</v>
      </c>
      <c r="E84" s="250">
        <f>SUM(C84/D84)</f>
        <v>0.31598886655327046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31.714285714285715</v>
      </c>
      <c r="K86" s="111">
        <f t="shared" si="13"/>
        <v>36.743362831858406</v>
      </c>
      <c r="L86" s="210">
        <f>SUM(J86-K86)</f>
        <v>-5.0290771175726903</v>
      </c>
      <c r="M86" s="44">
        <f>SUM(L86/K86)</f>
        <v>-0.1368703550784475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30.266666666666666</v>
      </c>
      <c r="K87" s="111">
        <f t="shared" si="13"/>
        <v>27.64406779661017</v>
      </c>
      <c r="L87" s="210">
        <f t="shared" ref="L87:L96" si="14">SUM(J87-K87)</f>
        <v>2.6225988700564962</v>
      </c>
      <c r="M87" s="44">
        <f t="shared" ref="M87:M96" si="15">SUM(L87/K87)</f>
        <v>9.4870222767218446E-2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42.222222222222221</v>
      </c>
      <c r="K88" s="111">
        <f t="shared" si="13"/>
        <v>37.680851063829785</v>
      </c>
      <c r="L88" s="210">
        <f>SUM(J88-K88)</f>
        <v>4.5413711583924368</v>
      </c>
      <c r="M88" s="44">
        <f t="shared" si="15"/>
        <v>0.12052199008720753</v>
      </c>
      <c r="N88" s="72"/>
    </row>
    <row r="89" spans="3:14" x14ac:dyDescent="0.3">
      <c r="C89" s="445">
        <f>(SUM(C69,C70,C71,C73,C74,C75,C76,C77,C78,C79)/SUM(C27,C28,C29,C31,C32,C33,C34,C35,C36,C37))</f>
        <v>27.677200902934537</v>
      </c>
      <c r="D89" s="10"/>
      <c r="E89" s="73"/>
      <c r="I89" s="130" t="s">
        <v>6</v>
      </c>
      <c r="J89" s="212">
        <f t="shared" si="13"/>
        <v>24.894761242466387</v>
      </c>
      <c r="K89" s="111">
        <f t="shared" si="13"/>
        <v>34.616399999999999</v>
      </c>
      <c r="L89" s="210">
        <f t="shared" si="14"/>
        <v>-9.7216387575336114</v>
      </c>
      <c r="M89" s="44">
        <f t="shared" si="15"/>
        <v>-0.28083910393725553</v>
      </c>
    </row>
    <row r="90" spans="3:14" x14ac:dyDescent="0.3">
      <c r="I90" s="130" t="s">
        <v>3</v>
      </c>
      <c r="J90" s="212">
        <f t="shared" si="13"/>
        <v>32.586206896551722</v>
      </c>
      <c r="K90" s="111">
        <f t="shared" ref="K90:K96" si="16">SUM(D73/D31)</f>
        <v>37.586666666666666</v>
      </c>
      <c r="L90" s="210">
        <f t="shared" si="14"/>
        <v>-5.0004597701149436</v>
      </c>
      <c r="M90" s="44">
        <f t="shared" si="15"/>
        <v>-0.13303812797396977</v>
      </c>
    </row>
    <row r="91" spans="3:14" x14ac:dyDescent="0.3">
      <c r="E91" s="73"/>
      <c r="I91" s="130" t="s">
        <v>7</v>
      </c>
      <c r="J91" s="212">
        <f t="shared" si="13"/>
        <v>27.65</v>
      </c>
      <c r="K91" s="111">
        <f t="shared" si="16"/>
        <v>21.485714285714284</v>
      </c>
      <c r="L91" s="210">
        <f t="shared" si="14"/>
        <v>6.1642857142857146</v>
      </c>
      <c r="M91" s="44">
        <f t="shared" si="15"/>
        <v>0.28690159574468088</v>
      </c>
    </row>
    <row r="92" spans="3:14" x14ac:dyDescent="0.3">
      <c r="E92" s="74"/>
      <c r="I92" s="130" t="s">
        <v>59</v>
      </c>
      <c r="J92" s="212">
        <f t="shared" si="13"/>
        <v>32.496183206106871</v>
      </c>
      <c r="K92" s="111">
        <f t="shared" si="16"/>
        <v>30.715217391304346</v>
      </c>
      <c r="L92" s="210">
        <f t="shared" si="14"/>
        <v>1.7809658148025242</v>
      </c>
      <c r="M92" s="44">
        <f t="shared" si="15"/>
        <v>5.7983174662691005E-2</v>
      </c>
    </row>
    <row r="93" spans="3:14" x14ac:dyDescent="0.3">
      <c r="I93" s="130" t="s">
        <v>338</v>
      </c>
      <c r="J93" s="212">
        <f t="shared" si="13"/>
        <v>33.277777777777779</v>
      </c>
      <c r="K93" s="111">
        <f t="shared" si="16"/>
        <v>30.21311475409836</v>
      </c>
      <c r="L93" s="210">
        <f t="shared" si="14"/>
        <v>3.0646630236794188</v>
      </c>
      <c r="M93" s="44">
        <f t="shared" si="15"/>
        <v>0.10143485862422384</v>
      </c>
    </row>
    <row r="94" spans="3:14" x14ac:dyDescent="0.3">
      <c r="E94" s="25"/>
      <c r="F94" s="25"/>
      <c r="I94" s="130" t="s">
        <v>65</v>
      </c>
      <c r="J94" s="212">
        <f t="shared" si="13"/>
        <v>33.708333333333336</v>
      </c>
      <c r="K94" s="111">
        <f t="shared" si="16"/>
        <v>23.818181818181817</v>
      </c>
      <c r="L94" s="210">
        <f t="shared" si="14"/>
        <v>9.8901515151515191</v>
      </c>
      <c r="M94" s="44">
        <f t="shared" si="15"/>
        <v>0.41523536895674318</v>
      </c>
    </row>
    <row r="95" spans="3:14" x14ac:dyDescent="0.3">
      <c r="E95" s="25"/>
      <c r="F95" s="25"/>
      <c r="I95" s="79" t="s">
        <v>296</v>
      </c>
      <c r="J95" s="212">
        <f t="shared" si="13"/>
        <v>13.45945945945946</v>
      </c>
      <c r="K95" s="111">
        <f t="shared" si="16"/>
        <v>31.72972972972973</v>
      </c>
      <c r="L95" s="210">
        <f t="shared" si="14"/>
        <v>-18.27027027027027</v>
      </c>
      <c r="M95" s="44">
        <f t="shared" si="15"/>
        <v>-0.575809199318569</v>
      </c>
    </row>
    <row r="96" spans="3:14" ht="15" thickBot="1" x14ac:dyDescent="0.35">
      <c r="I96" s="13" t="s">
        <v>19</v>
      </c>
      <c r="J96" s="213">
        <f t="shared" si="13"/>
        <v>15.906976744186046</v>
      </c>
      <c r="K96" s="208">
        <f t="shared" si="16"/>
        <v>18.657627118644069</v>
      </c>
      <c r="L96" s="211">
        <f t="shared" si="14"/>
        <v>-2.7506503744580222</v>
      </c>
      <c r="M96" s="65">
        <f t="shared" si="15"/>
        <v>-0.14742766360194703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34C-04B7-4ACC-BBCC-29008BB2BCF9}">
  <dimension ref="B1:AM203"/>
  <sheetViews>
    <sheetView topLeftCell="C1" workbookViewId="0"/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441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441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442</v>
      </c>
      <c r="D5" s="423" t="s">
        <v>440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46</v>
      </c>
      <c r="D9" s="427">
        <v>45</v>
      </c>
      <c r="E9" s="93">
        <f t="shared" si="0"/>
        <v>1</v>
      </c>
      <c r="F9" s="44">
        <f t="shared" si="1"/>
        <v>2.2222222222222223E-2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2141</v>
      </c>
      <c r="D11" s="427">
        <v>2157</v>
      </c>
      <c r="E11" s="93">
        <f t="shared" si="0"/>
        <v>-16</v>
      </c>
      <c r="F11" s="44">
        <f t="shared" si="1"/>
        <v>-7.4177097821047748E-3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28</v>
      </c>
      <c r="D12" s="428">
        <v>29</v>
      </c>
      <c r="E12" s="93">
        <f t="shared" si="0"/>
        <v>-1</v>
      </c>
      <c r="F12" s="44">
        <f t="shared" si="1"/>
        <v>-3.4482758620689655E-2</v>
      </c>
      <c r="J12" s="190"/>
      <c r="K12" s="146"/>
      <c r="L12" s="139"/>
      <c r="M12" s="139"/>
      <c r="N12" s="141"/>
      <c r="S12" s="16" t="s">
        <v>58</v>
      </c>
      <c r="T12" s="18">
        <f>SUM(C19/T7)</f>
        <v>0.66179487179487184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20</v>
      </c>
      <c r="D13" s="427">
        <v>20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0.52582470119521907</v>
      </c>
      <c r="U13" s="16"/>
    </row>
    <row r="14" spans="2:35" ht="15" thickBot="1" x14ac:dyDescent="0.35">
      <c r="B14" s="14" t="s">
        <v>59</v>
      </c>
      <c r="C14" s="427">
        <v>130</v>
      </c>
      <c r="D14" s="427">
        <v>131</v>
      </c>
      <c r="E14" s="93">
        <f t="shared" si="0"/>
        <v>-1</v>
      </c>
      <c r="F14" s="44">
        <f t="shared" si="1"/>
        <v>-7.6335877862595417E-3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23</v>
      </c>
      <c r="D16" s="430">
        <v>24</v>
      </c>
      <c r="E16" s="41">
        <f t="shared" si="0"/>
        <v>-1</v>
      </c>
      <c r="F16" s="44">
        <f t="shared" si="1"/>
        <v>-4.1666666666666664E-2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37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85</v>
      </c>
      <c r="D18" s="429">
        <v>86</v>
      </c>
      <c r="E18" s="57">
        <f t="shared" si="0"/>
        <v>-1</v>
      </c>
      <c r="F18" s="58">
        <f t="shared" si="1"/>
        <v>-1.1627906976744186E-2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2581</v>
      </c>
      <c r="D19" s="7">
        <f>SUM(D8:D18)</f>
        <v>2600</v>
      </c>
      <c r="E19" s="77">
        <f t="shared" si="0"/>
        <v>-19</v>
      </c>
      <c r="F19" s="60">
        <f t="shared" si="1"/>
        <v>-7.3076923076923076E-3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443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442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46</v>
      </c>
      <c r="D28" s="99">
        <v>118</v>
      </c>
      <c r="E28" s="41">
        <f t="shared" ref="E28:E38" si="3">SUM(C28-D28)</f>
        <v>-72</v>
      </c>
      <c r="F28" s="67">
        <f t="shared" ref="F28:F36" si="4">SUM(E28/D28)</f>
        <v>-0.61016949152542377</v>
      </c>
      <c r="G28" s="75">
        <f>SUM(C28/D28)</f>
        <v>0.38983050847457629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2141</v>
      </c>
      <c r="D30" s="99">
        <v>2500</v>
      </c>
      <c r="E30" s="41">
        <f t="shared" si="3"/>
        <v>-359</v>
      </c>
      <c r="F30" s="67">
        <f t="shared" si="4"/>
        <v>-0.14360000000000001</v>
      </c>
      <c r="G30" s="75">
        <f>SUM(C30/D30)</f>
        <v>0.85640000000000005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28</v>
      </c>
      <c r="D31" s="99">
        <v>75</v>
      </c>
      <c r="E31" s="41">
        <f t="shared" si="3"/>
        <v>-47</v>
      </c>
      <c r="F31" s="67">
        <f t="shared" si="4"/>
        <v>-0.62666666666666671</v>
      </c>
      <c r="G31" s="75">
        <f t="shared" si="5"/>
        <v>0.37333333333333335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20</v>
      </c>
      <c r="D32" s="99">
        <v>35</v>
      </c>
      <c r="E32" s="41">
        <f t="shared" si="3"/>
        <v>-15</v>
      </c>
      <c r="F32" s="67">
        <f t="shared" si="4"/>
        <v>-0.42857142857142855</v>
      </c>
      <c r="G32" s="75">
        <f t="shared" si="5"/>
        <v>0.5714285714285714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130</v>
      </c>
      <c r="D33" s="99">
        <v>460</v>
      </c>
      <c r="E33" s="41">
        <f t="shared" si="3"/>
        <v>-330</v>
      </c>
      <c r="F33" s="67">
        <f t="shared" si="4"/>
        <v>-0.71739130434782605</v>
      </c>
      <c r="G33" s="75">
        <f t="shared" si="5"/>
        <v>0.28260869565217389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23</v>
      </c>
      <c r="D35" s="182">
        <v>44</v>
      </c>
      <c r="E35" s="57">
        <f t="shared" si="3"/>
        <v>-21</v>
      </c>
      <c r="F35" s="389">
        <f t="shared" si="4"/>
        <v>-0.47727272727272729</v>
      </c>
      <c r="G35" s="75">
        <f t="shared" si="5"/>
        <v>0.52272727272727271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85</v>
      </c>
      <c r="D37" s="119">
        <v>295</v>
      </c>
      <c r="E37" s="41">
        <f t="shared" si="3"/>
        <v>-210</v>
      </c>
      <c r="F37" s="94">
        <f>SUM(E37/D37)</f>
        <v>-0.71186440677966101</v>
      </c>
      <c r="G37" s="75">
        <f>SUM(C37/D37)</f>
        <v>0.28813559322033899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2581</v>
      </c>
      <c r="D38" s="7">
        <f>SUM(D27:D37)</f>
        <v>3859</v>
      </c>
      <c r="E38" s="77">
        <f t="shared" si="3"/>
        <v>-1278</v>
      </c>
      <c r="F38" s="149">
        <f>SUM(E38/D38)</f>
        <v>-0.33117387924332731</v>
      </c>
      <c r="G38" s="185">
        <f>SUM(C38/D38)</f>
        <v>0.66882612075667269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440</v>
      </c>
      <c r="D40" s="438">
        <f>SUM(D27:D29,D31:D37)</f>
        <v>1359</v>
      </c>
      <c r="E40" s="77">
        <f>SUM(C40-D40)</f>
        <v>-919</v>
      </c>
      <c r="F40" s="149">
        <f>SUM(E40/D40)</f>
        <v>-0.67623252391464317</v>
      </c>
      <c r="G40" s="185">
        <f>SUM(C40/D40)</f>
        <v>0.32376747608535689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441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442</v>
      </c>
      <c r="D44" s="423" t="s">
        <v>440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1138</v>
      </c>
      <c r="D47" s="441">
        <v>1110</v>
      </c>
      <c r="E47" s="93">
        <f t="shared" ref="E47:E57" si="6">SUM(C47-D47)</f>
        <v>28</v>
      </c>
      <c r="F47" s="95">
        <f t="shared" ref="F47:F58" si="7">SUM(E47/D47)</f>
        <v>2.5225225225225224E-2</v>
      </c>
      <c r="G47" s="394">
        <f t="shared" ref="G47:G57" si="8">SUM(C47/C27)</f>
        <v>32.514285714285712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1271</v>
      </c>
      <c r="D48" s="427">
        <v>1362</v>
      </c>
      <c r="E48" s="93">
        <f t="shared" si="6"/>
        <v>-91</v>
      </c>
      <c r="F48" s="95">
        <f t="shared" si="7"/>
        <v>-6.6813509544787084E-2</v>
      </c>
      <c r="G48" s="394">
        <f t="shared" si="8"/>
        <v>27.630434782608695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751</v>
      </c>
      <c r="D49" s="427">
        <v>760</v>
      </c>
      <c r="E49" s="93">
        <f t="shared" si="6"/>
        <v>-9</v>
      </c>
      <c r="F49" s="95">
        <f t="shared" si="7"/>
        <v>-1.1842105263157895E-2</v>
      </c>
      <c r="G49" s="394">
        <f t="shared" si="8"/>
        <v>41.722222222222221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53814</v>
      </c>
      <c r="D50" s="442">
        <v>53698</v>
      </c>
      <c r="E50" s="93">
        <f t="shared" si="6"/>
        <v>116</v>
      </c>
      <c r="F50" s="95">
        <f t="shared" si="7"/>
        <v>2.1602294312637344E-3</v>
      </c>
      <c r="G50" s="394">
        <f t="shared" si="8"/>
        <v>25.134983652498832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943</v>
      </c>
      <c r="D51" s="427">
        <v>945</v>
      </c>
      <c r="E51" s="93">
        <f t="shared" si="6"/>
        <v>-2</v>
      </c>
      <c r="F51" s="95">
        <f t="shared" si="7"/>
        <v>-2.1164021164021165E-3</v>
      </c>
      <c r="G51" s="394">
        <f t="shared" si="8"/>
        <v>33.678571428571431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483</v>
      </c>
      <c r="D52" s="427">
        <v>553</v>
      </c>
      <c r="E52" s="93">
        <f t="shared" si="6"/>
        <v>-70</v>
      </c>
      <c r="F52" s="95">
        <f t="shared" si="7"/>
        <v>-0.12658227848101267</v>
      </c>
      <c r="G52" s="394">
        <f t="shared" si="8"/>
        <v>24.15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4338</v>
      </c>
      <c r="D53" s="427">
        <v>4257</v>
      </c>
      <c r="E53" s="93">
        <f t="shared" si="6"/>
        <v>81</v>
      </c>
      <c r="F53" s="95">
        <f t="shared" si="7"/>
        <v>1.9027484143763214E-2</v>
      </c>
      <c r="G53" s="394">
        <f t="shared" si="8"/>
        <v>33.369230769230768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598</v>
      </c>
      <c r="D54" s="429">
        <v>599</v>
      </c>
      <c r="E54" s="26">
        <f t="shared" si="6"/>
        <v>-1</v>
      </c>
      <c r="F54" s="152">
        <f t="shared" si="7"/>
        <v>-1.6694490818030051E-3</v>
      </c>
      <c r="G54" s="394">
        <f t="shared" si="8"/>
        <v>33.222222222222221</v>
      </c>
      <c r="AL54" s="35"/>
      <c r="AM54" s="35"/>
    </row>
    <row r="55" spans="2:39" ht="15" thickBot="1" x14ac:dyDescent="0.35">
      <c r="B55" s="14" t="s">
        <v>65</v>
      </c>
      <c r="C55" s="427">
        <v>722</v>
      </c>
      <c r="D55" s="427">
        <v>809</v>
      </c>
      <c r="E55" s="41">
        <f t="shared" si="6"/>
        <v>-87</v>
      </c>
      <c r="F55" s="67">
        <f t="shared" si="7"/>
        <v>-0.10754017305315204</v>
      </c>
      <c r="G55" s="394">
        <f t="shared" si="8"/>
        <v>31.391304347826086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514</v>
      </c>
      <c r="D56" s="427">
        <v>498</v>
      </c>
      <c r="E56" s="41">
        <f t="shared" si="6"/>
        <v>16</v>
      </c>
      <c r="F56" s="67">
        <f t="shared" si="7"/>
        <v>3.2128514056224897E-2</v>
      </c>
      <c r="G56" s="394">
        <f t="shared" si="8"/>
        <v>13.891891891891891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1419</v>
      </c>
      <c r="D57" s="429">
        <v>1368</v>
      </c>
      <c r="E57" s="57">
        <f t="shared" si="6"/>
        <v>51</v>
      </c>
      <c r="F57" s="94">
        <f t="shared" si="7"/>
        <v>3.7280701754385963E-2</v>
      </c>
      <c r="G57" s="394">
        <f t="shared" si="8"/>
        <v>16.694117647058825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65991</v>
      </c>
      <c r="D58" s="59">
        <f>SUM(D47:D57)</f>
        <v>65959</v>
      </c>
      <c r="E58" s="77">
        <f>SUM(C58-D58)</f>
        <v>32</v>
      </c>
      <c r="F58" s="149">
        <f t="shared" si="7"/>
        <v>4.8514986582574025E-4</v>
      </c>
      <c r="G58" s="395">
        <f>SUM(C58/C38)</f>
        <v>25.567996900426191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12177</v>
      </c>
      <c r="D59" s="73">
        <f>SUM(D47:D49,D51:D57)</f>
        <v>12261</v>
      </c>
      <c r="E59" s="73">
        <f>SUM(E47:E49,E51:E57)</f>
        <v>-84</v>
      </c>
      <c r="F59" s="127">
        <f>SUM(E59/D59)</f>
        <v>-6.8509909469048206E-3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12177</v>
      </c>
      <c r="F61" s="30">
        <f>SUM(C27:C29,C31:C37)</f>
        <v>440</v>
      </c>
      <c r="G61" s="134">
        <f>SUM(E61/F61)</f>
        <v>27.675000000000001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443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442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1138</v>
      </c>
      <c r="D69" s="220">
        <v>4152</v>
      </c>
      <c r="E69" s="41">
        <f>SUM(C69-D69)</f>
        <v>-3014</v>
      </c>
      <c r="F69" s="67">
        <f>SUM(E69/D69)</f>
        <v>-0.72591522157996147</v>
      </c>
      <c r="G69" s="75">
        <f>SUM(C69/D69)</f>
        <v>0.27408477842003853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1271</v>
      </c>
      <c r="D70" s="220">
        <v>3262</v>
      </c>
      <c r="E70" s="41">
        <f t="shared" ref="E70:E79" si="10">SUM(C70-D70)</f>
        <v>-1991</v>
      </c>
      <c r="F70" s="67">
        <f t="shared" ref="F70:F79" si="11">SUM(E70/D70)</f>
        <v>-0.61036174126302878</v>
      </c>
      <c r="G70" s="75">
        <f t="shared" ref="G70:G79" si="12">SUM(C70/D70)</f>
        <v>0.38963825873697117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751</v>
      </c>
      <c r="D71" s="220">
        <v>1771</v>
      </c>
      <c r="E71" s="41">
        <f t="shared" si="10"/>
        <v>-1020</v>
      </c>
      <c r="F71" s="67">
        <f t="shared" si="11"/>
        <v>-0.57594579333709772</v>
      </c>
      <c r="G71" s="75">
        <f>SUM(C71/D71)</f>
        <v>0.42405420666290233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53814</v>
      </c>
      <c r="D72" s="220">
        <v>86541</v>
      </c>
      <c r="E72" s="41">
        <f t="shared" si="10"/>
        <v>-32727</v>
      </c>
      <c r="F72" s="67">
        <f t="shared" si="11"/>
        <v>-0.37816757375116994</v>
      </c>
      <c r="G72" s="75">
        <f t="shared" si="12"/>
        <v>0.62183242624883006</v>
      </c>
    </row>
    <row r="73" spans="2:14" ht="15" thickBot="1" x14ac:dyDescent="0.35">
      <c r="B73" s="3" t="s">
        <v>3</v>
      </c>
      <c r="C73" s="435">
        <f t="shared" si="9"/>
        <v>943</v>
      </c>
      <c r="D73" s="220">
        <v>2819</v>
      </c>
      <c r="E73" s="41">
        <f t="shared" si="10"/>
        <v>-1876</v>
      </c>
      <c r="F73" s="67">
        <f t="shared" si="11"/>
        <v>-0.66548421426037607</v>
      </c>
      <c r="G73" s="75">
        <f t="shared" si="12"/>
        <v>0.33451578573962398</v>
      </c>
    </row>
    <row r="74" spans="2:14" ht="15" thickBot="1" x14ac:dyDescent="0.35">
      <c r="B74" s="227" t="s">
        <v>7</v>
      </c>
      <c r="C74" s="435">
        <f t="shared" si="9"/>
        <v>483</v>
      </c>
      <c r="D74" s="223">
        <v>752</v>
      </c>
      <c r="E74" s="57">
        <f t="shared" si="10"/>
        <v>-269</v>
      </c>
      <c r="F74" s="94">
        <f t="shared" si="11"/>
        <v>-0.35771276595744683</v>
      </c>
      <c r="G74" s="75">
        <f t="shared" si="12"/>
        <v>0.64228723404255317</v>
      </c>
    </row>
    <row r="75" spans="2:14" ht="15" thickBot="1" x14ac:dyDescent="0.35">
      <c r="B75" s="14" t="s">
        <v>59</v>
      </c>
      <c r="C75" s="435">
        <f t="shared" si="9"/>
        <v>4338</v>
      </c>
      <c r="D75" s="220">
        <v>14129</v>
      </c>
      <c r="E75" s="41">
        <f t="shared" si="10"/>
        <v>-9791</v>
      </c>
      <c r="F75" s="67">
        <f t="shared" si="11"/>
        <v>-0.69297190176233281</v>
      </c>
      <c r="G75" s="75">
        <f t="shared" si="12"/>
        <v>0.30702809823766719</v>
      </c>
      <c r="K75" s="282"/>
    </row>
    <row r="76" spans="2:14" ht="15" thickBot="1" x14ac:dyDescent="0.35">
      <c r="B76" s="170" t="s">
        <v>338</v>
      </c>
      <c r="C76" s="435">
        <f t="shared" si="9"/>
        <v>598</v>
      </c>
      <c r="D76" s="235">
        <v>1843</v>
      </c>
      <c r="E76" s="93">
        <f t="shared" si="10"/>
        <v>-1245</v>
      </c>
      <c r="F76" s="95">
        <f t="shared" si="11"/>
        <v>-0.67552902875746068</v>
      </c>
      <c r="G76" s="75">
        <f t="shared" si="12"/>
        <v>0.32447097124253932</v>
      </c>
    </row>
    <row r="77" spans="2:14" ht="15" thickBot="1" x14ac:dyDescent="0.35">
      <c r="B77" s="233" t="s">
        <v>65</v>
      </c>
      <c r="C77" s="436">
        <f t="shared" si="9"/>
        <v>722</v>
      </c>
      <c r="D77" s="236">
        <v>1048</v>
      </c>
      <c r="E77" s="57">
        <f t="shared" si="10"/>
        <v>-326</v>
      </c>
      <c r="F77" s="238">
        <f t="shared" si="11"/>
        <v>-0.31106870229007633</v>
      </c>
      <c r="G77" s="75">
        <f t="shared" si="12"/>
        <v>0.68893129770992367</v>
      </c>
    </row>
    <row r="78" spans="2:14" ht="15" thickBot="1" x14ac:dyDescent="0.35">
      <c r="B78" s="419" t="s">
        <v>296</v>
      </c>
      <c r="C78" s="435">
        <f t="shared" si="9"/>
        <v>514</v>
      </c>
      <c r="D78" s="418">
        <v>3522</v>
      </c>
      <c r="E78" s="105">
        <f t="shared" si="10"/>
        <v>-3008</v>
      </c>
      <c r="F78" s="150">
        <f t="shared" si="11"/>
        <v>-0.85406019307211811</v>
      </c>
      <c r="G78" s="75">
        <f t="shared" si="12"/>
        <v>0.14593980692788189</v>
      </c>
    </row>
    <row r="79" spans="2:14" ht="15" thickBot="1" x14ac:dyDescent="0.35">
      <c r="B79" s="38" t="s">
        <v>19</v>
      </c>
      <c r="C79" s="441">
        <f t="shared" si="9"/>
        <v>1419</v>
      </c>
      <c r="D79" s="390">
        <v>5504</v>
      </c>
      <c r="E79" s="26">
        <f t="shared" si="10"/>
        <v>-4085</v>
      </c>
      <c r="F79" s="152">
        <f t="shared" si="11"/>
        <v>-0.7421875</v>
      </c>
      <c r="G79" s="75">
        <f t="shared" si="12"/>
        <v>0.2578125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65991</v>
      </c>
      <c r="D80" s="115">
        <f>SUM(D69:D79)</f>
        <v>125343</v>
      </c>
      <c r="E80" s="77">
        <f>SUM(C80-D80)</f>
        <v>-59352</v>
      </c>
      <c r="F80" s="149">
        <f>SUM(E80/D80)</f>
        <v>-0.47351667025681532</v>
      </c>
      <c r="G80" s="185">
        <f>SUM(C80/D80)</f>
        <v>0.52648332974318468</v>
      </c>
      <c r="N80" s="72"/>
    </row>
    <row r="81" spans="3:14" ht="15" thickBot="1" x14ac:dyDescent="0.35">
      <c r="E81" s="102">
        <f>SUM(E69:E79)</f>
        <v>-59352</v>
      </c>
      <c r="I81" s="6" t="s">
        <v>443</v>
      </c>
      <c r="J81" s="40"/>
      <c r="K81" s="40"/>
      <c r="N81" s="72"/>
    </row>
    <row r="82" spans="3:14" ht="18.600000000000001" thickBot="1" x14ac:dyDescent="0.4">
      <c r="C82" s="444">
        <f>SUM(C80/C38)</f>
        <v>25.567996900426191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442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12177</v>
      </c>
      <c r="D84" s="73">
        <f>SUM(D69:D71,D73:D79)</f>
        <v>38802</v>
      </c>
      <c r="E84" s="250">
        <f>SUM(C84/D84)</f>
        <v>0.31382402968919126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32.514285714285712</v>
      </c>
      <c r="K86" s="111">
        <f t="shared" si="13"/>
        <v>36.743362831858406</v>
      </c>
      <c r="L86" s="210">
        <f>SUM(J86-K86)</f>
        <v>-4.2290771175726931</v>
      </c>
      <c r="M86" s="44">
        <f>SUM(L86/K86)</f>
        <v>-0.11509771538673275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27.630434782608695</v>
      </c>
      <c r="K87" s="111">
        <f t="shared" si="13"/>
        <v>27.64406779661017</v>
      </c>
      <c r="L87" s="210">
        <f t="shared" ref="L87:L96" si="14">SUM(J87-K87)</f>
        <v>-1.3633014001474208E-2</v>
      </c>
      <c r="M87" s="44">
        <f t="shared" ref="M87:M96" si="15">SUM(L87/K87)</f>
        <v>-4.9316237037828219E-4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41.722222222222221</v>
      </c>
      <c r="K88" s="111">
        <f t="shared" si="13"/>
        <v>37.680851063829785</v>
      </c>
      <c r="L88" s="210">
        <f>SUM(J88-K88)</f>
        <v>4.0413711583924368</v>
      </c>
      <c r="M88" s="44">
        <f t="shared" si="15"/>
        <v>0.10725265073091166</v>
      </c>
      <c r="N88" s="72"/>
    </row>
    <row r="89" spans="3:14" x14ac:dyDescent="0.3">
      <c r="C89" s="445">
        <f>(SUM(C69,C70,C71,C73,C74,C75,C76,C77,C78,C79)/SUM(C27,C28,C29,C31,C32,C33,C34,C35,C36,C37))</f>
        <v>27.675000000000001</v>
      </c>
      <c r="D89" s="10"/>
      <c r="E89" s="73"/>
      <c r="I89" s="130" t="s">
        <v>6</v>
      </c>
      <c r="J89" s="212">
        <f t="shared" si="13"/>
        <v>25.134983652498832</v>
      </c>
      <c r="K89" s="111">
        <f t="shared" si="13"/>
        <v>34.616399999999999</v>
      </c>
      <c r="L89" s="210">
        <f t="shared" si="14"/>
        <v>-9.4814163475011668</v>
      </c>
      <c r="M89" s="44">
        <f t="shared" si="15"/>
        <v>-0.27389954898548569</v>
      </c>
    </row>
    <row r="90" spans="3:14" x14ac:dyDescent="0.3">
      <c r="I90" s="130" t="s">
        <v>3</v>
      </c>
      <c r="J90" s="212">
        <f t="shared" si="13"/>
        <v>33.678571428571431</v>
      </c>
      <c r="K90" s="111">
        <f t="shared" ref="K90:K96" si="16">SUM(D73/D31)</f>
        <v>37.586666666666666</v>
      </c>
      <c r="L90" s="210">
        <f t="shared" si="14"/>
        <v>-3.9080952380952354</v>
      </c>
      <c r="M90" s="44">
        <f t="shared" si="15"/>
        <v>-0.10397557391172141</v>
      </c>
    </row>
    <row r="91" spans="3:14" x14ac:dyDescent="0.3">
      <c r="E91" s="73"/>
      <c r="I91" s="130" t="s">
        <v>7</v>
      </c>
      <c r="J91" s="212">
        <f t="shared" si="13"/>
        <v>24.15</v>
      </c>
      <c r="K91" s="111">
        <f t="shared" si="16"/>
        <v>21.485714285714284</v>
      </c>
      <c r="L91" s="210">
        <f t="shared" si="14"/>
        <v>2.6642857142857146</v>
      </c>
      <c r="M91" s="44">
        <f t="shared" si="15"/>
        <v>0.12400265957446811</v>
      </c>
    </row>
    <row r="92" spans="3:14" x14ac:dyDescent="0.3">
      <c r="E92" s="74"/>
      <c r="I92" s="130" t="s">
        <v>59</v>
      </c>
      <c r="J92" s="212">
        <f t="shared" si="13"/>
        <v>33.369230769230768</v>
      </c>
      <c r="K92" s="111">
        <f t="shared" si="16"/>
        <v>30.715217391304346</v>
      </c>
      <c r="L92" s="210">
        <f t="shared" si="14"/>
        <v>2.6540133779264217</v>
      </c>
      <c r="M92" s="44">
        <f t="shared" si="15"/>
        <v>8.6407116840976295E-2</v>
      </c>
    </row>
    <row r="93" spans="3:14" x14ac:dyDescent="0.3">
      <c r="I93" s="130" t="s">
        <v>338</v>
      </c>
      <c r="J93" s="212">
        <f t="shared" si="13"/>
        <v>33.222222222222221</v>
      </c>
      <c r="K93" s="111">
        <f t="shared" si="16"/>
        <v>30.21311475409836</v>
      </c>
      <c r="L93" s="210">
        <f t="shared" si="14"/>
        <v>3.0091074681238617</v>
      </c>
      <c r="M93" s="44">
        <f t="shared" si="15"/>
        <v>9.9596069210827767E-2</v>
      </c>
    </row>
    <row r="94" spans="3:14" x14ac:dyDescent="0.3">
      <c r="E94" s="25"/>
      <c r="F94" s="25"/>
      <c r="I94" s="130" t="s">
        <v>65</v>
      </c>
      <c r="J94" s="212">
        <f t="shared" si="13"/>
        <v>31.391304347826086</v>
      </c>
      <c r="K94" s="111">
        <f t="shared" si="16"/>
        <v>23.818181818181817</v>
      </c>
      <c r="L94" s="210">
        <f t="shared" si="14"/>
        <v>7.5731225296442695</v>
      </c>
      <c r="M94" s="44">
        <f t="shared" si="15"/>
        <v>0.31795552605376703</v>
      </c>
    </row>
    <row r="95" spans="3:14" x14ac:dyDescent="0.3">
      <c r="E95" s="25"/>
      <c r="F95" s="25"/>
      <c r="I95" s="79" t="s">
        <v>296</v>
      </c>
      <c r="J95" s="212">
        <f t="shared" si="13"/>
        <v>13.891891891891891</v>
      </c>
      <c r="K95" s="111">
        <f t="shared" si="16"/>
        <v>31.72972972972973</v>
      </c>
      <c r="L95" s="210">
        <f t="shared" si="14"/>
        <v>-17.837837837837839</v>
      </c>
      <c r="M95" s="44">
        <f t="shared" si="15"/>
        <v>-0.56218057921635434</v>
      </c>
    </row>
    <row r="96" spans="3:14" ht="15" thickBot="1" x14ac:dyDescent="0.35">
      <c r="I96" s="13" t="s">
        <v>19</v>
      </c>
      <c r="J96" s="213">
        <f t="shared" si="13"/>
        <v>16.694117647058825</v>
      </c>
      <c r="K96" s="208">
        <f t="shared" si="16"/>
        <v>18.657627118644069</v>
      </c>
      <c r="L96" s="211">
        <f t="shared" si="14"/>
        <v>-1.9635094715852439</v>
      </c>
      <c r="M96" s="65">
        <f t="shared" si="15"/>
        <v>-0.10523897058823527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C10A0-61C8-438E-8AF0-DED404E5C7E2}">
  <dimension ref="B1:AM203"/>
  <sheetViews>
    <sheetView topLeftCell="C1" workbookViewId="0">
      <selection activeCell="B57" sqref="B57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444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444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446</v>
      </c>
      <c r="D5" s="423" t="s">
        <v>442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46</v>
      </c>
      <c r="D9" s="427">
        <v>46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2142</v>
      </c>
      <c r="D11" s="427">
        <v>2141</v>
      </c>
      <c r="E11" s="93">
        <f t="shared" si="0"/>
        <v>1</v>
      </c>
      <c r="F11" s="44">
        <f t="shared" si="1"/>
        <v>4.6707146193367583E-4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28</v>
      </c>
      <c r="D12" s="428">
        <v>28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0.66358974358974354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20</v>
      </c>
      <c r="E13" s="93">
        <f t="shared" si="0"/>
        <v>-1</v>
      </c>
      <c r="F13" s="58">
        <f t="shared" si="1"/>
        <v>-0.05</v>
      </c>
      <c r="J13" s="190"/>
      <c r="K13" s="144"/>
      <c r="L13" s="139"/>
      <c r="M13" s="139"/>
      <c r="N13" s="141"/>
      <c r="S13" s="16" t="s">
        <v>11</v>
      </c>
      <c r="T13" s="18">
        <f>SUM(C58/T8)</f>
        <v>0.52811952191235056</v>
      </c>
      <c r="U13" s="16"/>
    </row>
    <row r="14" spans="2:35" ht="15" thickBot="1" x14ac:dyDescent="0.35">
      <c r="B14" s="14" t="s">
        <v>59</v>
      </c>
      <c r="C14" s="427">
        <v>133</v>
      </c>
      <c r="D14" s="427">
        <v>130</v>
      </c>
      <c r="E14" s="93">
        <f t="shared" si="0"/>
        <v>3</v>
      </c>
      <c r="F14" s="44">
        <f t="shared" si="1"/>
        <v>2.3076923076923078E-2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18</v>
      </c>
      <c r="E15" s="26">
        <f t="shared" si="0"/>
        <v>1</v>
      </c>
      <c r="F15" s="263">
        <f t="shared" si="1"/>
        <v>5.5555555555555552E-2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23</v>
      </c>
      <c r="D16" s="430">
        <v>23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39</v>
      </c>
      <c r="D17" s="431">
        <v>37</v>
      </c>
      <c r="E17" s="41">
        <f t="shared" si="0"/>
        <v>2</v>
      </c>
      <c r="F17" s="44">
        <f t="shared" si="1"/>
        <v>5.4054054054054057E-2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86</v>
      </c>
      <c r="D18" s="429">
        <v>85</v>
      </c>
      <c r="E18" s="57">
        <f t="shared" si="0"/>
        <v>1</v>
      </c>
      <c r="F18" s="58">
        <f t="shared" si="1"/>
        <v>1.1764705882352941E-2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2588</v>
      </c>
      <c r="D19" s="7">
        <f>SUM(D8:D18)</f>
        <v>2581</v>
      </c>
      <c r="E19" s="77">
        <f t="shared" si="0"/>
        <v>7</v>
      </c>
      <c r="F19" s="60">
        <f t="shared" si="1"/>
        <v>2.7121270825261525E-3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445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446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46</v>
      </c>
      <c r="D28" s="99">
        <v>118</v>
      </c>
      <c r="E28" s="41">
        <f t="shared" ref="E28:E38" si="3">SUM(C28-D28)</f>
        <v>-72</v>
      </c>
      <c r="F28" s="67">
        <f t="shared" ref="F28:F36" si="4">SUM(E28/D28)</f>
        <v>-0.61016949152542377</v>
      </c>
      <c r="G28" s="75">
        <f>SUM(C28/D28)</f>
        <v>0.38983050847457629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2142</v>
      </c>
      <c r="D30" s="99">
        <v>2500</v>
      </c>
      <c r="E30" s="41">
        <f t="shared" si="3"/>
        <v>-358</v>
      </c>
      <c r="F30" s="67">
        <f t="shared" si="4"/>
        <v>-0.14319999999999999</v>
      </c>
      <c r="G30" s="75">
        <f>SUM(C30/D30)</f>
        <v>0.85680000000000001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28</v>
      </c>
      <c r="D31" s="99">
        <v>75</v>
      </c>
      <c r="E31" s="41">
        <f t="shared" si="3"/>
        <v>-47</v>
      </c>
      <c r="F31" s="67">
        <f t="shared" si="4"/>
        <v>-0.62666666666666671</v>
      </c>
      <c r="G31" s="75">
        <f t="shared" si="5"/>
        <v>0.37333333333333335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133</v>
      </c>
      <c r="D33" s="99">
        <v>460</v>
      </c>
      <c r="E33" s="41">
        <f t="shared" si="3"/>
        <v>-327</v>
      </c>
      <c r="F33" s="67">
        <f t="shared" si="4"/>
        <v>-0.71086956521739131</v>
      </c>
      <c r="G33" s="75">
        <f t="shared" si="5"/>
        <v>0.28913043478260869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23</v>
      </c>
      <c r="D35" s="182">
        <v>44</v>
      </c>
      <c r="E35" s="57">
        <f t="shared" si="3"/>
        <v>-21</v>
      </c>
      <c r="F35" s="389">
        <f t="shared" si="4"/>
        <v>-0.47727272727272729</v>
      </c>
      <c r="G35" s="75">
        <f t="shared" si="5"/>
        <v>0.52272727272727271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39</v>
      </c>
      <c r="D36" s="128">
        <v>111</v>
      </c>
      <c r="E36" s="57">
        <f t="shared" si="3"/>
        <v>-72</v>
      </c>
      <c r="F36" s="389">
        <f t="shared" si="4"/>
        <v>-0.64864864864864868</v>
      </c>
      <c r="G36" s="75">
        <f t="shared" si="5"/>
        <v>0.35135135135135137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2588</v>
      </c>
      <c r="D38" s="7">
        <f>SUM(D27:D37)</f>
        <v>3859</v>
      </c>
      <c r="E38" s="77">
        <f t="shared" si="3"/>
        <v>-1271</v>
      </c>
      <c r="F38" s="149">
        <f>SUM(E38/D38)</f>
        <v>-0.32935993780772221</v>
      </c>
      <c r="G38" s="185">
        <f>SUM(C38/D38)</f>
        <v>0.67064006219227779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446</v>
      </c>
      <c r="D40" s="438">
        <f>SUM(D27:D29,D31:D37)</f>
        <v>1359</v>
      </c>
      <c r="E40" s="77">
        <f>SUM(C40-D40)</f>
        <v>-913</v>
      </c>
      <c r="F40" s="149">
        <f>SUM(E40/D40)</f>
        <v>-0.67181751287711555</v>
      </c>
      <c r="G40" s="185">
        <f>SUM(C40/D40)</f>
        <v>0.32818248712288445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444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446</v>
      </c>
      <c r="D44" s="423" t="s">
        <v>442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1152</v>
      </c>
      <c r="D47" s="441">
        <v>1138</v>
      </c>
      <c r="E47" s="93">
        <f t="shared" ref="E47:E57" si="6">SUM(C47-D47)</f>
        <v>14</v>
      </c>
      <c r="F47" s="95">
        <f t="shared" ref="F47:F58" si="7">SUM(E47/D47)</f>
        <v>1.2302284710017574E-2</v>
      </c>
      <c r="G47" s="394">
        <f t="shared" ref="G47:G57" si="8">SUM(C47/C27)</f>
        <v>32.914285714285711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1297</v>
      </c>
      <c r="D48" s="427">
        <v>1271</v>
      </c>
      <c r="E48" s="93">
        <f t="shared" si="6"/>
        <v>26</v>
      </c>
      <c r="F48" s="95">
        <f t="shared" si="7"/>
        <v>2.0456333595594022E-2</v>
      </c>
      <c r="G48" s="394">
        <f t="shared" si="8"/>
        <v>28.195652173913043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767</v>
      </c>
      <c r="D49" s="427">
        <v>751</v>
      </c>
      <c r="E49" s="93">
        <f t="shared" si="6"/>
        <v>16</v>
      </c>
      <c r="F49" s="95">
        <f t="shared" si="7"/>
        <v>2.1304926764314249E-2</v>
      </c>
      <c r="G49" s="394">
        <f t="shared" si="8"/>
        <v>42.611111111111114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53966</v>
      </c>
      <c r="D50" s="442">
        <v>53814</v>
      </c>
      <c r="E50" s="93">
        <f t="shared" si="6"/>
        <v>152</v>
      </c>
      <c r="F50" s="95">
        <f t="shared" si="7"/>
        <v>2.8245437990114097E-3</v>
      </c>
      <c r="G50" s="394">
        <f t="shared" si="8"/>
        <v>25.194211017740429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1009</v>
      </c>
      <c r="D51" s="427">
        <v>943</v>
      </c>
      <c r="E51" s="93">
        <f t="shared" si="6"/>
        <v>66</v>
      </c>
      <c r="F51" s="95">
        <f t="shared" si="7"/>
        <v>6.9989395546129374E-2</v>
      </c>
      <c r="G51" s="394">
        <f t="shared" si="8"/>
        <v>36.035714285714285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474</v>
      </c>
      <c r="D52" s="427">
        <v>483</v>
      </c>
      <c r="E52" s="93">
        <f t="shared" si="6"/>
        <v>-9</v>
      </c>
      <c r="F52" s="95">
        <f t="shared" si="7"/>
        <v>-1.8633540372670808E-2</v>
      </c>
      <c r="G52" s="394">
        <f t="shared" si="8"/>
        <v>24.94736842105263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4463</v>
      </c>
      <c r="D53" s="427">
        <v>4338</v>
      </c>
      <c r="E53" s="93">
        <f t="shared" si="6"/>
        <v>125</v>
      </c>
      <c r="F53" s="95">
        <f t="shared" si="7"/>
        <v>2.8815122176118028E-2</v>
      </c>
      <c r="G53" s="394">
        <f t="shared" si="8"/>
        <v>33.556390977443606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612</v>
      </c>
      <c r="D54" s="429">
        <v>598</v>
      </c>
      <c r="E54" s="26">
        <f t="shared" si="6"/>
        <v>14</v>
      </c>
      <c r="F54" s="152">
        <f t="shared" si="7"/>
        <v>2.3411371237458192E-2</v>
      </c>
      <c r="G54" s="394">
        <f t="shared" si="8"/>
        <v>32.210526315789473</v>
      </c>
      <c r="AL54" s="35"/>
      <c r="AM54" s="35"/>
    </row>
    <row r="55" spans="2:39" ht="15" thickBot="1" x14ac:dyDescent="0.35">
      <c r="B55" s="14" t="s">
        <v>65</v>
      </c>
      <c r="C55" s="427">
        <v>649</v>
      </c>
      <c r="D55" s="427">
        <v>722</v>
      </c>
      <c r="E55" s="41">
        <f t="shared" si="6"/>
        <v>-73</v>
      </c>
      <c r="F55" s="67">
        <f t="shared" si="7"/>
        <v>-0.10110803324099724</v>
      </c>
      <c r="G55" s="394">
        <f t="shared" si="8"/>
        <v>28.217391304347824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524</v>
      </c>
      <c r="D56" s="427">
        <v>514</v>
      </c>
      <c r="E56" s="41">
        <f t="shared" si="6"/>
        <v>10</v>
      </c>
      <c r="F56" s="67">
        <f t="shared" si="7"/>
        <v>1.9455252918287938E-2</v>
      </c>
      <c r="G56" s="394">
        <f t="shared" si="8"/>
        <v>13.435897435897436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1366</v>
      </c>
      <c r="D57" s="429">
        <v>1419</v>
      </c>
      <c r="E57" s="57">
        <f t="shared" si="6"/>
        <v>-53</v>
      </c>
      <c r="F57" s="94">
        <f t="shared" si="7"/>
        <v>-3.7350246652572236E-2</v>
      </c>
      <c r="G57" s="394">
        <f t="shared" si="8"/>
        <v>15.883720930232558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66279</v>
      </c>
      <c r="D58" s="59">
        <f>SUM(D47:D57)</f>
        <v>65991</v>
      </c>
      <c r="E58" s="77">
        <f>SUM(C58-D58)</f>
        <v>288</v>
      </c>
      <c r="F58" s="149">
        <f t="shared" si="7"/>
        <v>4.3642314861117425E-3</v>
      </c>
      <c r="G58" s="395">
        <f>SUM(C58/C38)</f>
        <v>25.610123647604329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12313</v>
      </c>
      <c r="D59" s="73">
        <f>SUM(D47:D49,D51:D57)</f>
        <v>12177</v>
      </c>
      <c r="E59" s="73">
        <f>SUM(E47:E49,E51:E57)</f>
        <v>136</v>
      </c>
      <c r="F59" s="127">
        <f>SUM(E59/D59)</f>
        <v>1.1168596534450194E-2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12313</v>
      </c>
      <c r="F61" s="30">
        <f>SUM(C27:C29,C31:C37)</f>
        <v>446</v>
      </c>
      <c r="G61" s="134">
        <f>SUM(E61/F61)</f>
        <v>27.607623318385649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445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446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1152</v>
      </c>
      <c r="D69" s="220">
        <v>4152</v>
      </c>
      <c r="E69" s="41">
        <f>SUM(C69-D69)</f>
        <v>-3000</v>
      </c>
      <c r="F69" s="67">
        <f>SUM(E69/D69)</f>
        <v>-0.7225433526011561</v>
      </c>
      <c r="G69" s="75">
        <f>SUM(C69/D69)</f>
        <v>0.2774566473988439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1297</v>
      </c>
      <c r="D70" s="220">
        <v>3262</v>
      </c>
      <c r="E70" s="41">
        <f t="shared" ref="E70:E79" si="10">SUM(C70-D70)</f>
        <v>-1965</v>
      </c>
      <c r="F70" s="67">
        <f t="shared" ref="F70:F79" si="11">SUM(E70/D70)</f>
        <v>-0.60239117106069895</v>
      </c>
      <c r="G70" s="75">
        <f t="shared" ref="G70:G79" si="12">SUM(C70/D70)</f>
        <v>0.39760882893930105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767</v>
      </c>
      <c r="D71" s="220">
        <v>1771</v>
      </c>
      <c r="E71" s="41">
        <f t="shared" si="10"/>
        <v>-1004</v>
      </c>
      <c r="F71" s="67">
        <f t="shared" si="11"/>
        <v>-0.56691134952004518</v>
      </c>
      <c r="G71" s="75">
        <f>SUM(C71/D71)</f>
        <v>0.43308865047995482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53966</v>
      </c>
      <c r="D72" s="220">
        <v>86541</v>
      </c>
      <c r="E72" s="41">
        <f t="shared" si="10"/>
        <v>-32575</v>
      </c>
      <c r="F72" s="67">
        <f t="shared" si="11"/>
        <v>-0.37641118082758462</v>
      </c>
      <c r="G72" s="75">
        <f t="shared" si="12"/>
        <v>0.62358881917241538</v>
      </c>
    </row>
    <row r="73" spans="2:14" ht="15" thickBot="1" x14ac:dyDescent="0.35">
      <c r="B73" s="3" t="s">
        <v>3</v>
      </c>
      <c r="C73" s="435">
        <f t="shared" si="9"/>
        <v>1009</v>
      </c>
      <c r="D73" s="220">
        <v>2819</v>
      </c>
      <c r="E73" s="41">
        <f t="shared" si="10"/>
        <v>-1810</v>
      </c>
      <c r="F73" s="67">
        <f t="shared" si="11"/>
        <v>-0.64207165661582122</v>
      </c>
      <c r="G73" s="75">
        <f t="shared" si="12"/>
        <v>0.35792834338417878</v>
      </c>
    </row>
    <row r="74" spans="2:14" ht="15" thickBot="1" x14ac:dyDescent="0.35">
      <c r="B74" s="227" t="s">
        <v>7</v>
      </c>
      <c r="C74" s="435">
        <f t="shared" si="9"/>
        <v>474</v>
      </c>
      <c r="D74" s="223">
        <v>752</v>
      </c>
      <c r="E74" s="57">
        <f t="shared" si="10"/>
        <v>-278</v>
      </c>
      <c r="F74" s="94">
        <f t="shared" si="11"/>
        <v>-0.36968085106382981</v>
      </c>
      <c r="G74" s="75">
        <f t="shared" si="12"/>
        <v>0.63031914893617025</v>
      </c>
    </row>
    <row r="75" spans="2:14" ht="15" thickBot="1" x14ac:dyDescent="0.35">
      <c r="B75" s="14" t="s">
        <v>59</v>
      </c>
      <c r="C75" s="435">
        <f t="shared" si="9"/>
        <v>4463</v>
      </c>
      <c r="D75" s="220">
        <v>14129</v>
      </c>
      <c r="E75" s="41">
        <f t="shared" si="10"/>
        <v>-9666</v>
      </c>
      <c r="F75" s="67">
        <f t="shared" si="11"/>
        <v>-0.68412484960011322</v>
      </c>
      <c r="G75" s="75">
        <f t="shared" si="12"/>
        <v>0.31587515039988678</v>
      </c>
      <c r="K75" s="282"/>
    </row>
    <row r="76" spans="2:14" ht="15" thickBot="1" x14ac:dyDescent="0.35">
      <c r="B76" s="170" t="s">
        <v>338</v>
      </c>
      <c r="C76" s="435">
        <f t="shared" si="9"/>
        <v>612</v>
      </c>
      <c r="D76" s="235">
        <v>1843</v>
      </c>
      <c r="E76" s="93">
        <f t="shared" si="10"/>
        <v>-1231</v>
      </c>
      <c r="F76" s="95">
        <f t="shared" si="11"/>
        <v>-0.66793271839392299</v>
      </c>
      <c r="G76" s="75">
        <f t="shared" si="12"/>
        <v>0.33206728160607707</v>
      </c>
    </row>
    <row r="77" spans="2:14" ht="15" thickBot="1" x14ac:dyDescent="0.35">
      <c r="B77" s="233" t="s">
        <v>65</v>
      </c>
      <c r="C77" s="436">
        <f t="shared" si="9"/>
        <v>649</v>
      </c>
      <c r="D77" s="236">
        <v>1048</v>
      </c>
      <c r="E77" s="57">
        <f t="shared" si="10"/>
        <v>-399</v>
      </c>
      <c r="F77" s="238">
        <f t="shared" si="11"/>
        <v>-0.38072519083969464</v>
      </c>
      <c r="G77" s="75">
        <f t="shared" si="12"/>
        <v>0.61927480916030531</v>
      </c>
    </row>
    <row r="78" spans="2:14" ht="15" thickBot="1" x14ac:dyDescent="0.35">
      <c r="B78" s="419" t="s">
        <v>296</v>
      </c>
      <c r="C78" s="435">
        <f t="shared" si="9"/>
        <v>524</v>
      </c>
      <c r="D78" s="418">
        <v>3522</v>
      </c>
      <c r="E78" s="105">
        <f t="shared" si="10"/>
        <v>-2998</v>
      </c>
      <c r="F78" s="150">
        <f t="shared" si="11"/>
        <v>-0.85122089721749006</v>
      </c>
      <c r="G78" s="75">
        <f t="shared" si="12"/>
        <v>0.14877910278250994</v>
      </c>
    </row>
    <row r="79" spans="2:14" ht="15" thickBot="1" x14ac:dyDescent="0.35">
      <c r="B79" s="38" t="s">
        <v>19</v>
      </c>
      <c r="C79" s="441">
        <f t="shared" si="9"/>
        <v>1366</v>
      </c>
      <c r="D79" s="390">
        <v>5504</v>
      </c>
      <c r="E79" s="26">
        <f t="shared" si="10"/>
        <v>-4138</v>
      </c>
      <c r="F79" s="152">
        <f t="shared" si="11"/>
        <v>-0.75181686046511631</v>
      </c>
      <c r="G79" s="75">
        <f t="shared" si="12"/>
        <v>0.24818313953488372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66279</v>
      </c>
      <c r="D80" s="115">
        <f>SUM(D69:D79)</f>
        <v>125343</v>
      </c>
      <c r="E80" s="77">
        <f>SUM(C80-D80)</f>
        <v>-59064</v>
      </c>
      <c r="F80" s="149">
        <f>SUM(E80/D80)</f>
        <v>-0.47121897513223715</v>
      </c>
      <c r="G80" s="185">
        <f>SUM(C80/D80)</f>
        <v>0.52878102486776291</v>
      </c>
      <c r="N80" s="72"/>
    </row>
    <row r="81" spans="3:14" ht="15" thickBot="1" x14ac:dyDescent="0.35">
      <c r="E81" s="102">
        <f>SUM(E69:E79)</f>
        <v>-59064</v>
      </c>
      <c r="I81" s="6" t="s">
        <v>445</v>
      </c>
      <c r="J81" s="40"/>
      <c r="K81" s="40"/>
      <c r="N81" s="72"/>
    </row>
    <row r="82" spans="3:14" ht="18.600000000000001" thickBot="1" x14ac:dyDescent="0.4">
      <c r="C82" s="444">
        <f>SUM(C80/C38)</f>
        <v>25.610123647604329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446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12313</v>
      </c>
      <c r="D84" s="73">
        <f>SUM(D69:D71,D73:D79)</f>
        <v>38802</v>
      </c>
      <c r="E84" s="250">
        <f>SUM(C84/D84)</f>
        <v>0.3173290036596052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32.914285714285711</v>
      </c>
      <c r="K86" s="111">
        <f t="shared" si="13"/>
        <v>36.743362831858406</v>
      </c>
      <c r="L86" s="210">
        <f>SUM(J86-K86)</f>
        <v>-3.8290771175726945</v>
      </c>
      <c r="M86" s="44">
        <f>SUM(L86/K86)</f>
        <v>-0.10421139554087536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28.195652173913043</v>
      </c>
      <c r="K87" s="111">
        <f t="shared" si="13"/>
        <v>27.64406779661017</v>
      </c>
      <c r="L87" s="210">
        <f t="shared" ref="L87:L96" si="14">SUM(J87-K87)</f>
        <v>0.55158437730287346</v>
      </c>
      <c r="M87" s="44">
        <f t="shared" ref="M87:M96" si="15">SUM(L87/K87)</f>
        <v>1.995308293125048E-2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42.611111111111114</v>
      </c>
      <c r="K88" s="111">
        <f t="shared" si="13"/>
        <v>37.680851063829785</v>
      </c>
      <c r="L88" s="210">
        <f>SUM(J88-K88)</f>
        <v>4.9302600472813296</v>
      </c>
      <c r="M88" s="44">
        <f t="shared" si="15"/>
        <v>0.13084258736432666</v>
      </c>
      <c r="N88" s="72"/>
    </row>
    <row r="89" spans="3:14" x14ac:dyDescent="0.3">
      <c r="C89" s="445">
        <f>(SUM(C69,C70,C71,C73,C74,C75,C76,C77,C78,C79)/SUM(C27,C28,C29,C31,C32,C33,C34,C35,C36,C37))</f>
        <v>27.607623318385649</v>
      </c>
      <c r="D89" s="10"/>
      <c r="E89" s="73"/>
      <c r="I89" s="130" t="s">
        <v>6</v>
      </c>
      <c r="J89" s="212">
        <f t="shared" si="13"/>
        <v>25.194211017740429</v>
      </c>
      <c r="K89" s="111">
        <f t="shared" si="13"/>
        <v>34.616399999999999</v>
      </c>
      <c r="L89" s="210">
        <f t="shared" si="14"/>
        <v>-9.4221889822595699</v>
      </c>
      <c r="M89" s="44">
        <f t="shared" si="15"/>
        <v>-0.27218858640007543</v>
      </c>
    </row>
    <row r="90" spans="3:14" x14ac:dyDescent="0.3">
      <c r="I90" s="130" t="s">
        <v>3</v>
      </c>
      <c r="J90" s="212">
        <f t="shared" si="13"/>
        <v>36.035714285714285</v>
      </c>
      <c r="K90" s="111">
        <f t="shared" ref="K90:K96" si="16">SUM(D73/D31)</f>
        <v>37.586666666666666</v>
      </c>
      <c r="L90" s="210">
        <f t="shared" si="14"/>
        <v>-1.5509523809523813</v>
      </c>
      <c r="M90" s="44">
        <f t="shared" si="15"/>
        <v>-4.1263365935235399E-2</v>
      </c>
    </row>
    <row r="91" spans="3:14" x14ac:dyDescent="0.3">
      <c r="E91" s="73"/>
      <c r="I91" s="130" t="s">
        <v>7</v>
      </c>
      <c r="J91" s="212">
        <f t="shared" si="13"/>
        <v>24.94736842105263</v>
      </c>
      <c r="K91" s="111">
        <f t="shared" si="16"/>
        <v>21.485714285714284</v>
      </c>
      <c r="L91" s="210">
        <f t="shared" si="14"/>
        <v>3.4616541353383461</v>
      </c>
      <c r="M91" s="44">
        <f t="shared" si="15"/>
        <v>0.16111422172452411</v>
      </c>
    </row>
    <row r="92" spans="3:14" x14ac:dyDescent="0.3">
      <c r="E92" s="74"/>
      <c r="I92" s="130" t="s">
        <v>59</v>
      </c>
      <c r="J92" s="212">
        <f t="shared" si="13"/>
        <v>33.556390977443606</v>
      </c>
      <c r="K92" s="111">
        <f t="shared" si="16"/>
        <v>30.715217391304346</v>
      </c>
      <c r="L92" s="210">
        <f t="shared" si="14"/>
        <v>2.8411735861392593</v>
      </c>
      <c r="M92" s="44">
        <f t="shared" si="15"/>
        <v>9.2500520180059401E-2</v>
      </c>
    </row>
    <row r="93" spans="3:14" x14ac:dyDescent="0.3">
      <c r="I93" s="130" t="s">
        <v>338</v>
      </c>
      <c r="J93" s="212">
        <f t="shared" si="13"/>
        <v>32.210526315789473</v>
      </c>
      <c r="K93" s="111">
        <f t="shared" si="16"/>
        <v>30.21311475409836</v>
      </c>
      <c r="L93" s="210">
        <f t="shared" si="14"/>
        <v>1.9974115616911128</v>
      </c>
      <c r="M93" s="44">
        <f t="shared" si="15"/>
        <v>6.6110746208984203E-2</v>
      </c>
    </row>
    <row r="94" spans="3:14" x14ac:dyDescent="0.3">
      <c r="E94" s="25"/>
      <c r="F94" s="25"/>
      <c r="I94" s="130" t="s">
        <v>65</v>
      </c>
      <c r="J94" s="212">
        <f t="shared" si="13"/>
        <v>28.217391304347824</v>
      </c>
      <c r="K94" s="111">
        <f t="shared" si="16"/>
        <v>23.818181818181817</v>
      </c>
      <c r="L94" s="210">
        <f t="shared" si="14"/>
        <v>4.3992094861660078</v>
      </c>
      <c r="M94" s="44">
        <f t="shared" si="15"/>
        <v>0.18469963491536676</v>
      </c>
    </row>
    <row r="95" spans="3:14" x14ac:dyDescent="0.3">
      <c r="E95" s="25"/>
      <c r="F95" s="25"/>
      <c r="I95" s="79" t="s">
        <v>296</v>
      </c>
      <c r="J95" s="212">
        <f t="shared" si="13"/>
        <v>13.435897435897436</v>
      </c>
      <c r="K95" s="111">
        <f t="shared" si="16"/>
        <v>31.72972972972973</v>
      </c>
      <c r="L95" s="210">
        <f t="shared" si="14"/>
        <v>-18.293832293832295</v>
      </c>
      <c r="M95" s="44">
        <f t="shared" si="15"/>
        <v>-0.57655178438824095</v>
      </c>
    </row>
    <row r="96" spans="3:14" ht="15" thickBot="1" x14ac:dyDescent="0.35">
      <c r="I96" s="13" t="s">
        <v>19</v>
      </c>
      <c r="J96" s="213">
        <f t="shared" si="13"/>
        <v>15.883720930232558</v>
      </c>
      <c r="K96" s="208">
        <f t="shared" si="16"/>
        <v>18.657627118644069</v>
      </c>
      <c r="L96" s="211">
        <f t="shared" si="14"/>
        <v>-2.7739061884115106</v>
      </c>
      <c r="M96" s="65">
        <f t="shared" si="15"/>
        <v>-0.14867411438615472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93A89-00EF-42AC-BD8B-5B8A50DBFA9B}">
  <dimension ref="B1:AM203"/>
  <sheetViews>
    <sheetView topLeftCell="C1" workbookViewId="0">
      <selection activeCell="I23" sqref="I23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449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449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451</v>
      </c>
      <c r="D5" s="423" t="s">
        <v>446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47</v>
      </c>
      <c r="D9" s="427">
        <v>46</v>
      </c>
      <c r="E9" s="93">
        <f t="shared" si="0"/>
        <v>1</v>
      </c>
      <c r="F9" s="44">
        <f t="shared" si="1"/>
        <v>2.1739130434782608E-2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2156</v>
      </c>
      <c r="D11" s="427">
        <v>2142</v>
      </c>
      <c r="E11" s="93">
        <f t="shared" si="0"/>
        <v>14</v>
      </c>
      <c r="F11" s="44">
        <f t="shared" si="1"/>
        <v>6.5359477124183009E-3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28</v>
      </c>
      <c r="E12" s="93">
        <f t="shared" si="0"/>
        <v>2</v>
      </c>
      <c r="F12" s="44">
        <f t="shared" si="1"/>
        <v>7.1428571428571425E-2</v>
      </c>
      <c r="J12" s="190"/>
      <c r="K12" s="146"/>
      <c r="L12" s="139"/>
      <c r="M12" s="139"/>
      <c r="N12" s="141"/>
      <c r="S12" s="16" t="s">
        <v>58</v>
      </c>
      <c r="T12" s="18">
        <f>SUM(C19/T7)</f>
        <v>0.66923076923076918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19</v>
      </c>
      <c r="D13" s="427">
        <v>19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0.53987250996015934</v>
      </c>
      <c r="U13" s="16"/>
    </row>
    <row r="14" spans="2:35" ht="15" thickBot="1" x14ac:dyDescent="0.35">
      <c r="B14" s="14" t="s">
        <v>59</v>
      </c>
      <c r="C14" s="427">
        <v>133</v>
      </c>
      <c r="D14" s="427">
        <v>133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26</v>
      </c>
      <c r="D16" s="430">
        <v>23</v>
      </c>
      <c r="E16" s="41">
        <f t="shared" si="0"/>
        <v>3</v>
      </c>
      <c r="F16" s="44">
        <f t="shared" si="1"/>
        <v>0.13043478260869565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39</v>
      </c>
      <c r="E17" s="41">
        <f t="shared" si="0"/>
        <v>1</v>
      </c>
      <c r="F17" s="44">
        <f t="shared" si="1"/>
        <v>2.564102564102564E-2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87</v>
      </c>
      <c r="D18" s="429">
        <v>86</v>
      </c>
      <c r="E18" s="57">
        <f t="shared" si="0"/>
        <v>1</v>
      </c>
      <c r="F18" s="58">
        <f t="shared" si="1"/>
        <v>1.1627906976744186E-2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2610</v>
      </c>
      <c r="D19" s="7">
        <f>SUM(D8:D18)</f>
        <v>2588</v>
      </c>
      <c r="E19" s="77">
        <f t="shared" si="0"/>
        <v>22</v>
      </c>
      <c r="F19" s="60">
        <f t="shared" si="1"/>
        <v>8.5007727975270481E-3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450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451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47</v>
      </c>
      <c r="D28" s="99">
        <v>118</v>
      </c>
      <c r="E28" s="41">
        <f t="shared" ref="E28:E38" si="3">SUM(C28-D28)</f>
        <v>-71</v>
      </c>
      <c r="F28" s="67">
        <f t="shared" ref="F28:F36" si="4">SUM(E28/D28)</f>
        <v>-0.60169491525423724</v>
      </c>
      <c r="G28" s="75">
        <f>SUM(C28/D28)</f>
        <v>0.39830508474576271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2156</v>
      </c>
      <c r="D30" s="99">
        <v>2500</v>
      </c>
      <c r="E30" s="41">
        <f t="shared" si="3"/>
        <v>-344</v>
      </c>
      <c r="F30" s="67">
        <f t="shared" si="4"/>
        <v>-0.1376</v>
      </c>
      <c r="G30" s="75">
        <f>SUM(C30/D30)</f>
        <v>0.86240000000000006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19</v>
      </c>
      <c r="D32" s="99">
        <v>35</v>
      </c>
      <c r="E32" s="41">
        <f t="shared" si="3"/>
        <v>-16</v>
      </c>
      <c r="F32" s="67">
        <f t="shared" si="4"/>
        <v>-0.45714285714285713</v>
      </c>
      <c r="G32" s="75">
        <f t="shared" si="5"/>
        <v>0.54285714285714282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133</v>
      </c>
      <c r="D33" s="99">
        <v>460</v>
      </c>
      <c r="E33" s="41">
        <f t="shared" si="3"/>
        <v>-327</v>
      </c>
      <c r="F33" s="67">
        <f t="shared" si="4"/>
        <v>-0.71086956521739131</v>
      </c>
      <c r="G33" s="75">
        <f t="shared" si="5"/>
        <v>0.28913043478260869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26</v>
      </c>
      <c r="D35" s="182">
        <v>44</v>
      </c>
      <c r="E35" s="57">
        <f t="shared" si="3"/>
        <v>-18</v>
      </c>
      <c r="F35" s="389">
        <f t="shared" si="4"/>
        <v>-0.40909090909090912</v>
      </c>
      <c r="G35" s="75">
        <f t="shared" si="5"/>
        <v>0.59090909090909094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87</v>
      </c>
      <c r="D37" s="119">
        <v>295</v>
      </c>
      <c r="E37" s="41">
        <f t="shared" si="3"/>
        <v>-208</v>
      </c>
      <c r="F37" s="94">
        <f>SUM(E37/D37)</f>
        <v>-0.70508474576271185</v>
      </c>
      <c r="G37" s="75">
        <f>SUM(C37/D37)</f>
        <v>0.29491525423728815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2610</v>
      </c>
      <c r="D38" s="7">
        <f>SUM(D27:D37)</f>
        <v>3859</v>
      </c>
      <c r="E38" s="77">
        <f t="shared" si="3"/>
        <v>-1249</v>
      </c>
      <c r="F38" s="149">
        <f>SUM(E38/D38)</f>
        <v>-0.32365897901010626</v>
      </c>
      <c r="G38" s="185">
        <f>SUM(C38/D38)</f>
        <v>0.67634102098989379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454</v>
      </c>
      <c r="D40" s="438">
        <f>SUM(D27:D29,D31:D37)</f>
        <v>1359</v>
      </c>
      <c r="E40" s="77">
        <f>SUM(C40-D40)</f>
        <v>-905</v>
      </c>
      <c r="F40" s="149">
        <f>SUM(E40/D40)</f>
        <v>-0.66593083149374543</v>
      </c>
      <c r="G40" s="185">
        <f>SUM(C40/D40)</f>
        <v>0.33406916850625462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449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451</v>
      </c>
      <c r="D44" s="423" t="s">
        <v>446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1104</v>
      </c>
      <c r="D47" s="441">
        <v>1152</v>
      </c>
      <c r="E47" s="93">
        <f t="shared" ref="E47:E57" si="6">SUM(C47-D47)</f>
        <v>-48</v>
      </c>
      <c r="F47" s="95">
        <f t="shared" ref="F47:F58" si="7">SUM(E47/D47)</f>
        <v>-4.1666666666666664E-2</v>
      </c>
      <c r="G47" s="394">
        <f t="shared" ref="G47:G57" si="8">SUM(C47/C27)</f>
        <v>31.542857142857144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1483</v>
      </c>
      <c r="D48" s="427">
        <v>1297</v>
      </c>
      <c r="E48" s="93">
        <f t="shared" si="6"/>
        <v>186</v>
      </c>
      <c r="F48" s="95">
        <f t="shared" si="7"/>
        <v>0.14340786430223593</v>
      </c>
      <c r="G48" s="394">
        <f t="shared" si="8"/>
        <v>31.553191489361701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775</v>
      </c>
      <c r="D49" s="427">
        <v>767</v>
      </c>
      <c r="E49" s="93">
        <f t="shared" si="6"/>
        <v>8</v>
      </c>
      <c r="F49" s="95">
        <f t="shared" si="7"/>
        <v>1.0430247718383311E-2</v>
      </c>
      <c r="G49" s="394">
        <f t="shared" si="8"/>
        <v>43.055555555555557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55168</v>
      </c>
      <c r="D50" s="442">
        <v>53966</v>
      </c>
      <c r="E50" s="93">
        <f t="shared" si="6"/>
        <v>1202</v>
      </c>
      <c r="F50" s="95">
        <f t="shared" si="7"/>
        <v>2.2273283178297448E-2</v>
      </c>
      <c r="G50" s="394">
        <f t="shared" si="8"/>
        <v>25.588126159554729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953</v>
      </c>
      <c r="D51" s="427">
        <v>1009</v>
      </c>
      <c r="E51" s="93">
        <f t="shared" si="6"/>
        <v>-56</v>
      </c>
      <c r="F51" s="95">
        <f t="shared" si="7"/>
        <v>-5.550049554013875E-2</v>
      </c>
      <c r="G51" s="394">
        <f t="shared" si="8"/>
        <v>31.766666666666666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520</v>
      </c>
      <c r="D52" s="427">
        <v>474</v>
      </c>
      <c r="E52" s="93">
        <f t="shared" si="6"/>
        <v>46</v>
      </c>
      <c r="F52" s="95">
        <f t="shared" si="7"/>
        <v>9.7046413502109699E-2</v>
      </c>
      <c r="G52" s="394">
        <f t="shared" si="8"/>
        <v>27.368421052631579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4214</v>
      </c>
      <c r="D53" s="427">
        <v>4463</v>
      </c>
      <c r="E53" s="93">
        <f t="shared" si="6"/>
        <v>-249</v>
      </c>
      <c r="F53" s="95">
        <f t="shared" si="7"/>
        <v>-5.5792068115617301E-2</v>
      </c>
      <c r="G53" s="394">
        <f t="shared" si="8"/>
        <v>31.684210526315791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632</v>
      </c>
      <c r="D54" s="429">
        <v>612</v>
      </c>
      <c r="E54" s="26">
        <f t="shared" si="6"/>
        <v>20</v>
      </c>
      <c r="F54" s="152">
        <f t="shared" si="7"/>
        <v>3.2679738562091505E-2</v>
      </c>
      <c r="G54" s="394">
        <f t="shared" si="8"/>
        <v>33.263157894736842</v>
      </c>
      <c r="AL54" s="35"/>
      <c r="AM54" s="35"/>
    </row>
    <row r="55" spans="2:39" ht="15" thickBot="1" x14ac:dyDescent="0.35">
      <c r="B55" s="14" t="s">
        <v>65</v>
      </c>
      <c r="C55" s="427">
        <v>914</v>
      </c>
      <c r="D55" s="427">
        <v>649</v>
      </c>
      <c r="E55" s="41">
        <f t="shared" si="6"/>
        <v>265</v>
      </c>
      <c r="F55" s="67">
        <f t="shared" si="7"/>
        <v>0.40832049306625579</v>
      </c>
      <c r="G55" s="394">
        <f t="shared" si="8"/>
        <v>35.153846153846153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523</v>
      </c>
      <c r="D56" s="427">
        <v>524</v>
      </c>
      <c r="E56" s="41">
        <f t="shared" si="6"/>
        <v>-1</v>
      </c>
      <c r="F56" s="67">
        <f t="shared" si="7"/>
        <v>-1.9083969465648854E-3</v>
      </c>
      <c r="G56" s="394">
        <f t="shared" si="8"/>
        <v>13.074999999999999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1468</v>
      </c>
      <c r="D57" s="429">
        <v>1366</v>
      </c>
      <c r="E57" s="57">
        <f t="shared" si="6"/>
        <v>102</v>
      </c>
      <c r="F57" s="94">
        <f t="shared" si="7"/>
        <v>7.4670571010248904E-2</v>
      </c>
      <c r="G57" s="394">
        <f t="shared" si="8"/>
        <v>16.873563218390803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67754</v>
      </c>
      <c r="D58" s="59">
        <f>SUM(D47:D57)</f>
        <v>66279</v>
      </c>
      <c r="E58" s="77">
        <f>SUM(C58-D58)</f>
        <v>1475</v>
      </c>
      <c r="F58" s="149">
        <f t="shared" si="7"/>
        <v>2.2254409390606376E-2</v>
      </c>
      <c r="G58" s="395">
        <f>SUM(C58/C38)</f>
        <v>25.959386973180077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12586</v>
      </c>
      <c r="D59" s="73">
        <f>SUM(D47:D49,D51:D57)</f>
        <v>12313</v>
      </c>
      <c r="E59" s="73">
        <f>SUM(E47:E49,E51:E57)</f>
        <v>273</v>
      </c>
      <c r="F59" s="127">
        <f>SUM(E59/D59)</f>
        <v>2.2171688459351906E-2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12586</v>
      </c>
      <c r="F61" s="30">
        <f>SUM(C27:C29,C31:C37)</f>
        <v>454</v>
      </c>
      <c r="G61" s="134">
        <f>SUM(E61/F61)</f>
        <v>27.722466960352424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450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451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1104</v>
      </c>
      <c r="D69" s="220">
        <v>4152</v>
      </c>
      <c r="E69" s="41">
        <f>SUM(C69-D69)</f>
        <v>-3048</v>
      </c>
      <c r="F69" s="67">
        <f>SUM(E69/D69)</f>
        <v>-0.73410404624277459</v>
      </c>
      <c r="G69" s="75">
        <f>SUM(C69/D69)</f>
        <v>0.26589595375722541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1483</v>
      </c>
      <c r="D70" s="220">
        <v>3262</v>
      </c>
      <c r="E70" s="41">
        <f t="shared" ref="E70:E79" si="10">SUM(C70-D70)</f>
        <v>-1779</v>
      </c>
      <c r="F70" s="67">
        <f t="shared" ref="F70:F79" si="11">SUM(E70/D70)</f>
        <v>-0.54537093807480075</v>
      </c>
      <c r="G70" s="75">
        <f t="shared" ref="G70:G79" si="12">SUM(C70/D70)</f>
        <v>0.45462906192519925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775</v>
      </c>
      <c r="D71" s="220">
        <v>1771</v>
      </c>
      <c r="E71" s="41">
        <f t="shared" si="10"/>
        <v>-996</v>
      </c>
      <c r="F71" s="67">
        <f t="shared" si="11"/>
        <v>-0.56239412761151897</v>
      </c>
      <c r="G71" s="75">
        <f>SUM(C71/D71)</f>
        <v>0.43760587238848109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55168</v>
      </c>
      <c r="D72" s="220">
        <v>86541</v>
      </c>
      <c r="E72" s="41">
        <f t="shared" si="10"/>
        <v>-31373</v>
      </c>
      <c r="F72" s="67">
        <f t="shared" si="11"/>
        <v>-0.3625218104713373</v>
      </c>
      <c r="G72" s="75">
        <f t="shared" si="12"/>
        <v>0.63747818952866275</v>
      </c>
    </row>
    <row r="73" spans="2:14" ht="15" thickBot="1" x14ac:dyDescent="0.35">
      <c r="B73" s="3" t="s">
        <v>3</v>
      </c>
      <c r="C73" s="435">
        <f t="shared" si="9"/>
        <v>953</v>
      </c>
      <c r="D73" s="220">
        <v>2819</v>
      </c>
      <c r="E73" s="41">
        <f t="shared" si="10"/>
        <v>-1866</v>
      </c>
      <c r="F73" s="67">
        <f t="shared" si="11"/>
        <v>-0.66193685704150407</v>
      </c>
      <c r="G73" s="75">
        <f t="shared" si="12"/>
        <v>0.33806314295849593</v>
      </c>
    </row>
    <row r="74" spans="2:14" ht="15" thickBot="1" x14ac:dyDescent="0.35">
      <c r="B74" s="227" t="s">
        <v>7</v>
      </c>
      <c r="C74" s="435">
        <f t="shared" si="9"/>
        <v>520</v>
      </c>
      <c r="D74" s="223">
        <v>752</v>
      </c>
      <c r="E74" s="57">
        <f t="shared" si="10"/>
        <v>-232</v>
      </c>
      <c r="F74" s="94">
        <f t="shared" si="11"/>
        <v>-0.30851063829787234</v>
      </c>
      <c r="G74" s="75">
        <f t="shared" si="12"/>
        <v>0.69148936170212771</v>
      </c>
    </row>
    <row r="75" spans="2:14" ht="15" thickBot="1" x14ac:dyDescent="0.35">
      <c r="B75" s="14" t="s">
        <v>59</v>
      </c>
      <c r="C75" s="435">
        <f t="shared" si="9"/>
        <v>4214</v>
      </c>
      <c r="D75" s="220">
        <v>14129</v>
      </c>
      <c r="E75" s="41">
        <f t="shared" si="10"/>
        <v>-9915</v>
      </c>
      <c r="F75" s="67">
        <f t="shared" si="11"/>
        <v>-0.7017481775072546</v>
      </c>
      <c r="G75" s="75">
        <f t="shared" si="12"/>
        <v>0.2982518224927454</v>
      </c>
      <c r="K75" s="282"/>
    </row>
    <row r="76" spans="2:14" ht="15" thickBot="1" x14ac:dyDescent="0.35">
      <c r="B76" s="170" t="s">
        <v>338</v>
      </c>
      <c r="C76" s="435">
        <f t="shared" si="9"/>
        <v>632</v>
      </c>
      <c r="D76" s="235">
        <v>1843</v>
      </c>
      <c r="E76" s="93">
        <f t="shared" si="10"/>
        <v>-1211</v>
      </c>
      <c r="F76" s="95">
        <f t="shared" si="11"/>
        <v>-0.65708084644601195</v>
      </c>
      <c r="G76" s="75">
        <f t="shared" si="12"/>
        <v>0.34291915355398805</v>
      </c>
    </row>
    <row r="77" spans="2:14" ht="15" thickBot="1" x14ac:dyDescent="0.35">
      <c r="B77" s="233" t="s">
        <v>65</v>
      </c>
      <c r="C77" s="436">
        <f t="shared" si="9"/>
        <v>914</v>
      </c>
      <c r="D77" s="236">
        <v>1048</v>
      </c>
      <c r="E77" s="57">
        <f t="shared" si="10"/>
        <v>-134</v>
      </c>
      <c r="F77" s="238">
        <f t="shared" si="11"/>
        <v>-0.12786259541984732</v>
      </c>
      <c r="G77" s="75">
        <f t="shared" si="12"/>
        <v>0.87213740458015265</v>
      </c>
    </row>
    <row r="78" spans="2:14" ht="15" thickBot="1" x14ac:dyDescent="0.35">
      <c r="B78" s="419" t="s">
        <v>296</v>
      </c>
      <c r="C78" s="435">
        <f t="shared" si="9"/>
        <v>523</v>
      </c>
      <c r="D78" s="418">
        <v>3522</v>
      </c>
      <c r="E78" s="105">
        <f t="shared" si="10"/>
        <v>-2999</v>
      </c>
      <c r="F78" s="150">
        <f t="shared" si="11"/>
        <v>-0.85150482680295292</v>
      </c>
      <c r="G78" s="75">
        <f t="shared" si="12"/>
        <v>0.14849517319704714</v>
      </c>
    </row>
    <row r="79" spans="2:14" ht="15" thickBot="1" x14ac:dyDescent="0.35">
      <c r="B79" s="38" t="s">
        <v>19</v>
      </c>
      <c r="C79" s="441">
        <f t="shared" si="9"/>
        <v>1468</v>
      </c>
      <c r="D79" s="390">
        <v>5504</v>
      </c>
      <c r="E79" s="26">
        <f t="shared" si="10"/>
        <v>-4036</v>
      </c>
      <c r="F79" s="152">
        <f t="shared" si="11"/>
        <v>-0.73328488372093026</v>
      </c>
      <c r="G79" s="75">
        <f t="shared" si="12"/>
        <v>0.26671511627906974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67754</v>
      </c>
      <c r="D80" s="115">
        <f>SUM(D69:D79)</f>
        <v>125343</v>
      </c>
      <c r="E80" s="77">
        <f>SUM(C80-D80)</f>
        <v>-57589</v>
      </c>
      <c r="F80" s="149">
        <f>SUM(E80/D80)</f>
        <v>-0.45945126572684553</v>
      </c>
      <c r="G80" s="185">
        <f>SUM(C80/D80)</f>
        <v>0.54054873427315442</v>
      </c>
      <c r="N80" s="72"/>
    </row>
    <row r="81" spans="3:14" ht="15" thickBot="1" x14ac:dyDescent="0.35">
      <c r="E81" s="102">
        <f>SUM(E69:E79)</f>
        <v>-57589</v>
      </c>
      <c r="I81" s="6" t="s">
        <v>450</v>
      </c>
      <c r="J81" s="40"/>
      <c r="K81" s="40"/>
      <c r="N81" s="72"/>
    </row>
    <row r="82" spans="3:14" ht="18.600000000000001" thickBot="1" x14ac:dyDescent="0.4">
      <c r="C82" s="444">
        <f>SUM(C80/C38)</f>
        <v>25.959386973180077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451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12586</v>
      </c>
      <c r="D84" s="73">
        <f>SUM(D69:D71,D73:D79)</f>
        <v>38802</v>
      </c>
      <c r="E84" s="250">
        <f>SUM(C84/D84)</f>
        <v>0.32436472346786249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31.542857142857144</v>
      </c>
      <c r="K86" s="111">
        <f t="shared" si="13"/>
        <v>36.743362831858406</v>
      </c>
      <c r="L86" s="210">
        <f>SUM(J86-K86)</f>
        <v>-5.2005056890012611</v>
      </c>
      <c r="M86" s="44">
        <f>SUM(L86/K86)</f>
        <v>-0.14153592072667209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31.553191489361701</v>
      </c>
      <c r="K87" s="111">
        <f t="shared" si="13"/>
        <v>27.64406779661017</v>
      </c>
      <c r="L87" s="210">
        <f t="shared" ref="L87:L96" si="14">SUM(J87-K87)</f>
        <v>3.9091236927515318</v>
      </c>
      <c r="M87" s="44">
        <f t="shared" ref="M87:M96" si="15">SUM(L87/K87)</f>
        <v>0.14140913419518111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43.055555555555557</v>
      </c>
      <c r="K88" s="111">
        <f t="shared" si="13"/>
        <v>37.680851063829785</v>
      </c>
      <c r="L88" s="210">
        <f>SUM(J88-K88)</f>
        <v>5.3747044917257725</v>
      </c>
      <c r="M88" s="44">
        <f t="shared" si="15"/>
        <v>0.14263755568103406</v>
      </c>
      <c r="N88" s="72"/>
    </row>
    <row r="89" spans="3:14" x14ac:dyDescent="0.3">
      <c r="C89" s="445">
        <f>(SUM(C69,C70,C71,C73,C74,C75,C76,C77,C78,C79)/SUM(C27,C28,C29,C31,C32,C33,C34,C35,C36,C37))</f>
        <v>27.722466960352424</v>
      </c>
      <c r="D89" s="10"/>
      <c r="E89" s="73"/>
      <c r="I89" s="130" t="s">
        <v>6</v>
      </c>
      <c r="J89" s="212">
        <f t="shared" si="13"/>
        <v>25.588126159554729</v>
      </c>
      <c r="K89" s="111">
        <f t="shared" si="13"/>
        <v>34.616399999999999</v>
      </c>
      <c r="L89" s="210">
        <f t="shared" si="14"/>
        <v>-9.0282738404452694</v>
      </c>
      <c r="M89" s="44">
        <f t="shared" si="15"/>
        <v>-0.26080914943336886</v>
      </c>
    </row>
    <row r="90" spans="3:14" x14ac:dyDescent="0.3">
      <c r="I90" s="130" t="s">
        <v>3</v>
      </c>
      <c r="J90" s="212">
        <f t="shared" si="13"/>
        <v>31.766666666666666</v>
      </c>
      <c r="K90" s="111">
        <f t="shared" ref="K90:K96" si="16">SUM(D73/D31)</f>
        <v>37.586666666666666</v>
      </c>
      <c r="L90" s="210">
        <f t="shared" si="14"/>
        <v>-5.82</v>
      </c>
      <c r="M90" s="44">
        <f t="shared" si="15"/>
        <v>-0.1548421426037602</v>
      </c>
    </row>
    <row r="91" spans="3:14" x14ac:dyDescent="0.3">
      <c r="E91" s="73"/>
      <c r="I91" s="130" t="s">
        <v>7</v>
      </c>
      <c r="J91" s="212">
        <f t="shared" si="13"/>
        <v>27.368421052631579</v>
      </c>
      <c r="K91" s="111">
        <f t="shared" si="16"/>
        <v>21.485714285714284</v>
      </c>
      <c r="L91" s="210">
        <f t="shared" si="14"/>
        <v>5.8827067669172948</v>
      </c>
      <c r="M91" s="44">
        <f t="shared" si="15"/>
        <v>0.27379619260918264</v>
      </c>
    </row>
    <row r="92" spans="3:14" x14ac:dyDescent="0.3">
      <c r="E92" s="74"/>
      <c r="I92" s="130" t="s">
        <v>59</v>
      </c>
      <c r="J92" s="212">
        <f t="shared" si="13"/>
        <v>31.684210526315791</v>
      </c>
      <c r="K92" s="111">
        <f t="shared" si="16"/>
        <v>30.715217391304346</v>
      </c>
      <c r="L92" s="210">
        <f t="shared" si="14"/>
        <v>0.96899313501144491</v>
      </c>
      <c r="M92" s="44">
        <f t="shared" si="15"/>
        <v>3.1547656741826365E-2</v>
      </c>
    </row>
    <row r="93" spans="3:14" x14ac:dyDescent="0.3">
      <c r="I93" s="130" t="s">
        <v>338</v>
      </c>
      <c r="J93" s="212">
        <f t="shared" si="13"/>
        <v>33.263157894736842</v>
      </c>
      <c r="K93" s="111">
        <f t="shared" si="16"/>
        <v>30.21311475409836</v>
      </c>
      <c r="L93" s="210">
        <f t="shared" si="14"/>
        <v>3.0500431406384827</v>
      </c>
      <c r="M93" s="44">
        <f t="shared" si="15"/>
        <v>0.10095096667333014</v>
      </c>
    </row>
    <row r="94" spans="3:14" x14ac:dyDescent="0.3">
      <c r="E94" s="25"/>
      <c r="F94" s="25"/>
      <c r="I94" s="130" t="s">
        <v>65</v>
      </c>
      <c r="J94" s="212">
        <f t="shared" si="13"/>
        <v>35.153846153846153</v>
      </c>
      <c r="K94" s="111">
        <f t="shared" si="16"/>
        <v>23.818181818181817</v>
      </c>
      <c r="L94" s="210">
        <f t="shared" si="14"/>
        <v>11.335664335664337</v>
      </c>
      <c r="M94" s="44">
        <f t="shared" si="15"/>
        <v>0.47592483852025846</v>
      </c>
    </row>
    <row r="95" spans="3:14" x14ac:dyDescent="0.3">
      <c r="E95" s="25"/>
      <c r="F95" s="25"/>
      <c r="I95" s="79" t="s">
        <v>296</v>
      </c>
      <c r="J95" s="212">
        <f t="shared" si="13"/>
        <v>13.074999999999999</v>
      </c>
      <c r="K95" s="111">
        <f t="shared" si="16"/>
        <v>31.72972972972973</v>
      </c>
      <c r="L95" s="210">
        <f t="shared" si="14"/>
        <v>-18.654729729729731</v>
      </c>
      <c r="M95" s="44">
        <f t="shared" si="15"/>
        <v>-0.5879258943781942</v>
      </c>
    </row>
    <row r="96" spans="3:14" ht="15" thickBot="1" x14ac:dyDescent="0.35">
      <c r="I96" s="13" t="s">
        <v>19</v>
      </c>
      <c r="J96" s="213">
        <f t="shared" si="13"/>
        <v>16.873563218390803</v>
      </c>
      <c r="K96" s="208">
        <f t="shared" si="16"/>
        <v>18.657627118644069</v>
      </c>
      <c r="L96" s="211">
        <f t="shared" si="14"/>
        <v>-1.7840639002532654</v>
      </c>
      <c r="M96" s="65">
        <f t="shared" si="15"/>
        <v>-9.5621157444533658E-2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3EFB-D553-49E8-94C6-018793089FFE}">
  <dimension ref="B1:AM203"/>
  <sheetViews>
    <sheetView topLeftCell="C1" workbookViewId="0">
      <selection activeCell="G30" sqref="G30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452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452</v>
      </c>
      <c r="C3" s="421"/>
      <c r="D3" s="28"/>
      <c r="E3" s="28"/>
      <c r="J3" s="519"/>
      <c r="K3" s="519"/>
      <c r="L3" s="519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454</v>
      </c>
      <c r="D5" s="423" t="s">
        <v>451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35</v>
      </c>
      <c r="E8" s="93">
        <f t="shared" ref="E8:E19" si="0">SUM(C8-D8)</f>
        <v>-2</v>
      </c>
      <c r="F8" s="96">
        <f t="shared" ref="F8:F19" si="1">SUM(E8/D8)</f>
        <v>-5.7142857142857141E-2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48</v>
      </c>
      <c r="D9" s="427">
        <v>47</v>
      </c>
      <c r="E9" s="93">
        <f t="shared" si="0"/>
        <v>1</v>
      </c>
      <c r="F9" s="44">
        <f t="shared" si="1"/>
        <v>2.1276595744680851E-2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2165</v>
      </c>
      <c r="D11" s="427">
        <v>2156</v>
      </c>
      <c r="E11" s="93">
        <f t="shared" si="0"/>
        <v>9</v>
      </c>
      <c r="F11" s="44">
        <f t="shared" si="1"/>
        <v>4.1743970315398886E-3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30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0.671025641025641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22</v>
      </c>
      <c r="D13" s="427">
        <v>19</v>
      </c>
      <c r="E13" s="93">
        <f t="shared" si="0"/>
        <v>3</v>
      </c>
      <c r="F13" s="58">
        <f t="shared" si="1"/>
        <v>0.15789473684210525</v>
      </c>
      <c r="J13" s="190"/>
      <c r="K13" s="144"/>
      <c r="L13" s="139"/>
      <c r="M13" s="139"/>
      <c r="N13" s="141"/>
      <c r="S13" s="16" t="s">
        <v>11</v>
      </c>
      <c r="T13" s="18">
        <f>SUM(C58/T8)</f>
        <v>0.54241434262948207</v>
      </c>
      <c r="U13" s="16"/>
    </row>
    <row r="14" spans="2:35" ht="15" thickBot="1" x14ac:dyDescent="0.35">
      <c r="B14" s="14" t="s">
        <v>59</v>
      </c>
      <c r="C14" s="427">
        <v>129</v>
      </c>
      <c r="D14" s="427">
        <v>133</v>
      </c>
      <c r="E14" s="93">
        <f t="shared" si="0"/>
        <v>-4</v>
      </c>
      <c r="F14" s="44">
        <f t="shared" si="1"/>
        <v>-3.007518796992481E-2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26</v>
      </c>
      <c r="E16" s="41">
        <f t="shared" si="0"/>
        <v>3</v>
      </c>
      <c r="F16" s="44">
        <f t="shared" si="1"/>
        <v>0.11538461538461539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84</v>
      </c>
      <c r="D18" s="429">
        <v>87</v>
      </c>
      <c r="E18" s="57">
        <f t="shared" si="0"/>
        <v>-3</v>
      </c>
      <c r="F18" s="58">
        <f t="shared" si="1"/>
        <v>-3.4482758620689655E-2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2617</v>
      </c>
      <c r="D19" s="7">
        <f>SUM(D8:D18)</f>
        <v>2610</v>
      </c>
      <c r="E19" s="77">
        <f t="shared" si="0"/>
        <v>7</v>
      </c>
      <c r="F19" s="60">
        <f t="shared" si="1"/>
        <v>2.6819923371647508E-3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453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454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48</v>
      </c>
      <c r="D28" s="99">
        <v>118</v>
      </c>
      <c r="E28" s="41">
        <f t="shared" ref="E28:E38" si="3">SUM(C28-D28)</f>
        <v>-70</v>
      </c>
      <c r="F28" s="67">
        <f t="shared" ref="F28:F36" si="4">SUM(E28/D28)</f>
        <v>-0.59322033898305082</v>
      </c>
      <c r="G28" s="75">
        <f>SUM(C28/D28)</f>
        <v>0.40677966101694918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2165</v>
      </c>
      <c r="D30" s="99">
        <v>2500</v>
      </c>
      <c r="E30" s="41">
        <f t="shared" si="3"/>
        <v>-335</v>
      </c>
      <c r="F30" s="67">
        <f t="shared" si="4"/>
        <v>-0.13400000000000001</v>
      </c>
      <c r="G30" s="75">
        <f>SUM(C30/D30)</f>
        <v>0.86599999999999999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22</v>
      </c>
      <c r="D32" s="99">
        <v>35</v>
      </c>
      <c r="E32" s="41">
        <f t="shared" si="3"/>
        <v>-13</v>
      </c>
      <c r="F32" s="67">
        <f t="shared" si="4"/>
        <v>-0.37142857142857144</v>
      </c>
      <c r="G32" s="75">
        <f t="shared" si="5"/>
        <v>0.62857142857142856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129</v>
      </c>
      <c r="D33" s="99">
        <v>460</v>
      </c>
      <c r="E33" s="41">
        <f t="shared" si="3"/>
        <v>-331</v>
      </c>
      <c r="F33" s="67">
        <f t="shared" si="4"/>
        <v>-0.7195652173913043</v>
      </c>
      <c r="G33" s="75">
        <f t="shared" si="5"/>
        <v>0.28043478260869564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2617</v>
      </c>
      <c r="D38" s="7">
        <f>SUM(D27:D37)</f>
        <v>3859</v>
      </c>
      <c r="E38" s="77">
        <f t="shared" si="3"/>
        <v>-1242</v>
      </c>
      <c r="F38" s="149">
        <f>SUM(E38/D38)</f>
        <v>-0.32184503757450117</v>
      </c>
      <c r="G38" s="185">
        <f>SUM(C38/D38)</f>
        <v>0.67815496242549889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452</v>
      </c>
      <c r="D40" s="438">
        <f>SUM(D27:D29,D31:D37)</f>
        <v>1359</v>
      </c>
      <c r="E40" s="77">
        <f>SUM(C40-D40)</f>
        <v>-907</v>
      </c>
      <c r="F40" s="149">
        <f>SUM(E40/D40)</f>
        <v>-0.66740250183958794</v>
      </c>
      <c r="G40" s="185">
        <f>SUM(C40/D40)</f>
        <v>0.33259749816041206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452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454</v>
      </c>
      <c r="D44" s="423" t="s">
        <v>451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966</v>
      </c>
      <c r="D47" s="441">
        <v>1104</v>
      </c>
      <c r="E47" s="93">
        <f t="shared" ref="E47:E57" si="6">SUM(C47-D47)</f>
        <v>-138</v>
      </c>
      <c r="F47" s="95">
        <f t="shared" ref="F47:F58" si="7">SUM(E47/D47)</f>
        <v>-0.125</v>
      </c>
      <c r="G47" s="394">
        <f t="shared" ref="G47:G57" si="8">SUM(C47/C27)</f>
        <v>29.272727272727273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1641</v>
      </c>
      <c r="D48" s="427">
        <v>1483</v>
      </c>
      <c r="E48" s="93">
        <f t="shared" si="6"/>
        <v>158</v>
      </c>
      <c r="F48" s="95">
        <f t="shared" si="7"/>
        <v>0.10654079568442347</v>
      </c>
      <c r="G48" s="394">
        <f t="shared" si="8"/>
        <v>34.1875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733</v>
      </c>
      <c r="D49" s="427">
        <v>775</v>
      </c>
      <c r="E49" s="93">
        <f t="shared" si="6"/>
        <v>-42</v>
      </c>
      <c r="F49" s="95">
        <f t="shared" si="7"/>
        <v>-5.4193548387096772E-2</v>
      </c>
      <c r="G49" s="394">
        <f t="shared" si="8"/>
        <v>40.722222222222221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55503</v>
      </c>
      <c r="D50" s="442">
        <v>55168</v>
      </c>
      <c r="E50" s="93">
        <f t="shared" si="6"/>
        <v>335</v>
      </c>
      <c r="F50" s="95">
        <f t="shared" si="7"/>
        <v>6.0723607888631091E-3</v>
      </c>
      <c r="G50" s="394">
        <f t="shared" si="8"/>
        <v>25.636489607390299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868</v>
      </c>
      <c r="D51" s="427">
        <v>953</v>
      </c>
      <c r="E51" s="93">
        <f t="shared" si="6"/>
        <v>-85</v>
      </c>
      <c r="F51" s="95">
        <f t="shared" si="7"/>
        <v>-8.9192025183630647E-2</v>
      </c>
      <c r="G51" s="394">
        <f t="shared" si="8"/>
        <v>28.933333333333334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696</v>
      </c>
      <c r="D52" s="427">
        <v>520</v>
      </c>
      <c r="E52" s="93">
        <f t="shared" si="6"/>
        <v>176</v>
      </c>
      <c r="F52" s="95">
        <f t="shared" si="7"/>
        <v>0.33846153846153848</v>
      </c>
      <c r="G52" s="394">
        <f t="shared" si="8"/>
        <v>31.636363636363637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3953</v>
      </c>
      <c r="D53" s="427">
        <v>4214</v>
      </c>
      <c r="E53" s="93">
        <f t="shared" si="6"/>
        <v>-261</v>
      </c>
      <c r="F53" s="95">
        <f t="shared" si="7"/>
        <v>-6.1936402467963933E-2</v>
      </c>
      <c r="G53" s="394">
        <f t="shared" si="8"/>
        <v>30.643410852713178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624</v>
      </c>
      <c r="D54" s="429">
        <v>632</v>
      </c>
      <c r="E54" s="26">
        <f t="shared" si="6"/>
        <v>-8</v>
      </c>
      <c r="F54" s="152">
        <f t="shared" si="7"/>
        <v>-1.2658227848101266E-2</v>
      </c>
      <c r="G54" s="394">
        <f t="shared" si="8"/>
        <v>32.842105263157897</v>
      </c>
      <c r="AL54" s="35"/>
      <c r="AM54" s="35"/>
    </row>
    <row r="55" spans="2:39" ht="15" thickBot="1" x14ac:dyDescent="0.35">
      <c r="B55" s="14" t="s">
        <v>65</v>
      </c>
      <c r="C55" s="427">
        <v>1191</v>
      </c>
      <c r="D55" s="427">
        <v>914</v>
      </c>
      <c r="E55" s="41">
        <f t="shared" si="6"/>
        <v>277</v>
      </c>
      <c r="F55" s="67">
        <f t="shared" si="7"/>
        <v>0.30306345733041573</v>
      </c>
      <c r="G55" s="394">
        <f t="shared" si="8"/>
        <v>41.068965517241381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496</v>
      </c>
      <c r="D56" s="427">
        <v>523</v>
      </c>
      <c r="E56" s="41">
        <f t="shared" si="6"/>
        <v>-27</v>
      </c>
      <c r="F56" s="67">
        <f t="shared" si="7"/>
        <v>-5.1625239005736137E-2</v>
      </c>
      <c r="G56" s="394">
        <f t="shared" si="8"/>
        <v>12.4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1402</v>
      </c>
      <c r="D57" s="429">
        <v>1468</v>
      </c>
      <c r="E57" s="57">
        <f t="shared" si="6"/>
        <v>-66</v>
      </c>
      <c r="F57" s="94">
        <f t="shared" si="7"/>
        <v>-4.4959128065395093E-2</v>
      </c>
      <c r="G57" s="394">
        <f t="shared" si="8"/>
        <v>16.69047619047619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68073</v>
      </c>
      <c r="D58" s="59">
        <f>SUM(D47:D57)</f>
        <v>67754</v>
      </c>
      <c r="E58" s="77">
        <f>SUM(C58-D58)</f>
        <v>319</v>
      </c>
      <c r="F58" s="149">
        <f t="shared" si="7"/>
        <v>4.7082091094252741E-3</v>
      </c>
      <c r="G58" s="395">
        <f>SUM(C58/C38)</f>
        <v>26.011845624761175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12570</v>
      </c>
      <c r="D59" s="73">
        <f>SUM(D47:D49,D51:D57)</f>
        <v>12586</v>
      </c>
      <c r="E59" s="73">
        <f>SUM(E47:E49,E51:E57)</f>
        <v>-16</v>
      </c>
      <c r="F59" s="127">
        <f>SUM(E59/D59)</f>
        <v>-1.2712537740346417E-3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12570</v>
      </c>
      <c r="F61" s="30">
        <f>SUM(C27:C29,C31:C37)</f>
        <v>452</v>
      </c>
      <c r="G61" s="134">
        <f>SUM(E61/F61)</f>
        <v>27.809734513274336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453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454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966</v>
      </c>
      <c r="D69" s="220">
        <v>4152</v>
      </c>
      <c r="E69" s="41">
        <f>SUM(C69-D69)</f>
        <v>-3186</v>
      </c>
      <c r="F69" s="67">
        <f>SUM(E69/D69)</f>
        <v>-0.76734104046242779</v>
      </c>
      <c r="G69" s="75">
        <f>SUM(C69/D69)</f>
        <v>0.23265895953757226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1641</v>
      </c>
      <c r="D70" s="220">
        <v>3262</v>
      </c>
      <c r="E70" s="41">
        <f t="shared" ref="E70:E79" si="10">SUM(C70-D70)</f>
        <v>-1621</v>
      </c>
      <c r="F70" s="67">
        <f t="shared" ref="F70:F79" si="11">SUM(E70/D70)</f>
        <v>-0.49693439607602696</v>
      </c>
      <c r="G70" s="75">
        <f t="shared" ref="G70:G79" si="12">SUM(C70/D70)</f>
        <v>0.50306560392397304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733</v>
      </c>
      <c r="D71" s="220">
        <v>1771</v>
      </c>
      <c r="E71" s="41">
        <f t="shared" si="10"/>
        <v>-1038</v>
      </c>
      <c r="F71" s="67">
        <f t="shared" si="11"/>
        <v>-0.58610954263128179</v>
      </c>
      <c r="G71" s="75">
        <f>SUM(C71/D71)</f>
        <v>0.41389045736871821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55503</v>
      </c>
      <c r="D72" s="220">
        <v>86541</v>
      </c>
      <c r="E72" s="41">
        <f t="shared" si="10"/>
        <v>-31038</v>
      </c>
      <c r="F72" s="67">
        <f t="shared" si="11"/>
        <v>-0.35865081290948797</v>
      </c>
      <c r="G72" s="75">
        <f t="shared" si="12"/>
        <v>0.64134918709051203</v>
      </c>
    </row>
    <row r="73" spans="2:14" ht="15" thickBot="1" x14ac:dyDescent="0.35">
      <c r="B73" s="3" t="s">
        <v>3</v>
      </c>
      <c r="C73" s="435">
        <f t="shared" si="9"/>
        <v>868</v>
      </c>
      <c r="D73" s="220">
        <v>2819</v>
      </c>
      <c r="E73" s="41">
        <f t="shared" si="10"/>
        <v>-1951</v>
      </c>
      <c r="F73" s="67">
        <f t="shared" si="11"/>
        <v>-0.69208939340191555</v>
      </c>
      <c r="G73" s="75">
        <f t="shared" si="12"/>
        <v>0.30791060659808445</v>
      </c>
    </row>
    <row r="74" spans="2:14" ht="15" thickBot="1" x14ac:dyDescent="0.35">
      <c r="B74" s="227" t="s">
        <v>7</v>
      </c>
      <c r="C74" s="435">
        <f t="shared" si="9"/>
        <v>696</v>
      </c>
      <c r="D74" s="223">
        <v>752</v>
      </c>
      <c r="E74" s="57">
        <f t="shared" si="10"/>
        <v>-56</v>
      </c>
      <c r="F74" s="94">
        <f t="shared" si="11"/>
        <v>-7.4468085106382975E-2</v>
      </c>
      <c r="G74" s="75">
        <f t="shared" si="12"/>
        <v>0.92553191489361697</v>
      </c>
    </row>
    <row r="75" spans="2:14" ht="15" thickBot="1" x14ac:dyDescent="0.35">
      <c r="B75" s="14" t="s">
        <v>59</v>
      </c>
      <c r="C75" s="435">
        <f t="shared" si="9"/>
        <v>3953</v>
      </c>
      <c r="D75" s="220">
        <v>14129</v>
      </c>
      <c r="E75" s="41">
        <f t="shared" si="10"/>
        <v>-10176</v>
      </c>
      <c r="F75" s="67">
        <f t="shared" si="11"/>
        <v>-0.72022082242196905</v>
      </c>
      <c r="G75" s="75">
        <f t="shared" si="12"/>
        <v>0.279779177578031</v>
      </c>
      <c r="K75" s="282"/>
    </row>
    <row r="76" spans="2:14" ht="15" thickBot="1" x14ac:dyDescent="0.35">
      <c r="B76" s="170" t="s">
        <v>338</v>
      </c>
      <c r="C76" s="435">
        <f t="shared" si="9"/>
        <v>624</v>
      </c>
      <c r="D76" s="235">
        <v>1843</v>
      </c>
      <c r="E76" s="93">
        <f t="shared" si="10"/>
        <v>-1219</v>
      </c>
      <c r="F76" s="95">
        <f t="shared" si="11"/>
        <v>-0.6614215952251763</v>
      </c>
      <c r="G76" s="75">
        <f t="shared" si="12"/>
        <v>0.33857840477482365</v>
      </c>
    </row>
    <row r="77" spans="2:14" ht="15" thickBot="1" x14ac:dyDescent="0.35">
      <c r="B77" s="233" t="s">
        <v>65</v>
      </c>
      <c r="C77" s="436">
        <f t="shared" si="9"/>
        <v>1191</v>
      </c>
      <c r="D77" s="236">
        <v>1048</v>
      </c>
      <c r="E77" s="57">
        <f t="shared" si="10"/>
        <v>143</v>
      </c>
      <c r="F77" s="238">
        <f t="shared" si="11"/>
        <v>0.1364503816793893</v>
      </c>
      <c r="G77" s="75">
        <f t="shared" si="12"/>
        <v>1.1364503816793894</v>
      </c>
    </row>
    <row r="78" spans="2:14" ht="15" thickBot="1" x14ac:dyDescent="0.35">
      <c r="B78" s="419" t="s">
        <v>296</v>
      </c>
      <c r="C78" s="435">
        <f t="shared" si="9"/>
        <v>496</v>
      </c>
      <c r="D78" s="418">
        <v>3522</v>
      </c>
      <c r="E78" s="105">
        <f t="shared" si="10"/>
        <v>-3026</v>
      </c>
      <c r="F78" s="150">
        <f t="shared" si="11"/>
        <v>-0.85917092561044861</v>
      </c>
      <c r="G78" s="75">
        <f t="shared" si="12"/>
        <v>0.14082907438955139</v>
      </c>
    </row>
    <row r="79" spans="2:14" ht="15" thickBot="1" x14ac:dyDescent="0.35">
      <c r="B79" s="38" t="s">
        <v>19</v>
      </c>
      <c r="C79" s="441">
        <f t="shared" si="9"/>
        <v>1402</v>
      </c>
      <c r="D79" s="390">
        <v>5504</v>
      </c>
      <c r="E79" s="26">
        <f t="shared" si="10"/>
        <v>-4102</v>
      </c>
      <c r="F79" s="152">
        <f t="shared" si="11"/>
        <v>-0.74527616279069764</v>
      </c>
      <c r="G79" s="75">
        <f t="shared" si="12"/>
        <v>0.25472383720930231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68073</v>
      </c>
      <c r="D80" s="115">
        <f>SUM(D69:D79)</f>
        <v>125343</v>
      </c>
      <c r="E80" s="77">
        <f>SUM(C80-D80)</f>
        <v>-57270</v>
      </c>
      <c r="F80" s="149">
        <f>SUM(E80/D80)</f>
        <v>-0.45690624925205237</v>
      </c>
      <c r="G80" s="185">
        <f>SUM(C80/D80)</f>
        <v>0.54309375074794763</v>
      </c>
      <c r="N80" s="72"/>
    </row>
    <row r="81" spans="3:14" ht="15" thickBot="1" x14ac:dyDescent="0.35">
      <c r="E81" s="102">
        <f>SUM(E69:E79)</f>
        <v>-57270</v>
      </c>
      <c r="I81" s="6" t="s">
        <v>453</v>
      </c>
      <c r="J81" s="40"/>
      <c r="K81" s="40"/>
      <c r="N81" s="72"/>
    </row>
    <row r="82" spans="3:14" ht="18.600000000000001" thickBot="1" x14ac:dyDescent="0.4">
      <c r="C82" s="444">
        <f>SUM(C80/C38)</f>
        <v>26.011845624761175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454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12570</v>
      </c>
      <c r="D84" s="73">
        <f>SUM(D69:D71,D73:D79)</f>
        <v>38802</v>
      </c>
      <c r="E84" s="250">
        <f>SUM(C84/D84)</f>
        <v>0.32395237358899026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29.272727272727273</v>
      </c>
      <c r="K86" s="111">
        <f t="shared" si="13"/>
        <v>36.743362831858406</v>
      </c>
      <c r="L86" s="210">
        <f>SUM(J86-K86)</f>
        <v>-7.4706355591311322</v>
      </c>
      <c r="M86" s="44">
        <f>SUM(L86/K86)</f>
        <v>-0.20331932037134345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34.1875</v>
      </c>
      <c r="K87" s="111">
        <f t="shared" si="13"/>
        <v>27.64406779661017</v>
      </c>
      <c r="L87" s="210">
        <f t="shared" ref="L87:L96" si="14">SUM(J87-K87)</f>
        <v>6.5434322033898304</v>
      </c>
      <c r="M87" s="44">
        <f t="shared" ref="M87:M96" si="15">SUM(L87/K87)</f>
        <v>0.23670294297976702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40.722222222222221</v>
      </c>
      <c r="K88" s="111">
        <f t="shared" si="13"/>
        <v>37.680851063829785</v>
      </c>
      <c r="L88" s="210">
        <f>SUM(J88-K88)</f>
        <v>3.0413711583924368</v>
      </c>
      <c r="M88" s="44">
        <f t="shared" si="15"/>
        <v>8.0713972018319896E-2</v>
      </c>
      <c r="N88" s="72"/>
    </row>
    <row r="89" spans="3:14" x14ac:dyDescent="0.3">
      <c r="C89" s="445">
        <f>(SUM(C69,C70,C71,C73,C74,C75,C76,C77,C78,C79)/SUM(C27,C28,C29,C31,C32,C33,C34,C35,C36,C37))</f>
        <v>27.809734513274336</v>
      </c>
      <c r="D89" s="10"/>
      <c r="E89" s="73"/>
      <c r="I89" s="130" t="s">
        <v>6</v>
      </c>
      <c r="J89" s="212">
        <f t="shared" si="13"/>
        <v>25.636489607390299</v>
      </c>
      <c r="K89" s="111">
        <f t="shared" si="13"/>
        <v>34.616399999999999</v>
      </c>
      <c r="L89" s="210">
        <f t="shared" si="14"/>
        <v>-8.9799103926096997</v>
      </c>
      <c r="M89" s="44">
        <f t="shared" si="15"/>
        <v>-0.25941202414490533</v>
      </c>
    </row>
    <row r="90" spans="3:14" x14ac:dyDescent="0.3">
      <c r="I90" s="130" t="s">
        <v>3</v>
      </c>
      <c r="J90" s="212">
        <f t="shared" si="13"/>
        <v>28.933333333333334</v>
      </c>
      <c r="K90" s="111">
        <f t="shared" ref="K90:K96" si="16">SUM(D73/D31)</f>
        <v>37.586666666666666</v>
      </c>
      <c r="L90" s="210">
        <f t="shared" si="14"/>
        <v>-8.6533333333333324</v>
      </c>
      <c r="M90" s="44">
        <f t="shared" si="15"/>
        <v>-0.23022348350478891</v>
      </c>
    </row>
    <row r="91" spans="3:14" x14ac:dyDescent="0.3">
      <c r="E91" s="73"/>
      <c r="I91" s="130" t="s">
        <v>7</v>
      </c>
      <c r="J91" s="212">
        <f t="shared" si="13"/>
        <v>31.636363636363637</v>
      </c>
      <c r="K91" s="111">
        <f t="shared" si="16"/>
        <v>21.485714285714284</v>
      </c>
      <c r="L91" s="210">
        <f t="shared" si="14"/>
        <v>10.150649350649353</v>
      </c>
      <c r="M91" s="44">
        <f t="shared" si="15"/>
        <v>0.47243713733075449</v>
      </c>
    </row>
    <row r="92" spans="3:14" x14ac:dyDescent="0.3">
      <c r="E92" s="74"/>
      <c r="I92" s="130" t="s">
        <v>59</v>
      </c>
      <c r="J92" s="212">
        <f t="shared" si="13"/>
        <v>30.643410852713178</v>
      </c>
      <c r="K92" s="111">
        <f t="shared" si="16"/>
        <v>30.715217391304346</v>
      </c>
      <c r="L92" s="210">
        <f t="shared" si="14"/>
        <v>-7.1806538591168589E-2</v>
      </c>
      <c r="M92" s="44">
        <f t="shared" si="15"/>
        <v>-2.3378163884165584E-3</v>
      </c>
    </row>
    <row r="93" spans="3:14" x14ac:dyDescent="0.3">
      <c r="I93" s="130" t="s">
        <v>338</v>
      </c>
      <c r="J93" s="212">
        <f t="shared" si="13"/>
        <v>32.842105263157897</v>
      </c>
      <c r="K93" s="111">
        <f t="shared" si="16"/>
        <v>30.21311475409836</v>
      </c>
      <c r="L93" s="210">
        <f t="shared" si="14"/>
        <v>2.6289905090595376</v>
      </c>
      <c r="M93" s="44">
        <f t="shared" si="15"/>
        <v>8.701487848759186E-2</v>
      </c>
    </row>
    <row r="94" spans="3:14" x14ac:dyDescent="0.3">
      <c r="E94" s="25"/>
      <c r="F94" s="25"/>
      <c r="I94" s="130" t="s">
        <v>65</v>
      </c>
      <c r="J94" s="212">
        <f t="shared" si="13"/>
        <v>41.068965517241381</v>
      </c>
      <c r="K94" s="111">
        <f t="shared" si="16"/>
        <v>23.818181818181817</v>
      </c>
      <c r="L94" s="210">
        <f t="shared" si="14"/>
        <v>17.250783699059564</v>
      </c>
      <c r="M94" s="44">
        <f t="shared" si="15"/>
        <v>0.72426954461700466</v>
      </c>
    </row>
    <row r="95" spans="3:14" x14ac:dyDescent="0.3">
      <c r="E95" s="25"/>
      <c r="F95" s="25"/>
      <c r="I95" s="79" t="s">
        <v>296</v>
      </c>
      <c r="J95" s="212">
        <f t="shared" si="13"/>
        <v>12.4</v>
      </c>
      <c r="K95" s="111">
        <f t="shared" si="16"/>
        <v>31.72972972972973</v>
      </c>
      <c r="L95" s="210">
        <f t="shared" si="14"/>
        <v>-19.329729729729728</v>
      </c>
      <c r="M95" s="44">
        <f t="shared" si="15"/>
        <v>-0.60919931856899479</v>
      </c>
    </row>
    <row r="96" spans="3:14" ht="15" thickBot="1" x14ac:dyDescent="0.35">
      <c r="I96" s="13" t="s">
        <v>19</v>
      </c>
      <c r="J96" s="213">
        <f t="shared" si="13"/>
        <v>16.69047619047619</v>
      </c>
      <c r="K96" s="208">
        <f t="shared" si="16"/>
        <v>18.657627118644069</v>
      </c>
      <c r="L96" s="211">
        <f t="shared" si="14"/>
        <v>-1.9671509281678787</v>
      </c>
      <c r="M96" s="65">
        <f t="shared" si="15"/>
        <v>-0.10543414313399786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4">
    <mergeCell ref="J2:L2"/>
    <mergeCell ref="J3:L3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574F1-1718-46F6-8EA4-2691082FD25C}">
  <dimension ref="B1:AM203"/>
  <sheetViews>
    <sheetView topLeftCell="C1" workbookViewId="0">
      <selection activeCell="T12" sqref="T1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455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455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456</v>
      </c>
      <c r="D5" s="423" t="s">
        <v>454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33</v>
      </c>
      <c r="E8" s="93">
        <f t="shared" ref="E8:E19" si="0">SUM(C8-D8)</f>
        <v>1</v>
      </c>
      <c r="F8" s="96">
        <f t="shared" ref="F8:F19" si="1">SUM(E8/D8)</f>
        <v>3.0303030303030304E-2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47</v>
      </c>
      <c r="D9" s="427">
        <v>48</v>
      </c>
      <c r="E9" s="93">
        <f t="shared" si="0"/>
        <v>-1</v>
      </c>
      <c r="F9" s="44">
        <f t="shared" si="1"/>
        <v>-2.0833333333333332E-2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2148</v>
      </c>
      <c r="D11" s="427">
        <v>2165</v>
      </c>
      <c r="E11" s="93">
        <f t="shared" si="0"/>
        <v>-17</v>
      </c>
      <c r="F11" s="44">
        <f t="shared" si="1"/>
        <v>-7.8521939953810627E-3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30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0.66615384615384621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20</v>
      </c>
      <c r="D13" s="427">
        <v>22</v>
      </c>
      <c r="E13" s="93">
        <f t="shared" si="0"/>
        <v>-2</v>
      </c>
      <c r="F13" s="58">
        <f t="shared" si="1"/>
        <v>-9.0909090909090912E-2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0.542605577689243</v>
      </c>
      <c r="U13" s="16"/>
    </row>
    <row r="14" spans="2:35" ht="15" thickBot="1" x14ac:dyDescent="0.35">
      <c r="B14" s="14" t="s">
        <v>59</v>
      </c>
      <c r="C14" s="427">
        <v>133</v>
      </c>
      <c r="D14" s="427">
        <v>129</v>
      </c>
      <c r="E14" s="93">
        <f t="shared" si="0"/>
        <v>4</v>
      </c>
      <c r="F14" s="44">
        <f t="shared" si="1"/>
        <v>3.1007751937984496E-2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29</v>
      </c>
      <c r="E16" s="41">
        <f t="shared" si="0"/>
        <v>-4</v>
      </c>
      <c r="F16" s="44">
        <f t="shared" si="1"/>
        <v>-0.13793103448275862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326" t="s">
        <v>19</v>
      </c>
      <c r="C18" s="429">
        <v>84</v>
      </c>
      <c r="D18" s="429">
        <v>84</v>
      </c>
      <c r="E18" s="57">
        <f t="shared" si="0"/>
        <v>0</v>
      </c>
      <c r="F18" s="58">
        <f t="shared" si="1"/>
        <v>0</v>
      </c>
      <c r="H18" t="s">
        <v>467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2598</v>
      </c>
      <c r="D19" s="7">
        <f>SUM(D8:D18)</f>
        <v>2617</v>
      </c>
      <c r="E19" s="77">
        <f t="shared" si="0"/>
        <v>-19</v>
      </c>
      <c r="F19" s="60">
        <f t="shared" si="1"/>
        <v>-7.2602216278181125E-3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460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456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47</v>
      </c>
      <c r="D28" s="99">
        <v>118</v>
      </c>
      <c r="E28" s="41">
        <f t="shared" ref="E28:E38" si="3">SUM(C28-D28)</f>
        <v>-71</v>
      </c>
      <c r="F28" s="67">
        <f t="shared" ref="F28:F36" si="4">SUM(E28/D28)</f>
        <v>-0.60169491525423724</v>
      </c>
      <c r="G28" s="75">
        <f>SUM(C28/D28)</f>
        <v>0.39830508474576271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2148</v>
      </c>
      <c r="D30" s="99">
        <v>2500</v>
      </c>
      <c r="E30" s="41">
        <f t="shared" si="3"/>
        <v>-352</v>
      </c>
      <c r="F30" s="67">
        <f t="shared" si="4"/>
        <v>-0.14080000000000001</v>
      </c>
      <c r="G30" s="75">
        <f>SUM(C30/D30)</f>
        <v>0.85919999999999996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20</v>
      </c>
      <c r="D32" s="99">
        <v>35</v>
      </c>
      <c r="E32" s="41">
        <f t="shared" si="3"/>
        <v>-15</v>
      </c>
      <c r="F32" s="67">
        <f t="shared" si="4"/>
        <v>-0.42857142857142855</v>
      </c>
      <c r="G32" s="75">
        <f t="shared" si="5"/>
        <v>0.5714285714285714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133</v>
      </c>
      <c r="D33" s="99">
        <v>460</v>
      </c>
      <c r="E33" s="41">
        <f t="shared" si="3"/>
        <v>-327</v>
      </c>
      <c r="F33" s="67">
        <f t="shared" si="4"/>
        <v>-0.71086956521739131</v>
      </c>
      <c r="G33" s="75">
        <f t="shared" si="5"/>
        <v>0.28913043478260869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2598</v>
      </c>
      <c r="D38" s="7">
        <f>SUM(D27:D37)</f>
        <v>3859</v>
      </c>
      <c r="E38" s="77">
        <f t="shared" si="3"/>
        <v>-1261</v>
      </c>
      <c r="F38" s="149">
        <f>SUM(E38/D38)</f>
        <v>-0.32676859289971494</v>
      </c>
      <c r="G38" s="185">
        <f>SUM(C38/D38)</f>
        <v>0.67323140710028506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450</v>
      </c>
      <c r="D40" s="438">
        <f>SUM(D27:D29,D31:D37)</f>
        <v>1359</v>
      </c>
      <c r="E40" s="77">
        <f>SUM(C40-D40)</f>
        <v>-909</v>
      </c>
      <c r="F40" s="149">
        <f>SUM(E40/D40)</f>
        <v>-0.66887417218543044</v>
      </c>
      <c r="G40" s="185">
        <f>SUM(C40/D40)</f>
        <v>0.33112582781456956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455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456</v>
      </c>
      <c r="D44" s="423" t="s">
        <v>454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1127</v>
      </c>
      <c r="D47" s="441">
        <v>966</v>
      </c>
      <c r="E47" s="93">
        <f t="shared" ref="E47:E57" si="6">SUM(C47-D47)</f>
        <v>161</v>
      </c>
      <c r="F47" s="95">
        <f t="shared" ref="F47:F58" si="7">SUM(E47/D47)</f>
        <v>0.16666666666666666</v>
      </c>
      <c r="G47" s="394">
        <f t="shared" ref="G47:G57" si="8">SUM(C47/C27)</f>
        <v>33.147058823529413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1307</v>
      </c>
      <c r="D48" s="427">
        <v>1641</v>
      </c>
      <c r="E48" s="93">
        <f t="shared" si="6"/>
        <v>-334</v>
      </c>
      <c r="F48" s="95">
        <f t="shared" si="7"/>
        <v>-0.20353443022547227</v>
      </c>
      <c r="G48" s="394">
        <f t="shared" si="8"/>
        <v>27.808510638297872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753</v>
      </c>
      <c r="D49" s="427">
        <v>733</v>
      </c>
      <c r="E49" s="93">
        <f t="shared" si="6"/>
        <v>20</v>
      </c>
      <c r="F49" s="95">
        <f t="shared" si="7"/>
        <v>2.7285129604365622E-2</v>
      </c>
      <c r="G49" s="394">
        <f t="shared" si="8"/>
        <v>41.833333333333336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55714</v>
      </c>
      <c r="D50" s="442">
        <v>55503</v>
      </c>
      <c r="E50" s="93">
        <f t="shared" si="6"/>
        <v>211</v>
      </c>
      <c r="F50" s="95">
        <f t="shared" si="7"/>
        <v>3.8015963101093635E-3</v>
      </c>
      <c r="G50" s="394">
        <f t="shared" si="8"/>
        <v>25.937616387337059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1026</v>
      </c>
      <c r="D51" s="427">
        <v>868</v>
      </c>
      <c r="E51" s="93">
        <f t="shared" si="6"/>
        <v>158</v>
      </c>
      <c r="F51" s="95">
        <f t="shared" si="7"/>
        <v>0.18202764976958524</v>
      </c>
      <c r="G51" s="394">
        <f t="shared" si="8"/>
        <v>34.200000000000003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496</v>
      </c>
      <c r="D52" s="427">
        <v>696</v>
      </c>
      <c r="E52" s="93">
        <f t="shared" si="6"/>
        <v>-200</v>
      </c>
      <c r="F52" s="95">
        <f t="shared" si="7"/>
        <v>-0.28735632183908044</v>
      </c>
      <c r="G52" s="394">
        <f t="shared" si="8"/>
        <v>24.8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4443</v>
      </c>
      <c r="D53" s="427">
        <v>3953</v>
      </c>
      <c r="E53" s="93">
        <f t="shared" si="6"/>
        <v>490</v>
      </c>
      <c r="F53" s="95">
        <f t="shared" si="7"/>
        <v>0.12395648874272704</v>
      </c>
      <c r="G53" s="394">
        <f t="shared" si="8"/>
        <v>33.406015037593988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605</v>
      </c>
      <c r="D54" s="429">
        <v>624</v>
      </c>
      <c r="E54" s="26">
        <f t="shared" si="6"/>
        <v>-19</v>
      </c>
      <c r="F54" s="152">
        <f t="shared" si="7"/>
        <v>-3.0448717948717948E-2</v>
      </c>
      <c r="G54" s="394">
        <f t="shared" si="8"/>
        <v>31.842105263157894</v>
      </c>
      <c r="AL54" s="35"/>
      <c r="AM54" s="35"/>
    </row>
    <row r="55" spans="2:39" ht="15" thickBot="1" x14ac:dyDescent="0.35">
      <c r="B55" s="14" t="s">
        <v>65</v>
      </c>
      <c r="C55" s="427">
        <v>661</v>
      </c>
      <c r="D55" s="427">
        <v>1191</v>
      </c>
      <c r="E55" s="41">
        <f t="shared" si="6"/>
        <v>-530</v>
      </c>
      <c r="F55" s="67">
        <f t="shared" si="7"/>
        <v>-0.44500419815281278</v>
      </c>
      <c r="G55" s="394">
        <f t="shared" si="8"/>
        <v>26.44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563</v>
      </c>
      <c r="D56" s="427">
        <v>496</v>
      </c>
      <c r="E56" s="41">
        <f t="shared" si="6"/>
        <v>67</v>
      </c>
      <c r="F56" s="67">
        <f t="shared" si="7"/>
        <v>0.13508064516129031</v>
      </c>
      <c r="G56" s="394">
        <f t="shared" si="8"/>
        <v>14.074999999999999</v>
      </c>
      <c r="K56" s="40"/>
      <c r="M56" s="40"/>
      <c r="N56" s="88"/>
      <c r="S56" s="40"/>
    </row>
    <row r="57" spans="2:39" ht="15" thickBot="1" x14ac:dyDescent="0.35">
      <c r="B57" s="326" t="s">
        <v>19</v>
      </c>
      <c r="C57" s="429">
        <v>1402</v>
      </c>
      <c r="D57" s="429">
        <v>1402</v>
      </c>
      <c r="E57" s="57">
        <f t="shared" si="6"/>
        <v>0</v>
      </c>
      <c r="F57" s="94">
        <f t="shared" si="7"/>
        <v>0</v>
      </c>
      <c r="G57" s="394">
        <f t="shared" si="8"/>
        <v>16.69047619047619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68097</v>
      </c>
      <c r="D58" s="59">
        <f>SUM(D47:D57)</f>
        <v>68073</v>
      </c>
      <c r="E58" s="77">
        <f>SUM(C58-D58)</f>
        <v>24</v>
      </c>
      <c r="F58" s="149">
        <f t="shared" si="7"/>
        <v>3.5256269005332509E-4</v>
      </c>
      <c r="G58" s="395">
        <f>SUM(C58/C38)</f>
        <v>26.211316397228636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12383</v>
      </c>
      <c r="D59" s="73">
        <f>SUM(D47:D49,D51:D57)</f>
        <v>12570</v>
      </c>
      <c r="E59" s="73">
        <f>SUM(E47:E49,E51:E57)</f>
        <v>-187</v>
      </c>
      <c r="F59" s="127">
        <f>SUM(E59/D59)</f>
        <v>-1.4876690533015116E-2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12383</v>
      </c>
      <c r="F61" s="30">
        <f>SUM(C27:C29,C31:C37)</f>
        <v>450</v>
      </c>
      <c r="G61" s="134">
        <f>SUM(E61/F61)</f>
        <v>27.517777777777777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460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456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1127</v>
      </c>
      <c r="D69" s="220">
        <v>4152</v>
      </c>
      <c r="E69" s="41">
        <f>SUM(C69-D69)</f>
        <v>-3025</v>
      </c>
      <c r="F69" s="67">
        <f>SUM(E69/D69)</f>
        <v>-0.7285645472061657</v>
      </c>
      <c r="G69" s="75">
        <f>SUM(C69/D69)</f>
        <v>0.2714354527938343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1307</v>
      </c>
      <c r="D70" s="220">
        <v>3262</v>
      </c>
      <c r="E70" s="41">
        <f t="shared" ref="E70:E79" si="10">SUM(C70-D70)</f>
        <v>-1955</v>
      </c>
      <c r="F70" s="67">
        <f t="shared" ref="F70:F79" si="11">SUM(E70/D70)</f>
        <v>-0.59932556713672591</v>
      </c>
      <c r="G70" s="75">
        <f t="shared" ref="G70:G79" si="12">SUM(C70/D70)</f>
        <v>0.40067443286327409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753</v>
      </c>
      <c r="D71" s="220">
        <v>1771</v>
      </c>
      <c r="E71" s="41">
        <f t="shared" si="10"/>
        <v>-1018</v>
      </c>
      <c r="F71" s="67">
        <f t="shared" si="11"/>
        <v>-0.57481648785996609</v>
      </c>
      <c r="G71" s="75">
        <f>SUM(C71/D71)</f>
        <v>0.42518351214003386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55714</v>
      </c>
      <c r="D72" s="220">
        <v>86541</v>
      </c>
      <c r="E72" s="41">
        <f t="shared" si="10"/>
        <v>-30827</v>
      </c>
      <c r="F72" s="67">
        <f t="shared" si="11"/>
        <v>-0.35621266220635306</v>
      </c>
      <c r="G72" s="75">
        <f t="shared" si="12"/>
        <v>0.64378733779364694</v>
      </c>
    </row>
    <row r="73" spans="2:14" ht="15" thickBot="1" x14ac:dyDescent="0.35">
      <c r="B73" s="3" t="s">
        <v>3</v>
      </c>
      <c r="C73" s="435">
        <f t="shared" si="9"/>
        <v>1026</v>
      </c>
      <c r="D73" s="220">
        <v>2819</v>
      </c>
      <c r="E73" s="41">
        <f t="shared" si="10"/>
        <v>-1793</v>
      </c>
      <c r="F73" s="67">
        <f t="shared" si="11"/>
        <v>-0.6360411493437389</v>
      </c>
      <c r="G73" s="75">
        <f t="shared" si="12"/>
        <v>0.3639588506562611</v>
      </c>
    </row>
    <row r="74" spans="2:14" ht="15" thickBot="1" x14ac:dyDescent="0.35">
      <c r="B74" s="227" t="s">
        <v>7</v>
      </c>
      <c r="C74" s="435">
        <f t="shared" si="9"/>
        <v>496</v>
      </c>
      <c r="D74" s="223">
        <v>752</v>
      </c>
      <c r="E74" s="57">
        <f t="shared" si="10"/>
        <v>-256</v>
      </c>
      <c r="F74" s="94">
        <f t="shared" si="11"/>
        <v>-0.34042553191489361</v>
      </c>
      <c r="G74" s="75">
        <f t="shared" si="12"/>
        <v>0.65957446808510634</v>
      </c>
    </row>
    <row r="75" spans="2:14" ht="15" thickBot="1" x14ac:dyDescent="0.35">
      <c r="B75" s="14" t="s">
        <v>59</v>
      </c>
      <c r="C75" s="435">
        <f t="shared" si="9"/>
        <v>4443</v>
      </c>
      <c r="D75" s="220">
        <v>14129</v>
      </c>
      <c r="E75" s="41">
        <f t="shared" si="10"/>
        <v>-9686</v>
      </c>
      <c r="F75" s="67">
        <f t="shared" si="11"/>
        <v>-0.68554037794606837</v>
      </c>
      <c r="G75" s="75">
        <f t="shared" si="12"/>
        <v>0.31445962205393163</v>
      </c>
      <c r="K75" s="282"/>
    </row>
    <row r="76" spans="2:14" ht="15" thickBot="1" x14ac:dyDescent="0.35">
      <c r="B76" s="170" t="s">
        <v>338</v>
      </c>
      <c r="C76" s="435">
        <f t="shared" si="9"/>
        <v>605</v>
      </c>
      <c r="D76" s="235">
        <v>1843</v>
      </c>
      <c r="E76" s="93">
        <f t="shared" si="10"/>
        <v>-1238</v>
      </c>
      <c r="F76" s="95">
        <f t="shared" si="11"/>
        <v>-0.67173087357569183</v>
      </c>
      <c r="G76" s="75">
        <f t="shared" si="12"/>
        <v>0.32826912642430817</v>
      </c>
    </row>
    <row r="77" spans="2:14" ht="15" thickBot="1" x14ac:dyDescent="0.35">
      <c r="B77" s="233" t="s">
        <v>65</v>
      </c>
      <c r="C77" s="436">
        <f t="shared" si="9"/>
        <v>661</v>
      </c>
      <c r="D77" s="236">
        <v>1048</v>
      </c>
      <c r="E77" s="57">
        <f t="shared" si="10"/>
        <v>-387</v>
      </c>
      <c r="F77" s="238">
        <f t="shared" si="11"/>
        <v>-0.36927480916030536</v>
      </c>
      <c r="G77" s="75">
        <f t="shared" si="12"/>
        <v>0.63072519083969469</v>
      </c>
    </row>
    <row r="78" spans="2:14" ht="15" thickBot="1" x14ac:dyDescent="0.35">
      <c r="B78" s="419" t="s">
        <v>296</v>
      </c>
      <c r="C78" s="435">
        <f t="shared" si="9"/>
        <v>563</v>
      </c>
      <c r="D78" s="418">
        <v>3522</v>
      </c>
      <c r="E78" s="105">
        <f t="shared" si="10"/>
        <v>-2959</v>
      </c>
      <c r="F78" s="150">
        <f t="shared" si="11"/>
        <v>-0.8401476433844407</v>
      </c>
      <c r="G78" s="75">
        <f t="shared" si="12"/>
        <v>0.15985235661555935</v>
      </c>
    </row>
    <row r="79" spans="2:14" ht="15" thickBot="1" x14ac:dyDescent="0.35">
      <c r="B79" s="38" t="s">
        <v>19</v>
      </c>
      <c r="C79" s="441">
        <f t="shared" si="9"/>
        <v>1402</v>
      </c>
      <c r="D79" s="390">
        <v>5504</v>
      </c>
      <c r="E79" s="26">
        <f t="shared" si="10"/>
        <v>-4102</v>
      </c>
      <c r="F79" s="152">
        <f t="shared" si="11"/>
        <v>-0.74527616279069764</v>
      </c>
      <c r="G79" s="75">
        <f t="shared" si="12"/>
        <v>0.25472383720930231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68097</v>
      </c>
      <c r="D80" s="115">
        <f>SUM(D69:D79)</f>
        <v>125343</v>
      </c>
      <c r="E80" s="77">
        <f>SUM(C80-D80)</f>
        <v>-57246</v>
      </c>
      <c r="F80" s="149">
        <f>SUM(E80/D80)</f>
        <v>-0.45671477465833754</v>
      </c>
      <c r="G80" s="185">
        <f>SUM(C80/D80)</f>
        <v>0.54328522534166246</v>
      </c>
      <c r="N80" s="72"/>
    </row>
    <row r="81" spans="3:14" ht="15" thickBot="1" x14ac:dyDescent="0.35">
      <c r="E81" s="102">
        <f>SUM(E69:E79)</f>
        <v>-57246</v>
      </c>
      <c r="I81" s="6" t="s">
        <v>460</v>
      </c>
      <c r="J81" s="40"/>
      <c r="K81" s="40"/>
      <c r="N81" s="72"/>
    </row>
    <row r="82" spans="3:14" ht="18.600000000000001" thickBot="1" x14ac:dyDescent="0.4">
      <c r="C82" s="444">
        <f>SUM(C80/C38)</f>
        <v>26.211316397228636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454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12383</v>
      </c>
      <c r="D84" s="73">
        <f>SUM(D69:D71,D73:D79)</f>
        <v>38802</v>
      </c>
      <c r="E84" s="250">
        <f>SUM(C84/D84)</f>
        <v>0.31913303437967117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33.147058823529413</v>
      </c>
      <c r="K86" s="111">
        <f t="shared" si="13"/>
        <v>36.743362831858406</v>
      </c>
      <c r="L86" s="210">
        <f>SUM(J86-K86)</f>
        <v>-3.5963040083289926</v>
      </c>
      <c r="M86" s="44">
        <f>SUM(L86/K86)</f>
        <v>-9.7876289244021239E-2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27.808510638297872</v>
      </c>
      <c r="K87" s="111">
        <f t="shared" si="13"/>
        <v>27.64406779661017</v>
      </c>
      <c r="L87" s="210">
        <f t="shared" ref="L87:L96" si="14">SUM(J87-K87)</f>
        <v>0.16444284168770196</v>
      </c>
      <c r="M87" s="44">
        <f t="shared" ref="M87:M96" si="15">SUM(L87/K87)</f>
        <v>5.9485761248157052E-3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41.833333333333336</v>
      </c>
      <c r="K88" s="111">
        <f t="shared" si="13"/>
        <v>37.680851063829785</v>
      </c>
      <c r="L88" s="210">
        <f>SUM(J88-K88)</f>
        <v>4.152482269503551</v>
      </c>
      <c r="M88" s="44">
        <f t="shared" si="15"/>
        <v>0.1102013928100886</v>
      </c>
      <c r="N88" s="72"/>
    </row>
    <row r="89" spans="3:14" x14ac:dyDescent="0.3">
      <c r="C89" s="445">
        <f>(SUM(C69,C70,C71,C73,C74,C75,C76,C77,C78,C79)/SUM(C27,C28,C29,C31,C32,C33,C34,C35,C36,C37))</f>
        <v>27.517777777777777</v>
      </c>
      <c r="D89" s="10"/>
      <c r="E89" s="73"/>
      <c r="I89" s="130" t="s">
        <v>6</v>
      </c>
      <c r="J89" s="212">
        <f t="shared" si="13"/>
        <v>25.937616387337059</v>
      </c>
      <c r="K89" s="111">
        <f t="shared" si="13"/>
        <v>34.616399999999999</v>
      </c>
      <c r="L89" s="210">
        <f t="shared" si="14"/>
        <v>-8.6787836126629401</v>
      </c>
      <c r="M89" s="44">
        <f t="shared" si="15"/>
        <v>-0.25071306122713338</v>
      </c>
    </row>
    <row r="90" spans="3:14" x14ac:dyDescent="0.3">
      <c r="I90" s="130" t="s">
        <v>3</v>
      </c>
      <c r="J90" s="212">
        <f t="shared" si="13"/>
        <v>34.200000000000003</v>
      </c>
      <c r="K90" s="111">
        <f t="shared" ref="K90:K96" si="16">SUM(D73/D31)</f>
        <v>37.586666666666666</v>
      </c>
      <c r="L90" s="210">
        <f t="shared" si="14"/>
        <v>-3.3866666666666632</v>
      </c>
      <c r="M90" s="44">
        <f t="shared" si="15"/>
        <v>-9.0102873359347191E-2</v>
      </c>
    </row>
    <row r="91" spans="3:14" x14ac:dyDescent="0.3">
      <c r="E91" s="73"/>
      <c r="I91" s="130" t="s">
        <v>7</v>
      </c>
      <c r="J91" s="212">
        <f t="shared" si="13"/>
        <v>24.8</v>
      </c>
      <c r="K91" s="111">
        <f t="shared" si="16"/>
        <v>21.485714285714284</v>
      </c>
      <c r="L91" s="210">
        <f t="shared" si="14"/>
        <v>3.3142857142857167</v>
      </c>
      <c r="M91" s="44">
        <f t="shared" si="15"/>
        <v>0.15425531914893631</v>
      </c>
    </row>
    <row r="92" spans="3:14" x14ac:dyDescent="0.3">
      <c r="E92" s="74"/>
      <c r="I92" s="130" t="s">
        <v>59</v>
      </c>
      <c r="J92" s="212">
        <f t="shared" si="13"/>
        <v>33.406015037593988</v>
      </c>
      <c r="K92" s="111">
        <f t="shared" si="16"/>
        <v>30.715217391304346</v>
      </c>
      <c r="L92" s="210">
        <f t="shared" si="14"/>
        <v>2.6907976462896421</v>
      </c>
      <c r="M92" s="44">
        <f t="shared" si="15"/>
        <v>8.7604707855703554E-2</v>
      </c>
    </row>
    <row r="93" spans="3:14" x14ac:dyDescent="0.3">
      <c r="I93" s="130" t="s">
        <v>338</v>
      </c>
      <c r="J93" s="212">
        <f t="shared" si="13"/>
        <v>31.842105263157894</v>
      </c>
      <c r="K93" s="111">
        <f t="shared" si="16"/>
        <v>30.21311475409836</v>
      </c>
      <c r="L93" s="210">
        <f t="shared" si="14"/>
        <v>1.628990509059534</v>
      </c>
      <c r="M93" s="44">
        <f t="shared" si="15"/>
        <v>5.3916669046463146E-2</v>
      </c>
    </row>
    <row r="94" spans="3:14" x14ac:dyDescent="0.3">
      <c r="E94" s="25"/>
      <c r="F94" s="25"/>
      <c r="I94" s="130" t="s">
        <v>65</v>
      </c>
      <c r="J94" s="212">
        <f t="shared" si="13"/>
        <v>26.44</v>
      </c>
      <c r="K94" s="111">
        <f t="shared" si="16"/>
        <v>23.818181818181817</v>
      </c>
      <c r="L94" s="210">
        <f t="shared" si="14"/>
        <v>2.6218181818181847</v>
      </c>
      <c r="M94" s="44">
        <f t="shared" si="15"/>
        <v>0.11007633587786272</v>
      </c>
    </row>
    <row r="95" spans="3:14" x14ac:dyDescent="0.3">
      <c r="E95" s="25"/>
      <c r="F95" s="25"/>
      <c r="I95" s="79" t="s">
        <v>296</v>
      </c>
      <c r="J95" s="212">
        <f t="shared" si="13"/>
        <v>14.074999999999999</v>
      </c>
      <c r="K95" s="111">
        <f t="shared" si="16"/>
        <v>31.72972972972973</v>
      </c>
      <c r="L95" s="210">
        <f t="shared" si="14"/>
        <v>-17.654729729729731</v>
      </c>
      <c r="M95" s="44">
        <f t="shared" si="15"/>
        <v>-0.55640971039182285</v>
      </c>
    </row>
    <row r="96" spans="3:14" ht="15" thickBot="1" x14ac:dyDescent="0.35">
      <c r="I96" s="13" t="s">
        <v>19</v>
      </c>
      <c r="J96" s="213">
        <f t="shared" si="13"/>
        <v>16.69047619047619</v>
      </c>
      <c r="K96" s="208">
        <f t="shared" si="16"/>
        <v>18.657627118644069</v>
      </c>
      <c r="L96" s="211">
        <f t="shared" si="14"/>
        <v>-1.9671509281678787</v>
      </c>
      <c r="M96" s="65">
        <f t="shared" si="15"/>
        <v>-0.10543414313399786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3">
    <mergeCell ref="J2:L2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DEAA9-A9D8-425A-88F2-D3B56D36D884}">
  <dimension ref="B1:AM203"/>
  <sheetViews>
    <sheetView topLeftCell="C1" workbookViewId="0">
      <selection activeCell="I17" sqref="I17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457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457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458</v>
      </c>
      <c r="D5" s="423" t="s">
        <v>456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46</v>
      </c>
      <c r="D9" s="427">
        <v>47</v>
      </c>
      <c r="E9" s="93">
        <f t="shared" si="0"/>
        <v>-1</v>
      </c>
      <c r="F9" s="44">
        <f t="shared" si="1"/>
        <v>-2.1276595744680851E-2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17</v>
      </c>
      <c r="D10" s="427">
        <v>18</v>
      </c>
      <c r="E10" s="93">
        <f t="shared" si="0"/>
        <v>-1</v>
      </c>
      <c r="F10" s="44">
        <f t="shared" si="1"/>
        <v>-5.5555555555555552E-2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2146</v>
      </c>
      <c r="D11" s="427">
        <v>2148</v>
      </c>
      <c r="E11" s="93">
        <f t="shared" si="0"/>
        <v>-2</v>
      </c>
      <c r="F11" s="44">
        <f t="shared" si="1"/>
        <v>-9.3109869646182495E-4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30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0.6643589743589744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20</v>
      </c>
      <c r="D13" s="427">
        <v>20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0.53933864541832666</v>
      </c>
      <c r="U13" s="16"/>
    </row>
    <row r="14" spans="2:35" ht="15" thickBot="1" x14ac:dyDescent="0.35">
      <c r="B14" s="14" t="s">
        <v>59</v>
      </c>
      <c r="C14" s="427">
        <v>135</v>
      </c>
      <c r="D14" s="427">
        <v>133</v>
      </c>
      <c r="E14" s="93">
        <f t="shared" si="0"/>
        <v>2</v>
      </c>
      <c r="F14" s="44">
        <f t="shared" si="1"/>
        <v>1.5037593984962405E-2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24</v>
      </c>
      <c r="D16" s="430">
        <v>25</v>
      </c>
      <c r="E16" s="41">
        <f t="shared" si="0"/>
        <v>-1</v>
      </c>
      <c r="F16" s="44">
        <f t="shared" si="1"/>
        <v>-0.04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79</v>
      </c>
      <c r="D18" s="462">
        <v>84</v>
      </c>
      <c r="E18" s="57">
        <f t="shared" si="0"/>
        <v>-5</v>
      </c>
      <c r="F18" s="58">
        <f t="shared" si="1"/>
        <v>-5.9523809523809521E-2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2591</v>
      </c>
      <c r="D19" s="7">
        <f>SUM(D8:D18)</f>
        <v>2598</v>
      </c>
      <c r="E19" s="77">
        <f t="shared" si="0"/>
        <v>-7</v>
      </c>
      <c r="F19" s="60">
        <f t="shared" si="1"/>
        <v>-2.6943802925327174E-3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459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458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46</v>
      </c>
      <c r="D28" s="99">
        <v>118</v>
      </c>
      <c r="E28" s="41">
        <f t="shared" ref="E28:E38" si="3">SUM(C28-D28)</f>
        <v>-72</v>
      </c>
      <c r="F28" s="67">
        <f t="shared" ref="F28:F36" si="4">SUM(E28/D28)</f>
        <v>-0.61016949152542377</v>
      </c>
      <c r="G28" s="75">
        <f>SUM(C28/D28)</f>
        <v>0.38983050847457629</v>
      </c>
      <c r="V28" s="188"/>
    </row>
    <row r="29" spans="2:25" ht="15" thickBot="1" x14ac:dyDescent="0.35">
      <c r="B29" s="33" t="s">
        <v>1</v>
      </c>
      <c r="C29" s="435">
        <f t="shared" si="2"/>
        <v>17</v>
      </c>
      <c r="D29" s="99">
        <v>47</v>
      </c>
      <c r="E29" s="41">
        <f t="shared" si="3"/>
        <v>-30</v>
      </c>
      <c r="F29" s="67">
        <f t="shared" si="4"/>
        <v>-0.63829787234042556</v>
      </c>
      <c r="G29" s="75">
        <f t="shared" ref="G29:G36" si="5">SUM(C29/D29)</f>
        <v>0.36170212765957449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2146</v>
      </c>
      <c r="D30" s="99">
        <v>2500</v>
      </c>
      <c r="E30" s="41">
        <f t="shared" si="3"/>
        <v>-354</v>
      </c>
      <c r="F30" s="67">
        <f t="shared" si="4"/>
        <v>-0.1416</v>
      </c>
      <c r="G30" s="75">
        <f>SUM(C30/D30)</f>
        <v>0.85840000000000005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20</v>
      </c>
      <c r="D32" s="99">
        <v>35</v>
      </c>
      <c r="E32" s="41">
        <f t="shared" si="3"/>
        <v>-15</v>
      </c>
      <c r="F32" s="67">
        <f t="shared" si="4"/>
        <v>-0.42857142857142855</v>
      </c>
      <c r="G32" s="75">
        <f t="shared" si="5"/>
        <v>0.5714285714285714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135</v>
      </c>
      <c r="D33" s="99">
        <v>460</v>
      </c>
      <c r="E33" s="41">
        <f t="shared" si="3"/>
        <v>-325</v>
      </c>
      <c r="F33" s="67">
        <f t="shared" si="4"/>
        <v>-0.70652173913043481</v>
      </c>
      <c r="G33" s="75">
        <f t="shared" si="5"/>
        <v>0.29347826086956524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79</v>
      </c>
      <c r="D37" s="119">
        <v>295</v>
      </c>
      <c r="E37" s="41">
        <f t="shared" si="3"/>
        <v>-216</v>
      </c>
      <c r="F37" s="94">
        <f>SUM(E37/D37)</f>
        <v>-0.73220338983050848</v>
      </c>
      <c r="G37" s="75">
        <f>SUM(C37/D37)</f>
        <v>0.26779661016949152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2591</v>
      </c>
      <c r="D38" s="7">
        <f>SUM(D27:D37)</f>
        <v>3859</v>
      </c>
      <c r="E38" s="77">
        <f t="shared" si="3"/>
        <v>-1268</v>
      </c>
      <c r="F38" s="149">
        <f>SUM(E38/D38)</f>
        <v>-0.32858253433532003</v>
      </c>
      <c r="G38" s="185">
        <f>SUM(C38/D38)</f>
        <v>0.67141746566467997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445</v>
      </c>
      <c r="D40" s="438">
        <f>SUM(D27:D29,D31:D37)</f>
        <v>1359</v>
      </c>
      <c r="E40" s="77">
        <f>SUM(C40-D40)</f>
        <v>-914</v>
      </c>
      <c r="F40" s="149">
        <f>SUM(E40/D40)</f>
        <v>-0.67255334805003675</v>
      </c>
      <c r="G40" s="185">
        <f>SUM(C40/D40)</f>
        <v>0.3274466519499632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457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458</v>
      </c>
      <c r="D44" s="423" t="s">
        <v>456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1152</v>
      </c>
      <c r="D47" s="441">
        <v>1127</v>
      </c>
      <c r="E47" s="93">
        <f t="shared" ref="E47:E57" si="6">SUM(C47-D47)</f>
        <v>25</v>
      </c>
      <c r="F47" s="95">
        <f t="shared" ref="F47:F58" si="7">SUM(E47/D47)</f>
        <v>2.2182786157941437E-2</v>
      </c>
      <c r="G47" s="394">
        <f t="shared" ref="G47:G57" si="8">SUM(C47/C27)</f>
        <v>32.914285714285711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1336</v>
      </c>
      <c r="D48" s="427">
        <v>1307</v>
      </c>
      <c r="E48" s="93">
        <f t="shared" si="6"/>
        <v>29</v>
      </c>
      <c r="F48" s="95">
        <f t="shared" si="7"/>
        <v>2.2188217291507269E-2</v>
      </c>
      <c r="G48" s="394">
        <f t="shared" si="8"/>
        <v>29.043478260869566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740</v>
      </c>
      <c r="D49" s="427">
        <v>753</v>
      </c>
      <c r="E49" s="93">
        <f t="shared" si="6"/>
        <v>-13</v>
      </c>
      <c r="F49" s="95">
        <f t="shared" si="7"/>
        <v>-1.7264276228419653E-2</v>
      </c>
      <c r="G49" s="394">
        <f t="shared" si="8"/>
        <v>43.529411764705884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55820</v>
      </c>
      <c r="D50" s="442">
        <v>55714</v>
      </c>
      <c r="E50" s="93">
        <f t="shared" si="6"/>
        <v>106</v>
      </c>
      <c r="F50" s="95">
        <f t="shared" si="7"/>
        <v>1.902573859353125E-3</v>
      </c>
      <c r="G50" s="394">
        <f t="shared" si="8"/>
        <v>26.011183597390495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997</v>
      </c>
      <c r="D51" s="427">
        <v>1026</v>
      </c>
      <c r="E51" s="93">
        <f t="shared" si="6"/>
        <v>-29</v>
      </c>
      <c r="F51" s="95">
        <f t="shared" si="7"/>
        <v>-2.8265107212475632E-2</v>
      </c>
      <c r="G51" s="394">
        <f t="shared" si="8"/>
        <v>33.233333333333334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533</v>
      </c>
      <c r="D52" s="427">
        <v>496</v>
      </c>
      <c r="E52" s="93">
        <f t="shared" si="6"/>
        <v>37</v>
      </c>
      <c r="F52" s="95">
        <f t="shared" si="7"/>
        <v>7.459677419354839E-2</v>
      </c>
      <c r="G52" s="394">
        <f t="shared" si="8"/>
        <v>26.65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4175</v>
      </c>
      <c r="D53" s="427">
        <v>4443</v>
      </c>
      <c r="E53" s="93">
        <f t="shared" si="6"/>
        <v>-268</v>
      </c>
      <c r="F53" s="95">
        <f t="shared" si="7"/>
        <v>-6.0319603871258162E-2</v>
      </c>
      <c r="G53" s="394">
        <f t="shared" si="8"/>
        <v>30.925925925925927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619</v>
      </c>
      <c r="D54" s="429">
        <v>605</v>
      </c>
      <c r="E54" s="26">
        <f t="shared" si="6"/>
        <v>14</v>
      </c>
      <c r="F54" s="152">
        <f t="shared" si="7"/>
        <v>2.3140495867768594E-2</v>
      </c>
      <c r="G54" s="394">
        <f t="shared" si="8"/>
        <v>32.578947368421055</v>
      </c>
      <c r="AL54" s="35"/>
      <c r="AM54" s="35"/>
    </row>
    <row r="55" spans="2:39" ht="15" thickBot="1" x14ac:dyDescent="0.35">
      <c r="B55" s="14" t="s">
        <v>65</v>
      </c>
      <c r="C55" s="427">
        <v>688</v>
      </c>
      <c r="D55" s="427">
        <v>661</v>
      </c>
      <c r="E55" s="41">
        <f t="shared" si="6"/>
        <v>27</v>
      </c>
      <c r="F55" s="67">
        <f t="shared" si="7"/>
        <v>4.084720121028744E-2</v>
      </c>
      <c r="G55" s="394">
        <f t="shared" si="8"/>
        <v>28.666666666666668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550</v>
      </c>
      <c r="D56" s="427">
        <v>563</v>
      </c>
      <c r="E56" s="41">
        <f t="shared" si="6"/>
        <v>-13</v>
      </c>
      <c r="F56" s="67">
        <f t="shared" si="7"/>
        <v>-2.3090586145648313E-2</v>
      </c>
      <c r="G56" s="394">
        <f t="shared" si="8"/>
        <v>13.75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1077</v>
      </c>
      <c r="D57" s="462">
        <v>1402</v>
      </c>
      <c r="E57" s="57">
        <f t="shared" si="6"/>
        <v>-325</v>
      </c>
      <c r="F57" s="94">
        <f t="shared" si="7"/>
        <v>-0.23181169757489301</v>
      </c>
      <c r="G57" s="394">
        <f t="shared" si="8"/>
        <v>13.632911392405063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67687</v>
      </c>
      <c r="D58" s="59">
        <f>SUM(D47:D57)</f>
        <v>68097</v>
      </c>
      <c r="E58" s="77">
        <f>SUM(C58-D58)</f>
        <v>-410</v>
      </c>
      <c r="F58" s="149">
        <f t="shared" si="7"/>
        <v>-6.0208232374407093E-3</v>
      </c>
      <c r="G58" s="395">
        <f>SUM(C58/C38)</f>
        <v>26.123890389810885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11867</v>
      </c>
      <c r="D59" s="73">
        <f>SUM(D47:D49,D51:D57)</f>
        <v>12383</v>
      </c>
      <c r="E59" s="73">
        <f>SUM(E47:E49,E51:E57)</f>
        <v>-516</v>
      </c>
      <c r="F59" s="127">
        <f>SUM(E59/D59)</f>
        <v>-4.1670031494791246E-2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11867</v>
      </c>
      <c r="F61" s="30">
        <f>SUM(C27:C29,C31:C37)</f>
        <v>445</v>
      </c>
      <c r="G61" s="134">
        <f>SUM(E61/F61)</f>
        <v>26.66741573033708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459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458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1152</v>
      </c>
      <c r="D69" s="220">
        <v>4152</v>
      </c>
      <c r="E69" s="41">
        <f>SUM(C69-D69)</f>
        <v>-3000</v>
      </c>
      <c r="F69" s="67">
        <f>SUM(E69/D69)</f>
        <v>-0.7225433526011561</v>
      </c>
      <c r="G69" s="75">
        <f>SUM(C69/D69)</f>
        <v>0.2774566473988439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1336</v>
      </c>
      <c r="D70" s="220">
        <v>3262</v>
      </c>
      <c r="E70" s="41">
        <f t="shared" ref="E70:E79" si="10">SUM(C70-D70)</f>
        <v>-1926</v>
      </c>
      <c r="F70" s="67">
        <f t="shared" ref="F70:F79" si="11">SUM(E70/D70)</f>
        <v>-0.5904353157572042</v>
      </c>
      <c r="G70" s="75">
        <f t="shared" ref="G70:G79" si="12">SUM(C70/D70)</f>
        <v>0.40956468424279585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740</v>
      </c>
      <c r="D71" s="220">
        <v>1771</v>
      </c>
      <c r="E71" s="41">
        <f t="shared" si="10"/>
        <v>-1031</v>
      </c>
      <c r="F71" s="67">
        <f t="shared" si="11"/>
        <v>-0.58215697346132134</v>
      </c>
      <c r="G71" s="75">
        <f>SUM(C71/D71)</f>
        <v>0.41784302653867872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55820</v>
      </c>
      <c r="D72" s="220">
        <v>86541</v>
      </c>
      <c r="E72" s="41">
        <f t="shared" si="10"/>
        <v>-30721</v>
      </c>
      <c r="F72" s="67">
        <f t="shared" si="11"/>
        <v>-0.35498780924648432</v>
      </c>
      <c r="G72" s="75">
        <f t="shared" si="12"/>
        <v>0.64501219075351568</v>
      </c>
    </row>
    <row r="73" spans="2:14" ht="15" thickBot="1" x14ac:dyDescent="0.35">
      <c r="B73" s="3" t="s">
        <v>3</v>
      </c>
      <c r="C73" s="435">
        <f t="shared" si="9"/>
        <v>997</v>
      </c>
      <c r="D73" s="220">
        <v>2819</v>
      </c>
      <c r="E73" s="41">
        <f t="shared" si="10"/>
        <v>-1822</v>
      </c>
      <c r="F73" s="67">
        <f t="shared" si="11"/>
        <v>-0.64632848527846753</v>
      </c>
      <c r="G73" s="75">
        <f t="shared" si="12"/>
        <v>0.35367151472153247</v>
      </c>
    </row>
    <row r="74" spans="2:14" ht="15" thickBot="1" x14ac:dyDescent="0.35">
      <c r="B74" s="227" t="s">
        <v>7</v>
      </c>
      <c r="C74" s="435">
        <f t="shared" si="9"/>
        <v>533</v>
      </c>
      <c r="D74" s="223">
        <v>752</v>
      </c>
      <c r="E74" s="57">
        <f t="shared" si="10"/>
        <v>-219</v>
      </c>
      <c r="F74" s="94">
        <f t="shared" si="11"/>
        <v>-0.29122340425531917</v>
      </c>
      <c r="G74" s="75">
        <f t="shared" si="12"/>
        <v>0.70877659574468088</v>
      </c>
    </row>
    <row r="75" spans="2:14" ht="15" thickBot="1" x14ac:dyDescent="0.35">
      <c r="B75" s="14" t="s">
        <v>59</v>
      </c>
      <c r="C75" s="435">
        <f t="shared" si="9"/>
        <v>4175</v>
      </c>
      <c r="D75" s="220">
        <v>14129</v>
      </c>
      <c r="E75" s="41">
        <f t="shared" si="10"/>
        <v>-9954</v>
      </c>
      <c r="F75" s="67">
        <f t="shared" si="11"/>
        <v>-0.7045084577818671</v>
      </c>
      <c r="G75" s="75">
        <f t="shared" si="12"/>
        <v>0.2954915422181329</v>
      </c>
      <c r="K75" s="282"/>
    </row>
    <row r="76" spans="2:14" ht="15" thickBot="1" x14ac:dyDescent="0.35">
      <c r="B76" s="170" t="s">
        <v>338</v>
      </c>
      <c r="C76" s="435">
        <f t="shared" si="9"/>
        <v>619</v>
      </c>
      <c r="D76" s="235">
        <v>1843</v>
      </c>
      <c r="E76" s="93">
        <f t="shared" si="10"/>
        <v>-1224</v>
      </c>
      <c r="F76" s="95">
        <f t="shared" si="11"/>
        <v>-0.66413456321215414</v>
      </c>
      <c r="G76" s="75">
        <f t="shared" si="12"/>
        <v>0.33586543678784592</v>
      </c>
    </row>
    <row r="77" spans="2:14" ht="15" thickBot="1" x14ac:dyDescent="0.35">
      <c r="B77" s="233" t="s">
        <v>65</v>
      </c>
      <c r="C77" s="436">
        <f t="shared" si="9"/>
        <v>688</v>
      </c>
      <c r="D77" s="236">
        <v>1048</v>
      </c>
      <c r="E77" s="57">
        <f t="shared" si="10"/>
        <v>-360</v>
      </c>
      <c r="F77" s="238">
        <f t="shared" si="11"/>
        <v>-0.34351145038167941</v>
      </c>
      <c r="G77" s="75">
        <f t="shared" si="12"/>
        <v>0.65648854961832059</v>
      </c>
    </row>
    <row r="78" spans="2:14" ht="15" thickBot="1" x14ac:dyDescent="0.35">
      <c r="B78" s="419" t="s">
        <v>296</v>
      </c>
      <c r="C78" s="435">
        <f t="shared" si="9"/>
        <v>550</v>
      </c>
      <c r="D78" s="418">
        <v>3522</v>
      </c>
      <c r="E78" s="105">
        <f t="shared" si="10"/>
        <v>-2972</v>
      </c>
      <c r="F78" s="150">
        <f t="shared" si="11"/>
        <v>-0.84383872799545712</v>
      </c>
      <c r="G78" s="75">
        <f t="shared" si="12"/>
        <v>0.15616127200454288</v>
      </c>
    </row>
    <row r="79" spans="2:14" ht="15" thickBot="1" x14ac:dyDescent="0.35">
      <c r="B79" s="38" t="s">
        <v>19</v>
      </c>
      <c r="C79" s="441">
        <f t="shared" si="9"/>
        <v>1077</v>
      </c>
      <c r="D79" s="390">
        <v>5504</v>
      </c>
      <c r="E79" s="26">
        <f t="shared" si="10"/>
        <v>-4427</v>
      </c>
      <c r="F79" s="152">
        <f t="shared" si="11"/>
        <v>-0.80432412790697672</v>
      </c>
      <c r="G79" s="75">
        <f t="shared" si="12"/>
        <v>0.19567587209302326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67687</v>
      </c>
      <c r="D80" s="115">
        <f>SUM(D69:D79)</f>
        <v>125343</v>
      </c>
      <c r="E80" s="77">
        <f>SUM(C80-D80)</f>
        <v>-57656</v>
      </c>
      <c r="F80" s="149">
        <f>SUM(E80/D80)</f>
        <v>-0.45998579896763281</v>
      </c>
      <c r="G80" s="185">
        <f>SUM(C80/D80)</f>
        <v>0.54001420103236719</v>
      </c>
      <c r="N80" s="72"/>
    </row>
    <row r="81" spans="3:14" ht="15" thickBot="1" x14ac:dyDescent="0.35">
      <c r="E81" s="102">
        <f>SUM(E69:E79)</f>
        <v>-57656</v>
      </c>
      <c r="I81" s="6" t="s">
        <v>459</v>
      </c>
      <c r="J81" s="40"/>
      <c r="K81" s="40"/>
      <c r="N81" s="72"/>
    </row>
    <row r="82" spans="3:14" ht="18.600000000000001" thickBot="1" x14ac:dyDescent="0.4">
      <c r="C82" s="444">
        <f>SUM(C80/C38)</f>
        <v>26.123890389810885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458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11867</v>
      </c>
      <c r="D84" s="73">
        <f>SUM(D69:D71,D73:D79)</f>
        <v>38802</v>
      </c>
      <c r="E84" s="250">
        <f>SUM(C84/D84)</f>
        <v>0.30583475078604194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32.914285714285711</v>
      </c>
      <c r="K86" s="111">
        <f t="shared" si="13"/>
        <v>36.743362831858406</v>
      </c>
      <c r="L86" s="210">
        <f>SUM(J86-K86)</f>
        <v>-3.8290771175726945</v>
      </c>
      <c r="M86" s="44">
        <f>SUM(L86/K86)</f>
        <v>-0.10421139554087536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29.043478260869566</v>
      </c>
      <c r="K87" s="111">
        <f t="shared" si="13"/>
        <v>27.64406779661017</v>
      </c>
      <c r="L87" s="210">
        <f t="shared" ref="L87:L96" si="14">SUM(J87-K87)</f>
        <v>1.3994104642593967</v>
      </c>
      <c r="M87" s="44">
        <f t="shared" ref="M87:M96" si="15">SUM(L87/K87)</f>
        <v>5.0622450883693687E-2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43.529411764705884</v>
      </c>
      <c r="K88" s="111">
        <f t="shared" si="13"/>
        <v>37.680851063829785</v>
      </c>
      <c r="L88" s="210">
        <f>SUM(J88-K88)</f>
        <v>5.8485607008760994</v>
      </c>
      <c r="M88" s="44">
        <f t="shared" si="15"/>
        <v>0.15521307337164128</v>
      </c>
      <c r="N88" s="72"/>
    </row>
    <row r="89" spans="3:14" x14ac:dyDescent="0.3">
      <c r="C89" s="445">
        <f>(SUM(C69,C70,C71,C73,C74,C75,C76,C77,C78,C79)/SUM(C27,C28,C29,C31,C32,C33,C34,C35,C36,C37))</f>
        <v>26.66741573033708</v>
      </c>
      <c r="D89" s="10"/>
      <c r="E89" s="73"/>
      <c r="I89" s="130" t="s">
        <v>6</v>
      </c>
      <c r="J89" s="212">
        <f t="shared" si="13"/>
        <v>26.011183597390495</v>
      </c>
      <c r="K89" s="111">
        <f t="shared" si="13"/>
        <v>34.616399999999999</v>
      </c>
      <c r="L89" s="210">
        <f t="shared" si="14"/>
        <v>-8.6052164026095035</v>
      </c>
      <c r="M89" s="44">
        <f t="shared" si="15"/>
        <v>-0.24858784860960423</v>
      </c>
    </row>
    <row r="90" spans="3:14" x14ac:dyDescent="0.3">
      <c r="I90" s="130" t="s">
        <v>3</v>
      </c>
      <c r="J90" s="212">
        <f t="shared" si="13"/>
        <v>33.233333333333334</v>
      </c>
      <c r="K90" s="111">
        <f t="shared" ref="K90:K96" si="16">SUM(D73/D31)</f>
        <v>37.586666666666666</v>
      </c>
      <c r="L90" s="210">
        <f t="shared" si="14"/>
        <v>-4.3533333333333317</v>
      </c>
      <c r="M90" s="44">
        <f t="shared" si="15"/>
        <v>-0.11582121319616881</v>
      </c>
    </row>
    <row r="91" spans="3:14" x14ac:dyDescent="0.3">
      <c r="E91" s="73"/>
      <c r="I91" s="130" t="s">
        <v>7</v>
      </c>
      <c r="J91" s="212">
        <f t="shared" si="13"/>
        <v>26.65</v>
      </c>
      <c r="K91" s="111">
        <f t="shared" si="16"/>
        <v>21.485714285714284</v>
      </c>
      <c r="L91" s="210">
        <f t="shared" si="14"/>
        <v>5.1642857142857146</v>
      </c>
      <c r="M91" s="44">
        <f t="shared" si="15"/>
        <v>0.24035904255319152</v>
      </c>
    </row>
    <row r="92" spans="3:14" x14ac:dyDescent="0.3">
      <c r="E92" s="74"/>
      <c r="I92" s="130" t="s">
        <v>59</v>
      </c>
      <c r="J92" s="212">
        <f t="shared" si="13"/>
        <v>30.925925925925927</v>
      </c>
      <c r="K92" s="111">
        <f t="shared" si="16"/>
        <v>30.715217391304346</v>
      </c>
      <c r="L92" s="210">
        <f t="shared" si="14"/>
        <v>0.21070853462158112</v>
      </c>
      <c r="M92" s="44">
        <f t="shared" si="15"/>
        <v>6.8600697803048571E-3</v>
      </c>
    </row>
    <row r="93" spans="3:14" x14ac:dyDescent="0.3">
      <c r="I93" s="130" t="s">
        <v>338</v>
      </c>
      <c r="J93" s="212">
        <f t="shared" si="13"/>
        <v>32.578947368421055</v>
      </c>
      <c r="K93" s="111">
        <f t="shared" si="16"/>
        <v>30.21311475409836</v>
      </c>
      <c r="L93" s="210">
        <f t="shared" si="14"/>
        <v>2.3658326143226951</v>
      </c>
      <c r="M93" s="44">
        <f t="shared" si="15"/>
        <v>7.8304823371505378E-2</v>
      </c>
    </row>
    <row r="94" spans="3:14" x14ac:dyDescent="0.3">
      <c r="E94" s="25"/>
      <c r="F94" s="25"/>
      <c r="I94" s="130" t="s">
        <v>65</v>
      </c>
      <c r="J94" s="212">
        <f t="shared" si="13"/>
        <v>28.666666666666668</v>
      </c>
      <c r="K94" s="111">
        <f t="shared" si="16"/>
        <v>23.818181818181817</v>
      </c>
      <c r="L94" s="210">
        <f t="shared" si="14"/>
        <v>4.8484848484848513</v>
      </c>
      <c r="M94" s="44">
        <f t="shared" si="15"/>
        <v>0.20356234096692125</v>
      </c>
    </row>
    <row r="95" spans="3:14" x14ac:dyDescent="0.3">
      <c r="E95" s="25"/>
      <c r="F95" s="25"/>
      <c r="I95" s="79" t="s">
        <v>296</v>
      </c>
      <c r="J95" s="212">
        <f t="shared" si="13"/>
        <v>13.75</v>
      </c>
      <c r="K95" s="111">
        <f t="shared" si="16"/>
        <v>31.72972972972973</v>
      </c>
      <c r="L95" s="210">
        <f t="shared" si="14"/>
        <v>-17.97972972972973</v>
      </c>
      <c r="M95" s="44">
        <f t="shared" si="15"/>
        <v>-0.56665247018739351</v>
      </c>
    </row>
    <row r="96" spans="3:14" ht="15" thickBot="1" x14ac:dyDescent="0.35">
      <c r="I96" s="13" t="s">
        <v>19</v>
      </c>
      <c r="J96" s="213">
        <f t="shared" si="13"/>
        <v>13.632911392405063</v>
      </c>
      <c r="K96" s="208">
        <f t="shared" si="16"/>
        <v>18.657627118644069</v>
      </c>
      <c r="L96" s="211">
        <f t="shared" si="14"/>
        <v>-5.0247157262390054</v>
      </c>
      <c r="M96" s="65">
        <f t="shared" si="15"/>
        <v>-0.26931161686782457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3">
    <mergeCell ref="J2:L2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3CAD3-D636-4639-94CB-8FEFF548B740}">
  <dimension ref="B1:AM203"/>
  <sheetViews>
    <sheetView topLeftCell="C1" workbookViewId="0">
      <selection activeCell="C72" sqref="C72:F7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461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461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463</v>
      </c>
      <c r="D5" s="423" t="s">
        <v>458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46</v>
      </c>
      <c r="D9" s="427">
        <v>46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17</v>
      </c>
      <c r="E10" s="93">
        <f t="shared" si="0"/>
        <v>1</v>
      </c>
      <c r="F10" s="44">
        <f t="shared" si="1"/>
        <v>5.8823529411764705E-2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2148</v>
      </c>
      <c r="D11" s="427">
        <v>2146</v>
      </c>
      <c r="E11" s="93">
        <f t="shared" si="0"/>
        <v>2</v>
      </c>
      <c r="F11" s="44">
        <f t="shared" si="1"/>
        <v>9.3196644920782849E-4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30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0.66692307692307695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21</v>
      </c>
      <c r="D13" s="427">
        <v>20</v>
      </c>
      <c r="E13" s="93">
        <f t="shared" si="0"/>
        <v>1</v>
      </c>
      <c r="F13" s="58">
        <f t="shared" si="1"/>
        <v>0.05</v>
      </c>
      <c r="J13" s="190"/>
      <c r="K13" s="144"/>
      <c r="L13" s="139"/>
      <c r="M13" s="139"/>
      <c r="N13" s="141"/>
      <c r="S13" s="16" t="s">
        <v>11</v>
      </c>
      <c r="T13" s="18">
        <f>SUM(C58/T8)</f>
        <v>0.55534820717131472</v>
      </c>
      <c r="U13" s="16"/>
    </row>
    <row r="14" spans="2:35" ht="15" thickBot="1" x14ac:dyDescent="0.35">
      <c r="B14" s="14" t="s">
        <v>59</v>
      </c>
      <c r="C14" s="427">
        <v>132</v>
      </c>
      <c r="D14" s="427">
        <v>135</v>
      </c>
      <c r="E14" s="93">
        <f t="shared" si="0"/>
        <v>-3</v>
      </c>
      <c r="F14" s="44">
        <f t="shared" si="1"/>
        <v>-2.2222222222222223E-2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24</v>
      </c>
      <c r="E16" s="41">
        <f t="shared" si="0"/>
        <v>1</v>
      </c>
      <c r="F16" s="44">
        <f t="shared" si="1"/>
        <v>4.1666666666666664E-2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87</v>
      </c>
      <c r="D18" s="429">
        <v>79</v>
      </c>
      <c r="E18" s="57">
        <f t="shared" si="0"/>
        <v>8</v>
      </c>
      <c r="F18" s="58">
        <f t="shared" si="1"/>
        <v>0.10126582278481013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2601</v>
      </c>
      <c r="D19" s="7">
        <f>SUM(D8:D18)</f>
        <v>2591</v>
      </c>
      <c r="E19" s="77">
        <f t="shared" si="0"/>
        <v>10</v>
      </c>
      <c r="F19" s="60">
        <f t="shared" si="1"/>
        <v>3.8595137012736396E-3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462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463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46</v>
      </c>
      <c r="D28" s="99">
        <v>118</v>
      </c>
      <c r="E28" s="41">
        <f t="shared" ref="E28:E38" si="3">SUM(C28-D28)</f>
        <v>-72</v>
      </c>
      <c r="F28" s="67">
        <f t="shared" ref="F28:F36" si="4">SUM(E28/D28)</f>
        <v>-0.61016949152542377</v>
      </c>
      <c r="G28" s="75">
        <f>SUM(C28/D28)</f>
        <v>0.38983050847457629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2148</v>
      </c>
      <c r="D30" s="99">
        <v>2500</v>
      </c>
      <c r="E30" s="41">
        <f t="shared" si="3"/>
        <v>-352</v>
      </c>
      <c r="F30" s="67">
        <f t="shared" si="4"/>
        <v>-0.14080000000000001</v>
      </c>
      <c r="G30" s="75">
        <f>SUM(C30/D30)</f>
        <v>0.85919999999999996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3"/>
        <v>-14</v>
      </c>
      <c r="F32" s="67">
        <f t="shared" si="4"/>
        <v>-0.4</v>
      </c>
      <c r="G32" s="75">
        <f t="shared" si="5"/>
        <v>0.6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132</v>
      </c>
      <c r="D33" s="99">
        <v>460</v>
      </c>
      <c r="E33" s="41">
        <f t="shared" si="3"/>
        <v>-328</v>
      </c>
      <c r="F33" s="67">
        <f t="shared" si="4"/>
        <v>-0.71304347826086956</v>
      </c>
      <c r="G33" s="75">
        <f t="shared" si="5"/>
        <v>0.28695652173913044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87</v>
      </c>
      <c r="D37" s="119">
        <v>295</v>
      </c>
      <c r="E37" s="41">
        <f t="shared" si="3"/>
        <v>-208</v>
      </c>
      <c r="F37" s="94">
        <f>SUM(E37/D37)</f>
        <v>-0.70508474576271185</v>
      </c>
      <c r="G37" s="75">
        <f>SUM(C37/D37)</f>
        <v>0.29491525423728815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2601</v>
      </c>
      <c r="D38" s="7">
        <f>SUM(D27:D37)</f>
        <v>3859</v>
      </c>
      <c r="E38" s="77">
        <f t="shared" si="3"/>
        <v>-1258</v>
      </c>
      <c r="F38" s="149">
        <f>SUM(E38/D38)</f>
        <v>-0.32599118942731276</v>
      </c>
      <c r="G38" s="185">
        <f>SUM(C38/D38)</f>
        <v>0.67400881057268724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453</v>
      </c>
      <c r="D40" s="438">
        <f>SUM(D27:D29,D31:D37)</f>
        <v>1359</v>
      </c>
      <c r="E40" s="77">
        <f>SUM(C40-D40)</f>
        <v>-906</v>
      </c>
      <c r="F40" s="149">
        <f>SUM(E40/D40)</f>
        <v>-0.66666666666666663</v>
      </c>
      <c r="G40" s="185">
        <f>SUM(C40/D40)</f>
        <v>0.33333333333333331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461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463</v>
      </c>
      <c r="D44" s="423" t="s">
        <v>458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1140.2</v>
      </c>
      <c r="D47" s="441">
        <v>1152</v>
      </c>
      <c r="E47" s="93">
        <f t="shared" ref="E47:E57" si="6">SUM(C47-D47)</f>
        <v>-11.799999999999955</v>
      </c>
      <c r="F47" s="95">
        <f t="shared" ref="F47:F58" si="7">SUM(E47/D47)</f>
        <v>-1.0243055555555516E-2</v>
      </c>
      <c r="G47" s="394">
        <f t="shared" ref="G47:G57" si="8">SUM(C47/C27)</f>
        <v>32.57714285714286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1435</v>
      </c>
      <c r="D48" s="427">
        <v>1336</v>
      </c>
      <c r="E48" s="93">
        <f t="shared" si="6"/>
        <v>99</v>
      </c>
      <c r="F48" s="95">
        <f t="shared" si="7"/>
        <v>7.410179640718563E-2</v>
      </c>
      <c r="G48" s="394">
        <f t="shared" si="8"/>
        <v>31.195652173913043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764</v>
      </c>
      <c r="D49" s="427">
        <v>740</v>
      </c>
      <c r="E49" s="93">
        <f t="shared" si="6"/>
        <v>24</v>
      </c>
      <c r="F49" s="95">
        <f t="shared" si="7"/>
        <v>3.2432432432432434E-2</v>
      </c>
      <c r="G49" s="394">
        <f t="shared" si="8"/>
        <v>42.444444444444443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56979</v>
      </c>
      <c r="D50" s="442">
        <v>55820</v>
      </c>
      <c r="E50" s="93">
        <f t="shared" si="6"/>
        <v>1159</v>
      </c>
      <c r="F50" s="95">
        <f t="shared" si="7"/>
        <v>2.0763167323539951E-2</v>
      </c>
      <c r="G50" s="394">
        <f t="shared" si="8"/>
        <v>26.526536312849164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1028</v>
      </c>
      <c r="D51" s="427">
        <v>997</v>
      </c>
      <c r="E51" s="93">
        <f t="shared" si="6"/>
        <v>31</v>
      </c>
      <c r="F51" s="95">
        <f t="shared" si="7"/>
        <v>3.1093279839518557E-2</v>
      </c>
      <c r="G51" s="394">
        <f t="shared" si="8"/>
        <v>34.266666666666666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552</v>
      </c>
      <c r="D52" s="427">
        <v>533</v>
      </c>
      <c r="E52" s="93">
        <f t="shared" si="6"/>
        <v>19</v>
      </c>
      <c r="F52" s="95">
        <f t="shared" si="7"/>
        <v>3.5647279549718573E-2</v>
      </c>
      <c r="G52" s="394">
        <f t="shared" si="8"/>
        <v>26.285714285714285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4504</v>
      </c>
      <c r="D53" s="427">
        <v>4175</v>
      </c>
      <c r="E53" s="93">
        <f t="shared" si="6"/>
        <v>329</v>
      </c>
      <c r="F53" s="95">
        <f t="shared" si="7"/>
        <v>7.8802395209580836E-2</v>
      </c>
      <c r="G53" s="394">
        <f t="shared" si="8"/>
        <v>34.121212121212125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622</v>
      </c>
      <c r="D54" s="429">
        <v>619</v>
      </c>
      <c r="E54" s="26">
        <f t="shared" si="6"/>
        <v>3</v>
      </c>
      <c r="F54" s="152">
        <f t="shared" si="7"/>
        <v>4.8465266558966073E-3</v>
      </c>
      <c r="G54" s="394">
        <f t="shared" si="8"/>
        <v>32.736842105263158</v>
      </c>
      <c r="AL54" s="35"/>
      <c r="AM54" s="35"/>
    </row>
    <row r="55" spans="2:39" ht="15" thickBot="1" x14ac:dyDescent="0.35">
      <c r="B55" s="14" t="s">
        <v>65</v>
      </c>
      <c r="C55" s="427">
        <v>713</v>
      </c>
      <c r="D55" s="427">
        <v>688</v>
      </c>
      <c r="E55" s="41">
        <f t="shared" si="6"/>
        <v>25</v>
      </c>
      <c r="F55" s="67">
        <f t="shared" si="7"/>
        <v>3.6337209302325583E-2</v>
      </c>
      <c r="G55" s="394">
        <f t="shared" si="8"/>
        <v>28.52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560</v>
      </c>
      <c r="D56" s="427">
        <v>550</v>
      </c>
      <c r="E56" s="41">
        <f t="shared" si="6"/>
        <v>10</v>
      </c>
      <c r="F56" s="67">
        <f t="shared" si="7"/>
        <v>1.8181818181818181E-2</v>
      </c>
      <c r="G56" s="394">
        <f t="shared" si="8"/>
        <v>14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1399</v>
      </c>
      <c r="D57" s="429">
        <v>1077</v>
      </c>
      <c r="E57" s="57">
        <f t="shared" si="6"/>
        <v>322</v>
      </c>
      <c r="F57" s="94">
        <f t="shared" si="7"/>
        <v>0.29897864438254412</v>
      </c>
      <c r="G57" s="394">
        <f t="shared" si="8"/>
        <v>16.080459770114942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69696.2</v>
      </c>
      <c r="D58" s="59">
        <f>SUM(D47:D57)</f>
        <v>67687</v>
      </c>
      <c r="E58" s="77">
        <f>SUM(C58-D58)</f>
        <v>2009.1999999999971</v>
      </c>
      <c r="F58" s="149">
        <f t="shared" si="7"/>
        <v>2.9683691107598168E-2</v>
      </c>
      <c r="G58" s="395">
        <f>SUM(C58/C38)</f>
        <v>26.795924644367549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12717.2</v>
      </c>
      <c r="D59" s="73">
        <f>SUM(D47:D49,D51:D57)</f>
        <v>11867</v>
      </c>
      <c r="E59" s="73">
        <f>SUM(E47:E49,E51:E57)</f>
        <v>850.2</v>
      </c>
      <c r="F59" s="127">
        <f>SUM(E59/D59)</f>
        <v>7.1644054942276908E-2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12717.2</v>
      </c>
      <c r="F61" s="30">
        <f>SUM(C27:C29,C31:C37)</f>
        <v>453</v>
      </c>
      <c r="G61" s="134">
        <f>SUM(E61/F61)</f>
        <v>28.073289183222961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462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463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1140.2</v>
      </c>
      <c r="D69" s="220">
        <v>4152</v>
      </c>
      <c r="E69" s="41">
        <f>SUM(C69-D69)</f>
        <v>-3011.8</v>
      </c>
      <c r="F69" s="67">
        <f>SUM(E69/D69)</f>
        <v>-0.72538535645472069</v>
      </c>
      <c r="G69" s="75">
        <f>SUM(C69/D69)</f>
        <v>0.27461464354527937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1435</v>
      </c>
      <c r="D70" s="220">
        <v>3262</v>
      </c>
      <c r="E70" s="41">
        <f t="shared" ref="E70:E79" si="10">SUM(C70-D70)</f>
        <v>-1827</v>
      </c>
      <c r="F70" s="67">
        <f t="shared" ref="F70:F79" si="11">SUM(E70/D70)</f>
        <v>-0.56008583690987124</v>
      </c>
      <c r="G70" s="75">
        <f t="shared" ref="G70:G79" si="12">SUM(C70/D70)</f>
        <v>0.43991416309012876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764</v>
      </c>
      <c r="D71" s="220">
        <v>1771</v>
      </c>
      <c r="E71" s="41">
        <f t="shared" si="10"/>
        <v>-1007</v>
      </c>
      <c r="F71" s="67">
        <f t="shared" si="11"/>
        <v>-0.56860530773574247</v>
      </c>
      <c r="G71" s="75">
        <f>SUM(C71/D71)</f>
        <v>0.43139469226425747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56979</v>
      </c>
      <c r="D72" s="220">
        <v>86541</v>
      </c>
      <c r="E72" s="41">
        <f t="shared" si="10"/>
        <v>-29562</v>
      </c>
      <c r="F72" s="67">
        <f t="shared" si="11"/>
        <v>-0.34159531320414599</v>
      </c>
      <c r="G72" s="75">
        <f t="shared" si="12"/>
        <v>0.65840468679585396</v>
      </c>
    </row>
    <row r="73" spans="2:14" ht="15" thickBot="1" x14ac:dyDescent="0.35">
      <c r="B73" s="3" t="s">
        <v>3</v>
      </c>
      <c r="C73" s="435">
        <f t="shared" si="9"/>
        <v>1028</v>
      </c>
      <c r="D73" s="220">
        <v>2819</v>
      </c>
      <c r="E73" s="41">
        <f t="shared" si="10"/>
        <v>-1791</v>
      </c>
      <c r="F73" s="67">
        <f t="shared" si="11"/>
        <v>-0.63533167789996448</v>
      </c>
      <c r="G73" s="75">
        <f t="shared" si="12"/>
        <v>0.36466832210003547</v>
      </c>
    </row>
    <row r="74" spans="2:14" ht="15" thickBot="1" x14ac:dyDescent="0.35">
      <c r="B74" s="227" t="s">
        <v>7</v>
      </c>
      <c r="C74" s="435">
        <f t="shared" si="9"/>
        <v>552</v>
      </c>
      <c r="D74" s="223">
        <v>752</v>
      </c>
      <c r="E74" s="57">
        <f t="shared" si="10"/>
        <v>-200</v>
      </c>
      <c r="F74" s="94">
        <f t="shared" si="11"/>
        <v>-0.26595744680851063</v>
      </c>
      <c r="G74" s="75">
        <f t="shared" si="12"/>
        <v>0.73404255319148937</v>
      </c>
    </row>
    <row r="75" spans="2:14" ht="15" thickBot="1" x14ac:dyDescent="0.35">
      <c r="B75" s="14" t="s">
        <v>59</v>
      </c>
      <c r="C75" s="435">
        <f t="shared" si="9"/>
        <v>4504</v>
      </c>
      <c r="D75" s="220">
        <v>14129</v>
      </c>
      <c r="E75" s="41">
        <f t="shared" si="10"/>
        <v>-9625</v>
      </c>
      <c r="F75" s="67">
        <f t="shared" si="11"/>
        <v>-0.68122301649090522</v>
      </c>
      <c r="G75" s="75">
        <f t="shared" si="12"/>
        <v>0.31877698350909478</v>
      </c>
      <c r="K75" s="282"/>
    </row>
    <row r="76" spans="2:14" ht="15" thickBot="1" x14ac:dyDescent="0.35">
      <c r="B76" s="170" t="s">
        <v>338</v>
      </c>
      <c r="C76" s="435">
        <f t="shared" si="9"/>
        <v>622</v>
      </c>
      <c r="D76" s="235">
        <v>1843</v>
      </c>
      <c r="E76" s="93">
        <f t="shared" si="10"/>
        <v>-1221</v>
      </c>
      <c r="F76" s="95">
        <f t="shared" si="11"/>
        <v>-0.66250678241996741</v>
      </c>
      <c r="G76" s="75">
        <f t="shared" si="12"/>
        <v>0.33749321758003253</v>
      </c>
    </row>
    <row r="77" spans="2:14" ht="15" thickBot="1" x14ac:dyDescent="0.35">
      <c r="B77" s="233" t="s">
        <v>65</v>
      </c>
      <c r="C77" s="436">
        <f t="shared" si="9"/>
        <v>713</v>
      </c>
      <c r="D77" s="236">
        <v>1048</v>
      </c>
      <c r="E77" s="57">
        <f t="shared" si="10"/>
        <v>-335</v>
      </c>
      <c r="F77" s="238">
        <f t="shared" si="11"/>
        <v>-0.31965648854961831</v>
      </c>
      <c r="G77" s="75">
        <f t="shared" si="12"/>
        <v>0.68034351145038163</v>
      </c>
    </row>
    <row r="78" spans="2:14" ht="15" thickBot="1" x14ac:dyDescent="0.35">
      <c r="B78" s="419" t="s">
        <v>296</v>
      </c>
      <c r="C78" s="435">
        <f t="shared" si="9"/>
        <v>560</v>
      </c>
      <c r="D78" s="418">
        <v>3522</v>
      </c>
      <c r="E78" s="105">
        <f t="shared" si="10"/>
        <v>-2962</v>
      </c>
      <c r="F78" s="150">
        <f t="shared" si="11"/>
        <v>-0.84099943214082906</v>
      </c>
      <c r="G78" s="75">
        <f t="shared" si="12"/>
        <v>0.15900056785917094</v>
      </c>
    </row>
    <row r="79" spans="2:14" ht="15" thickBot="1" x14ac:dyDescent="0.35">
      <c r="B79" s="38" t="s">
        <v>19</v>
      </c>
      <c r="C79" s="441">
        <f t="shared" si="9"/>
        <v>1399</v>
      </c>
      <c r="D79" s="390">
        <v>5504</v>
      </c>
      <c r="E79" s="26">
        <f t="shared" si="10"/>
        <v>-4105</v>
      </c>
      <c r="F79" s="152">
        <f t="shared" si="11"/>
        <v>-0.74582122093023251</v>
      </c>
      <c r="G79" s="75">
        <f t="shared" si="12"/>
        <v>0.25417877906976744</v>
      </c>
      <c r="K79" s="282"/>
      <c r="N79" s="72"/>
    </row>
    <row r="80" spans="2:14" ht="15" thickBot="1" x14ac:dyDescent="0.35">
      <c r="B80" s="90" t="s">
        <v>50</v>
      </c>
      <c r="C80" s="432">
        <f>SUM(C69:C79)</f>
        <v>69696.2</v>
      </c>
      <c r="D80" s="115">
        <f>SUM(D69:D79)</f>
        <v>125343</v>
      </c>
      <c r="E80" s="77">
        <f>SUM(C80-D80)</f>
        <v>-55646.8</v>
      </c>
      <c r="F80" s="149">
        <f>SUM(E80/D80)</f>
        <v>-0.44395618423047162</v>
      </c>
      <c r="G80" s="185">
        <f>SUM(C80/D80)</f>
        <v>0.55604381576952844</v>
      </c>
      <c r="N80" s="72"/>
    </row>
    <row r="81" spans="3:14" ht="15" thickBot="1" x14ac:dyDescent="0.35">
      <c r="E81" s="102">
        <f>SUM(E69:E79)</f>
        <v>-55646.8</v>
      </c>
      <c r="I81" s="6" t="s">
        <v>462</v>
      </c>
      <c r="J81" s="40"/>
      <c r="K81" s="40"/>
      <c r="N81" s="72"/>
    </row>
    <row r="82" spans="3:14" ht="18.600000000000001" thickBot="1" x14ac:dyDescent="0.4">
      <c r="C82" s="444">
        <f>SUM(C80/C38)</f>
        <v>26.795924644367549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463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12717.2</v>
      </c>
      <c r="D84" s="73">
        <f>SUM(D69:D71,D73:D79)</f>
        <v>38802</v>
      </c>
      <c r="E84" s="250">
        <f>SUM(C84/D84)</f>
        <v>0.32774599247461472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32.57714285714286</v>
      </c>
      <c r="K86" s="111">
        <f t="shared" si="13"/>
        <v>36.743362831858406</v>
      </c>
      <c r="L86" s="210">
        <f>SUM(J86-K86)</f>
        <v>-4.1662199747155455</v>
      </c>
      <c r="M86" s="44">
        <f>SUM(L86/K86)</f>
        <v>-0.11338700798238359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31.195652173913043</v>
      </c>
      <c r="K87" s="111">
        <f t="shared" si="13"/>
        <v>27.64406779661017</v>
      </c>
      <c r="L87" s="210">
        <f t="shared" ref="L87:L96" si="14">SUM(J87-K87)</f>
        <v>3.5515843773028735</v>
      </c>
      <c r="M87" s="44">
        <f t="shared" ref="M87:M96" si="15">SUM(L87/K87)</f>
        <v>0.12847546183989547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42.444444444444443</v>
      </c>
      <c r="K88" s="111">
        <f t="shared" si="13"/>
        <v>37.680851063829785</v>
      </c>
      <c r="L88" s="210">
        <f>SUM(J88-K88)</f>
        <v>4.7635933806146582</v>
      </c>
      <c r="M88" s="44">
        <f t="shared" si="15"/>
        <v>0.12641947424556124</v>
      </c>
      <c r="N88" s="72"/>
    </row>
    <row r="89" spans="3:14" x14ac:dyDescent="0.3">
      <c r="C89" s="445">
        <f>(SUM(C69,C70,C71,C73,C74,C75,C76,C77,C78,C79)/SUM(C27,C28,C29,C31,C32,C33,C34,C35,C36,C37))</f>
        <v>28.073289183222961</v>
      </c>
      <c r="D89" s="10"/>
      <c r="E89" s="73"/>
      <c r="I89" s="130" t="s">
        <v>6</v>
      </c>
      <c r="J89" s="212">
        <f t="shared" si="13"/>
        <v>26.526536312849164</v>
      </c>
      <c r="K89" s="111">
        <f t="shared" si="13"/>
        <v>34.616399999999999</v>
      </c>
      <c r="L89" s="210">
        <f t="shared" si="14"/>
        <v>-8.0898636871508351</v>
      </c>
      <c r="M89" s="44">
        <f t="shared" si="15"/>
        <v>-0.23370031797503021</v>
      </c>
    </row>
    <row r="90" spans="3:14" x14ac:dyDescent="0.3">
      <c r="I90" s="130" t="s">
        <v>3</v>
      </c>
      <c r="J90" s="212">
        <f t="shared" si="13"/>
        <v>34.266666666666666</v>
      </c>
      <c r="K90" s="111">
        <f t="shared" ref="K90:K96" si="16">SUM(D73/D31)</f>
        <v>37.586666666666666</v>
      </c>
      <c r="L90" s="210">
        <f t="shared" si="14"/>
        <v>-3.3200000000000003</v>
      </c>
      <c r="M90" s="44">
        <f t="shared" si="15"/>
        <v>-8.8329194749911327E-2</v>
      </c>
    </row>
    <row r="91" spans="3:14" x14ac:dyDescent="0.3">
      <c r="E91" s="73"/>
      <c r="I91" s="130" t="s">
        <v>7</v>
      </c>
      <c r="J91" s="212">
        <f t="shared" si="13"/>
        <v>26.285714285714285</v>
      </c>
      <c r="K91" s="111">
        <f t="shared" si="16"/>
        <v>21.485714285714284</v>
      </c>
      <c r="L91" s="210">
        <f t="shared" si="14"/>
        <v>4.8000000000000007</v>
      </c>
      <c r="M91" s="44">
        <f t="shared" si="15"/>
        <v>0.22340425531914898</v>
      </c>
    </row>
    <row r="92" spans="3:14" x14ac:dyDescent="0.3">
      <c r="E92" s="74"/>
      <c r="I92" s="130" t="s">
        <v>59</v>
      </c>
      <c r="J92" s="212">
        <f t="shared" si="13"/>
        <v>34.121212121212125</v>
      </c>
      <c r="K92" s="111">
        <f t="shared" si="16"/>
        <v>30.715217391304346</v>
      </c>
      <c r="L92" s="210">
        <f t="shared" si="14"/>
        <v>3.4059947299077784</v>
      </c>
      <c r="M92" s="44">
        <f t="shared" si="15"/>
        <v>0.11088948798623952</v>
      </c>
    </row>
    <row r="93" spans="3:14" x14ac:dyDescent="0.3">
      <c r="I93" s="130" t="s">
        <v>338</v>
      </c>
      <c r="J93" s="212">
        <f t="shared" si="13"/>
        <v>32.736842105263158</v>
      </c>
      <c r="K93" s="111">
        <f t="shared" si="16"/>
        <v>30.21311475409836</v>
      </c>
      <c r="L93" s="210">
        <f t="shared" si="14"/>
        <v>2.5237273511647977</v>
      </c>
      <c r="M93" s="44">
        <f t="shared" si="15"/>
        <v>8.3530856441157167E-2</v>
      </c>
    </row>
    <row r="94" spans="3:14" x14ac:dyDescent="0.3">
      <c r="E94" s="25"/>
      <c r="F94" s="25"/>
      <c r="I94" s="130" t="s">
        <v>65</v>
      </c>
      <c r="J94" s="212">
        <f t="shared" si="13"/>
        <v>28.52</v>
      </c>
      <c r="K94" s="111">
        <f t="shared" si="16"/>
        <v>23.818181818181817</v>
      </c>
      <c r="L94" s="210">
        <f t="shared" si="14"/>
        <v>4.701818181818183</v>
      </c>
      <c r="M94" s="44">
        <f t="shared" si="15"/>
        <v>0.19740458015267182</v>
      </c>
    </row>
    <row r="95" spans="3:14" x14ac:dyDescent="0.3">
      <c r="E95" s="25"/>
      <c r="F95" s="25"/>
      <c r="I95" s="79" t="s">
        <v>296</v>
      </c>
      <c r="J95" s="212">
        <f t="shared" si="13"/>
        <v>14</v>
      </c>
      <c r="K95" s="111">
        <f t="shared" si="16"/>
        <v>31.72972972972973</v>
      </c>
      <c r="L95" s="210">
        <f t="shared" si="14"/>
        <v>-17.72972972972973</v>
      </c>
      <c r="M95" s="44">
        <f t="shared" si="15"/>
        <v>-0.55877342419080067</v>
      </c>
    </row>
    <row r="96" spans="3:14" ht="15" thickBot="1" x14ac:dyDescent="0.35">
      <c r="I96" s="13" t="s">
        <v>19</v>
      </c>
      <c r="J96" s="213">
        <f t="shared" si="13"/>
        <v>16.080459770114942</v>
      </c>
      <c r="K96" s="208">
        <f t="shared" si="16"/>
        <v>18.657627118644069</v>
      </c>
      <c r="L96" s="211">
        <f t="shared" si="14"/>
        <v>-2.5771673485291267</v>
      </c>
      <c r="M96" s="65">
        <f t="shared" si="15"/>
        <v>-0.13812942729216793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3">
    <mergeCell ref="J2:L2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F487-C83B-48CA-A3F1-F94A22FDB02A}">
  <dimension ref="B1:AM203"/>
  <sheetViews>
    <sheetView topLeftCell="C1" workbookViewId="0">
      <selection activeCell="G72" sqref="G7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464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464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466</v>
      </c>
      <c r="D5" s="423" t="s">
        <v>463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46</v>
      </c>
      <c r="D9" s="427">
        <v>46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2136</v>
      </c>
      <c r="D11" s="427">
        <v>2148</v>
      </c>
      <c r="E11" s="93">
        <f t="shared" si="0"/>
        <v>-12</v>
      </c>
      <c r="F11" s="44">
        <f t="shared" si="1"/>
        <v>-5.5865921787709499E-3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30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0.66307692307692312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20</v>
      </c>
      <c r="D13" s="427">
        <v>21</v>
      </c>
      <c r="E13" s="93">
        <f t="shared" si="0"/>
        <v>-1</v>
      </c>
      <c r="F13" s="58">
        <f t="shared" si="1"/>
        <v>-4.7619047619047616E-2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0.56752191235059757</v>
      </c>
      <c r="U13" s="16"/>
    </row>
    <row r="14" spans="2:35" ht="15" thickBot="1" x14ac:dyDescent="0.35">
      <c r="B14" s="14" t="s">
        <v>59</v>
      </c>
      <c r="C14" s="427">
        <v>131</v>
      </c>
      <c r="D14" s="427">
        <v>132</v>
      </c>
      <c r="E14" s="93">
        <f t="shared" si="0"/>
        <v>-1</v>
      </c>
      <c r="F14" s="44">
        <f t="shared" si="1"/>
        <v>-7.575757575757576E-3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86</v>
      </c>
      <c r="D18" s="429">
        <v>87</v>
      </c>
      <c r="E18" s="57">
        <f t="shared" si="0"/>
        <v>-1</v>
      </c>
      <c r="F18" s="58">
        <f t="shared" si="1"/>
        <v>-1.1494252873563218E-2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2586</v>
      </c>
      <c r="D19" s="7">
        <f>SUM(D8:D18)</f>
        <v>2601</v>
      </c>
      <c r="E19" s="77">
        <f t="shared" si="0"/>
        <v>-15</v>
      </c>
      <c r="F19" s="60">
        <f t="shared" si="1"/>
        <v>-5.7670126874279125E-3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465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466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46</v>
      </c>
      <c r="D28" s="99">
        <v>118</v>
      </c>
      <c r="E28" s="41">
        <f t="shared" ref="E28:E38" si="3">SUM(C28-D28)</f>
        <v>-72</v>
      </c>
      <c r="F28" s="67">
        <f t="shared" ref="F28:F36" si="4">SUM(E28/D28)</f>
        <v>-0.61016949152542377</v>
      </c>
      <c r="G28" s="75">
        <f>SUM(C28/D28)</f>
        <v>0.38983050847457629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2136</v>
      </c>
      <c r="D30" s="99">
        <v>2500</v>
      </c>
      <c r="E30" s="41">
        <f t="shared" si="3"/>
        <v>-364</v>
      </c>
      <c r="F30" s="67">
        <f t="shared" si="4"/>
        <v>-0.14560000000000001</v>
      </c>
      <c r="G30" s="75">
        <f>SUM(C30/D30)</f>
        <v>0.85440000000000005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20</v>
      </c>
      <c r="D32" s="99">
        <v>35</v>
      </c>
      <c r="E32" s="41">
        <f t="shared" si="3"/>
        <v>-15</v>
      </c>
      <c r="F32" s="67">
        <f t="shared" si="4"/>
        <v>-0.42857142857142855</v>
      </c>
      <c r="G32" s="75">
        <f t="shared" si="5"/>
        <v>0.5714285714285714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131</v>
      </c>
      <c r="D33" s="99">
        <v>460</v>
      </c>
      <c r="E33" s="41">
        <f t="shared" si="3"/>
        <v>-329</v>
      </c>
      <c r="F33" s="67">
        <f t="shared" si="4"/>
        <v>-0.7152173913043478</v>
      </c>
      <c r="G33" s="75">
        <f t="shared" si="5"/>
        <v>0.2847826086956522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2586</v>
      </c>
      <c r="D38" s="7">
        <f>SUM(D27:D37)</f>
        <v>3859</v>
      </c>
      <c r="E38" s="77">
        <f t="shared" si="3"/>
        <v>-1273</v>
      </c>
      <c r="F38" s="149">
        <f>SUM(E38/D38)</f>
        <v>-0.32987820678932367</v>
      </c>
      <c r="G38" s="185">
        <f>SUM(C38/D38)</f>
        <v>0.67012179321067633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450</v>
      </c>
      <c r="D40" s="438">
        <f>SUM(D27:D29,D31:D37)</f>
        <v>1359</v>
      </c>
      <c r="E40" s="77">
        <f>SUM(C40-D40)</f>
        <v>-909</v>
      </c>
      <c r="F40" s="149">
        <f>SUM(E40/D40)</f>
        <v>-0.66887417218543044</v>
      </c>
      <c r="G40" s="185">
        <f>SUM(C40/D40)</f>
        <v>0.33112582781456956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464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466</v>
      </c>
      <c r="D44" s="423" t="s">
        <v>463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1140</v>
      </c>
      <c r="D47" s="441">
        <v>1140.2</v>
      </c>
      <c r="E47" s="93">
        <f t="shared" ref="E47:E57" si="6">SUM(C47-D47)</f>
        <v>-0.20000000000004547</v>
      </c>
      <c r="F47" s="95">
        <f t="shared" ref="F47:F58" si="7">SUM(E47/D47)</f>
        <v>-1.7540782318895411E-4</v>
      </c>
      <c r="G47" s="394">
        <f t="shared" ref="G47:G57" si="8">SUM(C47/C27)</f>
        <v>32.571428571428569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1466</v>
      </c>
      <c r="D48" s="427">
        <v>1435</v>
      </c>
      <c r="E48" s="93">
        <f t="shared" si="6"/>
        <v>31</v>
      </c>
      <c r="F48" s="95">
        <f t="shared" si="7"/>
        <v>2.1602787456445994E-2</v>
      </c>
      <c r="G48" s="394">
        <f t="shared" si="8"/>
        <v>31.869565217391305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772</v>
      </c>
      <c r="D49" s="427">
        <v>764</v>
      </c>
      <c r="E49" s="93">
        <f t="shared" si="6"/>
        <v>8</v>
      </c>
      <c r="F49" s="95">
        <f t="shared" si="7"/>
        <v>1.0471204188481676E-2</v>
      </c>
      <c r="G49" s="394">
        <f t="shared" si="8"/>
        <v>42.888888888888886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58236</v>
      </c>
      <c r="D50" s="442">
        <v>56979</v>
      </c>
      <c r="E50" s="93">
        <f t="shared" si="6"/>
        <v>1257</v>
      </c>
      <c r="F50" s="95">
        <f t="shared" si="7"/>
        <v>2.2060759227083664E-2</v>
      </c>
      <c r="G50" s="394">
        <f t="shared" si="8"/>
        <v>27.264044943820224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1019</v>
      </c>
      <c r="D51" s="427">
        <v>1028</v>
      </c>
      <c r="E51" s="93">
        <f t="shared" si="6"/>
        <v>-9</v>
      </c>
      <c r="F51" s="95">
        <f t="shared" si="7"/>
        <v>-8.7548638132295721E-3</v>
      </c>
      <c r="G51" s="394">
        <f t="shared" si="8"/>
        <v>33.966666666666669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594</v>
      </c>
      <c r="D52" s="427">
        <v>552</v>
      </c>
      <c r="E52" s="93">
        <f t="shared" si="6"/>
        <v>42</v>
      </c>
      <c r="F52" s="95">
        <f t="shared" si="7"/>
        <v>7.6086956521739135E-2</v>
      </c>
      <c r="G52" s="394">
        <f t="shared" si="8"/>
        <v>29.7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4441</v>
      </c>
      <c r="D53" s="427">
        <v>4504</v>
      </c>
      <c r="E53" s="93">
        <f t="shared" si="6"/>
        <v>-63</v>
      </c>
      <c r="F53" s="95">
        <f t="shared" si="7"/>
        <v>-1.3987566607460035E-2</v>
      </c>
      <c r="G53" s="394">
        <f t="shared" si="8"/>
        <v>33.900763358778626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633</v>
      </c>
      <c r="D54" s="429">
        <v>622</v>
      </c>
      <c r="E54" s="26">
        <f t="shared" si="6"/>
        <v>11</v>
      </c>
      <c r="F54" s="152">
        <f t="shared" si="7"/>
        <v>1.7684887459807074E-2</v>
      </c>
      <c r="G54" s="394">
        <f t="shared" si="8"/>
        <v>33.315789473684212</v>
      </c>
      <c r="AL54" s="35"/>
      <c r="AM54" s="35"/>
    </row>
    <row r="55" spans="2:39" ht="15" thickBot="1" x14ac:dyDescent="0.35">
      <c r="B55" s="14" t="s">
        <v>65</v>
      </c>
      <c r="C55" s="427">
        <v>814</v>
      </c>
      <c r="D55" s="427">
        <v>713</v>
      </c>
      <c r="E55" s="41">
        <f t="shared" si="6"/>
        <v>101</v>
      </c>
      <c r="F55" s="67">
        <f t="shared" si="7"/>
        <v>0.14165497896213183</v>
      </c>
      <c r="G55" s="394">
        <f t="shared" si="8"/>
        <v>32.56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568</v>
      </c>
      <c r="D56" s="427">
        <v>560</v>
      </c>
      <c r="E56" s="41">
        <f t="shared" si="6"/>
        <v>8</v>
      </c>
      <c r="F56" s="67">
        <f t="shared" si="7"/>
        <v>1.4285714285714285E-2</v>
      </c>
      <c r="G56" s="394">
        <f t="shared" si="8"/>
        <v>14.2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1541</v>
      </c>
      <c r="D57" s="429">
        <v>1399</v>
      </c>
      <c r="E57" s="57">
        <f t="shared" si="6"/>
        <v>142</v>
      </c>
      <c r="F57" s="94">
        <f t="shared" si="7"/>
        <v>0.10150107219442459</v>
      </c>
      <c r="G57" s="394">
        <f t="shared" si="8"/>
        <v>17.918604651162791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71224</v>
      </c>
      <c r="D58" s="59">
        <f>SUM(D47:D57)</f>
        <v>69696.2</v>
      </c>
      <c r="E58" s="77">
        <f>SUM(C58-D58)</f>
        <v>1527.8000000000029</v>
      </c>
      <c r="F58" s="149">
        <f t="shared" si="7"/>
        <v>2.1920850778091243E-2</v>
      </c>
      <c r="G58" s="395">
        <f>SUM(C58/C38)</f>
        <v>27.54215003866976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12988</v>
      </c>
      <c r="D59" s="73">
        <f>SUM(D47:D49,D51:D57)</f>
        <v>12717.2</v>
      </c>
      <c r="E59" s="73">
        <f>SUM(E47:E49,E51:E57)</f>
        <v>270.79999999999995</v>
      </c>
      <c r="F59" s="127">
        <f>SUM(E59/D59)</f>
        <v>2.1293995533608022E-2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12988</v>
      </c>
      <c r="F61" s="30">
        <f>SUM(C27:C29,C31:C37)</f>
        <v>450</v>
      </c>
      <c r="G61" s="134">
        <f>SUM(E61/F61)</f>
        <v>28.862222222222222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465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466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1140</v>
      </c>
      <c r="D69" s="220">
        <v>4152</v>
      </c>
      <c r="E69" s="41">
        <f>SUM(C69-D69)</f>
        <v>-3012</v>
      </c>
      <c r="F69" s="67">
        <f>SUM(E69/D69)</f>
        <v>-0.72543352601156075</v>
      </c>
      <c r="G69" s="75">
        <f>SUM(C69/D69)</f>
        <v>0.27456647398843931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1466</v>
      </c>
      <c r="D70" s="220">
        <v>3262</v>
      </c>
      <c r="E70" s="41">
        <f t="shared" ref="E70:E79" si="10">SUM(C70-D70)</f>
        <v>-1796</v>
      </c>
      <c r="F70" s="67">
        <f t="shared" ref="F70:F79" si="11">SUM(E70/D70)</f>
        <v>-0.55058246474555483</v>
      </c>
      <c r="G70" s="75">
        <f t="shared" ref="G70:G79" si="12">SUM(C70/D70)</f>
        <v>0.44941753525444511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772</v>
      </c>
      <c r="D71" s="220">
        <v>1771</v>
      </c>
      <c r="E71" s="41">
        <f t="shared" si="10"/>
        <v>-999</v>
      </c>
      <c r="F71" s="67">
        <f t="shared" si="11"/>
        <v>-0.56408808582721626</v>
      </c>
      <c r="G71" s="75">
        <f>SUM(C71/D71)</f>
        <v>0.43591191417278374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58236</v>
      </c>
      <c r="D72" s="220">
        <v>86541</v>
      </c>
      <c r="E72" s="41">
        <f t="shared" si="10"/>
        <v>-28305</v>
      </c>
      <c r="F72" s="67">
        <f t="shared" si="11"/>
        <v>-0.32707040593475922</v>
      </c>
      <c r="G72" s="75">
        <f t="shared" si="12"/>
        <v>0.67292959406524078</v>
      </c>
    </row>
    <row r="73" spans="2:14" ht="15" thickBot="1" x14ac:dyDescent="0.35">
      <c r="B73" s="3" t="s">
        <v>3</v>
      </c>
      <c r="C73" s="435">
        <f t="shared" si="9"/>
        <v>1019</v>
      </c>
      <c r="D73" s="220">
        <v>2819</v>
      </c>
      <c r="E73" s="41">
        <f t="shared" si="10"/>
        <v>-1800</v>
      </c>
      <c r="F73" s="67">
        <f t="shared" si="11"/>
        <v>-0.63852429939694932</v>
      </c>
      <c r="G73" s="75">
        <f t="shared" si="12"/>
        <v>0.36147570060305073</v>
      </c>
    </row>
    <row r="74" spans="2:14" ht="15" thickBot="1" x14ac:dyDescent="0.35">
      <c r="B74" s="227" t="s">
        <v>7</v>
      </c>
      <c r="C74" s="435">
        <f t="shared" si="9"/>
        <v>594</v>
      </c>
      <c r="D74" s="223">
        <v>752</v>
      </c>
      <c r="E74" s="57">
        <f t="shared" si="10"/>
        <v>-158</v>
      </c>
      <c r="F74" s="94">
        <f t="shared" si="11"/>
        <v>-0.21010638297872342</v>
      </c>
      <c r="G74" s="75">
        <f t="shared" si="12"/>
        <v>0.78989361702127658</v>
      </c>
    </row>
    <row r="75" spans="2:14" ht="15" thickBot="1" x14ac:dyDescent="0.35">
      <c r="B75" s="14" t="s">
        <v>59</v>
      </c>
      <c r="C75" s="435">
        <f t="shared" si="9"/>
        <v>4441</v>
      </c>
      <c r="D75" s="220">
        <v>14129</v>
      </c>
      <c r="E75" s="41">
        <f t="shared" si="10"/>
        <v>-9688</v>
      </c>
      <c r="F75" s="67">
        <f t="shared" si="11"/>
        <v>-0.68568193078066386</v>
      </c>
      <c r="G75" s="75">
        <f t="shared" si="12"/>
        <v>0.31431806921933614</v>
      </c>
      <c r="K75" s="282"/>
    </row>
    <row r="76" spans="2:14" ht="15" thickBot="1" x14ac:dyDescent="0.35">
      <c r="B76" s="170" t="s">
        <v>338</v>
      </c>
      <c r="C76" s="435">
        <f t="shared" si="9"/>
        <v>633</v>
      </c>
      <c r="D76" s="235">
        <v>1843</v>
      </c>
      <c r="E76" s="93">
        <f t="shared" si="10"/>
        <v>-1210</v>
      </c>
      <c r="F76" s="95">
        <f t="shared" si="11"/>
        <v>-0.65653825284861633</v>
      </c>
      <c r="G76" s="75">
        <f t="shared" si="12"/>
        <v>0.34346174715138361</v>
      </c>
    </row>
    <row r="77" spans="2:14" ht="15" thickBot="1" x14ac:dyDescent="0.35">
      <c r="B77" s="233" t="s">
        <v>65</v>
      </c>
      <c r="C77" s="436">
        <f t="shared" si="9"/>
        <v>814</v>
      </c>
      <c r="D77" s="236">
        <v>1048</v>
      </c>
      <c r="E77" s="57">
        <f t="shared" si="10"/>
        <v>-234</v>
      </c>
      <c r="F77" s="238">
        <f t="shared" si="11"/>
        <v>-0.22328244274809161</v>
      </c>
      <c r="G77" s="75">
        <f t="shared" si="12"/>
        <v>0.77671755725190839</v>
      </c>
    </row>
    <row r="78" spans="2:14" ht="15" thickBot="1" x14ac:dyDescent="0.35">
      <c r="B78" s="419" t="s">
        <v>296</v>
      </c>
      <c r="C78" s="435">
        <f t="shared" si="9"/>
        <v>568</v>
      </c>
      <c r="D78" s="418">
        <v>3522</v>
      </c>
      <c r="E78" s="105">
        <f t="shared" si="10"/>
        <v>-2954</v>
      </c>
      <c r="F78" s="150">
        <f t="shared" si="11"/>
        <v>-0.83872799545712662</v>
      </c>
      <c r="G78" s="75">
        <f t="shared" si="12"/>
        <v>0.16127200454287335</v>
      </c>
    </row>
    <row r="79" spans="2:14" ht="15" thickBot="1" x14ac:dyDescent="0.35">
      <c r="B79" s="38" t="s">
        <v>19</v>
      </c>
      <c r="C79" s="441">
        <f t="shared" si="9"/>
        <v>1541</v>
      </c>
      <c r="D79" s="390">
        <v>5504</v>
      </c>
      <c r="E79" s="26">
        <f t="shared" si="10"/>
        <v>-3963</v>
      </c>
      <c r="F79" s="152">
        <f t="shared" si="11"/>
        <v>-0.72002180232558144</v>
      </c>
      <c r="G79" s="75">
        <f t="shared" si="12"/>
        <v>0.27997819767441862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71224</v>
      </c>
      <c r="D80" s="115">
        <f>SUM(D69:D79)</f>
        <v>125343</v>
      </c>
      <c r="E80" s="77">
        <f>SUM(C80-D80)</f>
        <v>-54119</v>
      </c>
      <c r="F80" s="149">
        <f>SUM(E80/D80)</f>
        <v>-0.43176723071890732</v>
      </c>
      <c r="G80" s="185">
        <f>SUM(C80/D80)</f>
        <v>0.56823276928109268</v>
      </c>
      <c r="N80" s="72"/>
    </row>
    <row r="81" spans="3:14" ht="15" thickBot="1" x14ac:dyDescent="0.35">
      <c r="E81" s="102">
        <f>SUM(E69:E79)</f>
        <v>-54119</v>
      </c>
      <c r="I81" s="6" t="s">
        <v>465</v>
      </c>
      <c r="J81" s="40"/>
      <c r="K81" s="40"/>
      <c r="N81" s="72"/>
    </row>
    <row r="82" spans="3:14" ht="18.600000000000001" thickBot="1" x14ac:dyDescent="0.4">
      <c r="C82" s="444">
        <f>SUM(C80/C38)</f>
        <v>27.54215003866976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466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12988</v>
      </c>
      <c r="D84" s="73">
        <f>SUM(D69:D71,D73:D79)</f>
        <v>38802</v>
      </c>
      <c r="E84" s="250">
        <f>SUM(C84/D84)</f>
        <v>0.3347250141745271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32.571428571428569</v>
      </c>
      <c r="K86" s="111">
        <f t="shared" si="13"/>
        <v>36.743362831858406</v>
      </c>
      <c r="L86" s="210">
        <f>SUM(J86-K86)</f>
        <v>-4.1719342604298362</v>
      </c>
      <c r="M86" s="44">
        <f>SUM(L86/K86)</f>
        <v>-0.11354252683732455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31.869565217391305</v>
      </c>
      <c r="K87" s="111">
        <f t="shared" si="13"/>
        <v>27.64406779661017</v>
      </c>
      <c r="L87" s="210">
        <f t="shared" ref="L87:L96" si="14">SUM(J87-K87)</f>
        <v>4.2254974207811351</v>
      </c>
      <c r="M87" s="44">
        <f t="shared" ref="M87:M96" si="15">SUM(L87/K87)</f>
        <v>0.1528536773918375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42.888888888888886</v>
      </c>
      <c r="K88" s="111">
        <f t="shared" si="13"/>
        <v>37.680851063829785</v>
      </c>
      <c r="L88" s="210">
        <f>SUM(J88-K88)</f>
        <v>5.2080378250591011</v>
      </c>
      <c r="M88" s="44">
        <f t="shared" si="15"/>
        <v>0.13821444256226864</v>
      </c>
      <c r="N88" s="72"/>
    </row>
    <row r="89" spans="3:14" x14ac:dyDescent="0.3">
      <c r="C89" s="445">
        <f>(SUM(C69,C70,C71,C73,C74,C75,C76,C77,C78,C79)/SUM(C27,C28,C29,C31,C32,C33,C34,C35,C36,C37))</f>
        <v>28.862222222222222</v>
      </c>
      <c r="D89" s="10"/>
      <c r="E89" s="73"/>
      <c r="I89" s="130" t="s">
        <v>6</v>
      </c>
      <c r="J89" s="212">
        <f t="shared" si="13"/>
        <v>27.264044943820224</v>
      </c>
      <c r="K89" s="111">
        <f t="shared" si="13"/>
        <v>34.616399999999999</v>
      </c>
      <c r="L89" s="210">
        <f t="shared" si="14"/>
        <v>-7.3523550561797748</v>
      </c>
      <c r="M89" s="44">
        <f t="shared" si="15"/>
        <v>-0.21239513803225565</v>
      </c>
    </row>
    <row r="90" spans="3:14" x14ac:dyDescent="0.3">
      <c r="I90" s="130" t="s">
        <v>3</v>
      </c>
      <c r="J90" s="212">
        <f t="shared" si="13"/>
        <v>33.966666666666669</v>
      </c>
      <c r="K90" s="111">
        <f t="shared" ref="K90:K96" si="16">SUM(D73/D31)</f>
        <v>37.586666666666666</v>
      </c>
      <c r="L90" s="210">
        <f t="shared" si="14"/>
        <v>-3.6199999999999974</v>
      </c>
      <c r="M90" s="44">
        <f t="shared" si="15"/>
        <v>-9.6310748492373116E-2</v>
      </c>
    </row>
    <row r="91" spans="3:14" x14ac:dyDescent="0.3">
      <c r="E91" s="73"/>
      <c r="I91" s="130" t="s">
        <v>7</v>
      </c>
      <c r="J91" s="212">
        <f t="shared" si="13"/>
        <v>29.7</v>
      </c>
      <c r="K91" s="111">
        <f t="shared" si="16"/>
        <v>21.485714285714284</v>
      </c>
      <c r="L91" s="210">
        <f t="shared" si="14"/>
        <v>8.2142857142857153</v>
      </c>
      <c r="M91" s="44">
        <f t="shared" si="15"/>
        <v>0.38231382978723411</v>
      </c>
    </row>
    <row r="92" spans="3:14" x14ac:dyDescent="0.3">
      <c r="E92" s="74"/>
      <c r="I92" s="130" t="s">
        <v>59</v>
      </c>
      <c r="J92" s="212">
        <f t="shared" si="13"/>
        <v>33.900763358778626</v>
      </c>
      <c r="K92" s="111">
        <f t="shared" si="16"/>
        <v>30.715217391304346</v>
      </c>
      <c r="L92" s="210">
        <f t="shared" si="14"/>
        <v>3.1855459674742796</v>
      </c>
      <c r="M92" s="44">
        <f t="shared" si="15"/>
        <v>0.10371230412896658</v>
      </c>
    </row>
    <row r="93" spans="3:14" x14ac:dyDescent="0.3">
      <c r="I93" s="130" t="s">
        <v>338</v>
      </c>
      <c r="J93" s="212">
        <f t="shared" si="13"/>
        <v>33.315789473684212</v>
      </c>
      <c r="K93" s="111">
        <f t="shared" si="16"/>
        <v>30.21311475409836</v>
      </c>
      <c r="L93" s="210">
        <f t="shared" si="14"/>
        <v>3.1026747195858526</v>
      </c>
      <c r="M93" s="44">
        <f t="shared" si="15"/>
        <v>0.10269297769654749</v>
      </c>
    </row>
    <row r="94" spans="3:14" x14ac:dyDescent="0.3">
      <c r="E94" s="25"/>
      <c r="F94" s="25"/>
      <c r="I94" s="130" t="s">
        <v>65</v>
      </c>
      <c r="J94" s="212">
        <f t="shared" si="13"/>
        <v>32.56</v>
      </c>
      <c r="K94" s="111">
        <f t="shared" si="16"/>
        <v>23.818181818181817</v>
      </c>
      <c r="L94" s="210">
        <f t="shared" si="14"/>
        <v>8.7418181818181857</v>
      </c>
      <c r="M94" s="44">
        <f t="shared" si="15"/>
        <v>0.36702290076335897</v>
      </c>
    </row>
    <row r="95" spans="3:14" x14ac:dyDescent="0.3">
      <c r="E95" s="25"/>
      <c r="F95" s="25"/>
      <c r="I95" s="79" t="s">
        <v>296</v>
      </c>
      <c r="J95" s="212">
        <f t="shared" si="13"/>
        <v>14.2</v>
      </c>
      <c r="K95" s="111">
        <f t="shared" si="16"/>
        <v>31.72972972972973</v>
      </c>
      <c r="L95" s="210">
        <f t="shared" si="14"/>
        <v>-17.529729729729731</v>
      </c>
      <c r="M95" s="44">
        <f t="shared" si="15"/>
        <v>-0.55247018739352638</v>
      </c>
    </row>
    <row r="96" spans="3:14" ht="15" thickBot="1" x14ac:dyDescent="0.35">
      <c r="I96" s="13" t="s">
        <v>19</v>
      </c>
      <c r="J96" s="213">
        <f t="shared" si="13"/>
        <v>17.918604651162791</v>
      </c>
      <c r="K96" s="208">
        <f t="shared" si="16"/>
        <v>18.657627118644069</v>
      </c>
      <c r="L96" s="211">
        <f t="shared" si="14"/>
        <v>-0.73902246748127709</v>
      </c>
      <c r="M96" s="65">
        <f t="shared" si="15"/>
        <v>-3.9609670767982691E-2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3">
    <mergeCell ref="J2:L2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5AD40-5C31-4A2D-844A-01403FD340DE}">
  <dimension ref="B1:AM203"/>
  <sheetViews>
    <sheetView topLeftCell="C1" workbookViewId="0">
      <selection activeCell="J26" sqref="J26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468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468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470</v>
      </c>
      <c r="D5" s="423" t="s">
        <v>466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47</v>
      </c>
      <c r="D9" s="427">
        <v>46</v>
      </c>
      <c r="E9" s="93">
        <f t="shared" si="0"/>
        <v>1</v>
      </c>
      <c r="F9" s="44">
        <f t="shared" si="1"/>
        <v>2.1739130434782608E-2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18</v>
      </c>
      <c r="D10" s="427">
        <v>18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2156</v>
      </c>
      <c r="D11" s="427">
        <v>2136</v>
      </c>
      <c r="E11" s="93">
        <f t="shared" si="0"/>
        <v>20</v>
      </c>
      <c r="F11" s="44">
        <f t="shared" si="1"/>
        <v>9.3632958801498131E-3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30</v>
      </c>
      <c r="E12" s="93">
        <f t="shared" si="0"/>
        <v>-1</v>
      </c>
      <c r="F12" s="44">
        <f t="shared" si="1"/>
        <v>-3.3333333333333333E-2</v>
      </c>
      <c r="J12" s="190"/>
      <c r="K12" s="146"/>
      <c r="L12" s="139"/>
      <c r="M12" s="139"/>
      <c r="N12" s="141"/>
      <c r="S12" s="16" t="s">
        <v>58</v>
      </c>
      <c r="T12" s="18">
        <f>SUM(C19/T7)</f>
        <v>0.66692307692307695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22</v>
      </c>
      <c r="D13" s="427">
        <v>20</v>
      </c>
      <c r="E13" s="93">
        <f t="shared" si="0"/>
        <v>2</v>
      </c>
      <c r="F13" s="58">
        <f t="shared" si="1"/>
        <v>0.1</v>
      </c>
      <c r="J13" s="190"/>
      <c r="K13" s="144"/>
      <c r="L13" s="139"/>
      <c r="M13" s="139"/>
      <c r="N13" s="141"/>
      <c r="S13" s="16" t="s">
        <v>11</v>
      </c>
      <c r="T13" s="18">
        <f>SUM(C58/T8)</f>
        <v>0.55778486055776888</v>
      </c>
      <c r="U13" s="16"/>
    </row>
    <row r="14" spans="2:35" ht="15" thickBot="1" x14ac:dyDescent="0.35">
      <c r="B14" s="14" t="s">
        <v>59</v>
      </c>
      <c r="C14" s="427">
        <v>132</v>
      </c>
      <c r="D14" s="427">
        <v>131</v>
      </c>
      <c r="E14" s="93">
        <f t="shared" si="0"/>
        <v>1</v>
      </c>
      <c r="F14" s="44">
        <f t="shared" si="1"/>
        <v>7.6335877862595417E-3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25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78</v>
      </c>
      <c r="D18" s="429">
        <v>86</v>
      </c>
      <c r="E18" s="57">
        <f t="shared" si="0"/>
        <v>-8</v>
      </c>
      <c r="F18" s="58">
        <f t="shared" si="1"/>
        <v>-9.3023255813953487E-2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2601</v>
      </c>
      <c r="D19" s="7">
        <f>SUM(D8:D18)</f>
        <v>2586</v>
      </c>
      <c r="E19" s="77">
        <f t="shared" si="0"/>
        <v>15</v>
      </c>
      <c r="F19" s="60">
        <f t="shared" si="1"/>
        <v>5.8004640371229696E-3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469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470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47</v>
      </c>
      <c r="D28" s="99">
        <v>118</v>
      </c>
      <c r="E28" s="41">
        <f t="shared" ref="E28:E38" si="3">SUM(C28-D28)</f>
        <v>-71</v>
      </c>
      <c r="F28" s="67">
        <f t="shared" ref="F28:F36" si="4">SUM(E28/D28)</f>
        <v>-0.60169491525423724</v>
      </c>
      <c r="G28" s="75">
        <f>SUM(C28/D28)</f>
        <v>0.39830508474576271</v>
      </c>
      <c r="V28" s="188"/>
    </row>
    <row r="29" spans="2:25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2156</v>
      </c>
      <c r="D30" s="99">
        <v>2500</v>
      </c>
      <c r="E30" s="41">
        <f t="shared" si="3"/>
        <v>-344</v>
      </c>
      <c r="F30" s="67">
        <f t="shared" si="4"/>
        <v>-0.1376</v>
      </c>
      <c r="G30" s="75">
        <f>SUM(C30/D30)</f>
        <v>0.86240000000000006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22</v>
      </c>
      <c r="D32" s="99">
        <v>35</v>
      </c>
      <c r="E32" s="41">
        <f t="shared" si="3"/>
        <v>-13</v>
      </c>
      <c r="F32" s="67">
        <f t="shared" si="4"/>
        <v>-0.37142857142857144</v>
      </c>
      <c r="G32" s="75">
        <f t="shared" si="5"/>
        <v>0.62857142857142856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132</v>
      </c>
      <c r="D33" s="99">
        <v>460</v>
      </c>
      <c r="E33" s="41">
        <f t="shared" si="3"/>
        <v>-328</v>
      </c>
      <c r="F33" s="67">
        <f t="shared" si="4"/>
        <v>-0.71304347826086956</v>
      </c>
      <c r="G33" s="75">
        <f t="shared" si="5"/>
        <v>0.28695652173913044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78</v>
      </c>
      <c r="D37" s="119">
        <v>295</v>
      </c>
      <c r="E37" s="41">
        <f t="shared" si="3"/>
        <v>-217</v>
      </c>
      <c r="F37" s="94">
        <f>SUM(E37/D37)</f>
        <v>-0.735593220338983</v>
      </c>
      <c r="G37" s="75">
        <f>SUM(C37/D37)</f>
        <v>0.26440677966101694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2601</v>
      </c>
      <c r="D38" s="7">
        <f>SUM(D27:D37)</f>
        <v>3859</v>
      </c>
      <c r="E38" s="77">
        <f t="shared" si="3"/>
        <v>-1258</v>
      </c>
      <c r="F38" s="149">
        <f>SUM(E38/D38)</f>
        <v>-0.32599118942731276</v>
      </c>
      <c r="G38" s="185">
        <f>SUM(C38/D38)</f>
        <v>0.67400881057268724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445</v>
      </c>
      <c r="D40" s="438">
        <f>SUM(D27:D29,D31:D37)</f>
        <v>1359</v>
      </c>
      <c r="E40" s="77">
        <f>SUM(C40-D40)</f>
        <v>-914</v>
      </c>
      <c r="F40" s="149">
        <f>SUM(E40/D40)</f>
        <v>-0.67255334805003675</v>
      </c>
      <c r="G40" s="185">
        <f>SUM(C40/D40)</f>
        <v>0.3274466519499632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468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470</v>
      </c>
      <c r="D44" s="423" t="s">
        <v>466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1112</v>
      </c>
      <c r="D47" s="441">
        <v>1140</v>
      </c>
      <c r="E47" s="93">
        <f t="shared" ref="E47:E57" si="6">SUM(C47-D47)</f>
        <v>-28</v>
      </c>
      <c r="F47" s="95">
        <f t="shared" ref="F47:F58" si="7">SUM(E47/D47)</f>
        <v>-2.456140350877193E-2</v>
      </c>
      <c r="G47" s="394">
        <f t="shared" ref="G47:G57" si="8">SUM(C47/C27)</f>
        <v>31.771428571428572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1526</v>
      </c>
      <c r="D48" s="427">
        <v>1466</v>
      </c>
      <c r="E48" s="93">
        <f t="shared" si="6"/>
        <v>60</v>
      </c>
      <c r="F48" s="95">
        <f t="shared" si="7"/>
        <v>4.0927694406548434E-2</v>
      </c>
      <c r="G48" s="394">
        <f t="shared" si="8"/>
        <v>32.468085106382979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776</v>
      </c>
      <c r="D49" s="427">
        <v>772</v>
      </c>
      <c r="E49" s="93">
        <f t="shared" si="6"/>
        <v>4</v>
      </c>
      <c r="F49" s="95">
        <f t="shared" si="7"/>
        <v>5.1813471502590676E-3</v>
      </c>
      <c r="G49" s="394">
        <f t="shared" si="8"/>
        <v>43.111111111111114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56937</v>
      </c>
      <c r="D50" s="442">
        <v>58236</v>
      </c>
      <c r="E50" s="93">
        <f t="shared" si="6"/>
        <v>-1299</v>
      </c>
      <c r="F50" s="95">
        <f t="shared" si="7"/>
        <v>-2.2305790232845662E-2</v>
      </c>
      <c r="G50" s="394">
        <f t="shared" si="8"/>
        <v>26.408627087198514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1036</v>
      </c>
      <c r="D51" s="427">
        <v>1019</v>
      </c>
      <c r="E51" s="93">
        <f t="shared" si="6"/>
        <v>17</v>
      </c>
      <c r="F51" s="95">
        <f t="shared" si="7"/>
        <v>1.6683022571148183E-2</v>
      </c>
      <c r="G51" s="394">
        <f t="shared" si="8"/>
        <v>35.724137931034484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667</v>
      </c>
      <c r="D52" s="427">
        <v>594</v>
      </c>
      <c r="E52" s="93">
        <f t="shared" si="6"/>
        <v>73</v>
      </c>
      <c r="F52" s="95">
        <f t="shared" si="7"/>
        <v>0.12289562289562289</v>
      </c>
      <c r="G52" s="394">
        <f t="shared" si="8"/>
        <v>30.318181818181817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4444</v>
      </c>
      <c r="D53" s="427">
        <v>4441</v>
      </c>
      <c r="E53" s="93">
        <f t="shared" si="6"/>
        <v>3</v>
      </c>
      <c r="F53" s="95">
        <f t="shared" si="7"/>
        <v>6.755235307363207E-4</v>
      </c>
      <c r="G53" s="394">
        <f t="shared" si="8"/>
        <v>33.666666666666664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634</v>
      </c>
      <c r="D54" s="429">
        <v>633</v>
      </c>
      <c r="E54" s="26">
        <f t="shared" si="6"/>
        <v>1</v>
      </c>
      <c r="F54" s="152">
        <f t="shared" si="7"/>
        <v>1.5797788309636651E-3</v>
      </c>
      <c r="G54" s="394">
        <f t="shared" si="8"/>
        <v>33.368421052631582</v>
      </c>
      <c r="AL54" s="35"/>
      <c r="AM54" s="35"/>
    </row>
    <row r="55" spans="2:39" ht="15" thickBot="1" x14ac:dyDescent="0.35">
      <c r="B55" s="14" t="s">
        <v>65</v>
      </c>
      <c r="C55" s="427">
        <v>895</v>
      </c>
      <c r="D55" s="427">
        <v>814</v>
      </c>
      <c r="E55" s="41">
        <f t="shared" si="6"/>
        <v>81</v>
      </c>
      <c r="F55" s="67">
        <f t="shared" si="7"/>
        <v>9.9508599508599513E-2</v>
      </c>
      <c r="G55" s="394">
        <f t="shared" si="8"/>
        <v>35.799999999999997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554</v>
      </c>
      <c r="D56" s="427">
        <v>568</v>
      </c>
      <c r="E56" s="41">
        <f t="shared" si="6"/>
        <v>-14</v>
      </c>
      <c r="F56" s="67">
        <f t="shared" si="7"/>
        <v>-2.464788732394366E-2</v>
      </c>
      <c r="G56" s="394">
        <f t="shared" si="8"/>
        <v>13.85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1421</v>
      </c>
      <c r="D57" s="429">
        <v>1541</v>
      </c>
      <c r="E57" s="57">
        <f t="shared" si="6"/>
        <v>-120</v>
      </c>
      <c r="F57" s="94">
        <f t="shared" si="7"/>
        <v>-7.7871512005191434E-2</v>
      </c>
      <c r="G57" s="394">
        <f t="shared" si="8"/>
        <v>18.217948717948719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70002</v>
      </c>
      <c r="D58" s="59">
        <f>SUM(D47:D57)</f>
        <v>71224</v>
      </c>
      <c r="E58" s="77">
        <f>SUM(C58-D58)</f>
        <v>-1222</v>
      </c>
      <c r="F58" s="149">
        <f t="shared" si="7"/>
        <v>-1.7157138043356172E-2</v>
      </c>
      <c r="G58" s="395">
        <f>SUM(C58/C38)</f>
        <v>26.913494809688583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13065</v>
      </c>
      <c r="D59" s="73">
        <f>SUM(D47:D49,D51:D57)</f>
        <v>12988</v>
      </c>
      <c r="E59" s="73">
        <f>SUM(E47:E49,E51:E57)</f>
        <v>77</v>
      </c>
      <c r="F59" s="127">
        <f>SUM(E59/D59)</f>
        <v>5.9285494302433019E-3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13065</v>
      </c>
      <c r="F61" s="30">
        <f>SUM(C27:C29,C31:C37)</f>
        <v>445</v>
      </c>
      <c r="G61" s="134">
        <f>SUM(E61/F61)</f>
        <v>29.359550561797754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469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470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1112</v>
      </c>
      <c r="D69" s="220">
        <v>4152</v>
      </c>
      <c r="E69" s="41">
        <f>SUM(C69-D69)</f>
        <v>-3040</v>
      </c>
      <c r="F69" s="67">
        <f>SUM(E69/D69)</f>
        <v>-0.73217726396917149</v>
      </c>
      <c r="G69" s="75">
        <f>SUM(C69/D69)</f>
        <v>0.26782273603082851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1526</v>
      </c>
      <c r="D70" s="220">
        <v>3262</v>
      </c>
      <c r="E70" s="41">
        <f t="shared" ref="E70:E79" si="10">SUM(C70-D70)</f>
        <v>-1736</v>
      </c>
      <c r="F70" s="67">
        <f t="shared" ref="F70:F79" si="11">SUM(E70/D70)</f>
        <v>-0.53218884120171672</v>
      </c>
      <c r="G70" s="75">
        <f t="shared" ref="G70:G79" si="12">SUM(C70/D70)</f>
        <v>0.46781115879828328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776</v>
      </c>
      <c r="D71" s="220">
        <v>1771</v>
      </c>
      <c r="E71" s="41">
        <f t="shared" si="10"/>
        <v>-995</v>
      </c>
      <c r="F71" s="67">
        <f t="shared" si="11"/>
        <v>-0.56182947487295309</v>
      </c>
      <c r="G71" s="75">
        <f>SUM(C71/D71)</f>
        <v>0.43817052512704685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56937</v>
      </c>
      <c r="D72" s="220">
        <v>86541</v>
      </c>
      <c r="E72" s="41">
        <f t="shared" si="10"/>
        <v>-29604</v>
      </c>
      <c r="F72" s="67">
        <f t="shared" si="11"/>
        <v>-0.34208063230145247</v>
      </c>
      <c r="G72" s="75">
        <f t="shared" si="12"/>
        <v>0.65791936769854753</v>
      </c>
    </row>
    <row r="73" spans="2:14" ht="15" thickBot="1" x14ac:dyDescent="0.35">
      <c r="B73" s="3" t="s">
        <v>3</v>
      </c>
      <c r="C73" s="435">
        <f t="shared" si="9"/>
        <v>1036</v>
      </c>
      <c r="D73" s="220">
        <v>2819</v>
      </c>
      <c r="E73" s="41">
        <f t="shared" si="10"/>
        <v>-1783</v>
      </c>
      <c r="F73" s="67">
        <f t="shared" si="11"/>
        <v>-0.632493792124867</v>
      </c>
      <c r="G73" s="75">
        <f t="shared" si="12"/>
        <v>0.36750620787513305</v>
      </c>
    </row>
    <row r="74" spans="2:14" ht="15" thickBot="1" x14ac:dyDescent="0.35">
      <c r="B74" s="227" t="s">
        <v>7</v>
      </c>
      <c r="C74" s="435">
        <f t="shared" si="9"/>
        <v>667</v>
      </c>
      <c r="D74" s="223">
        <v>752</v>
      </c>
      <c r="E74" s="57">
        <f t="shared" si="10"/>
        <v>-85</v>
      </c>
      <c r="F74" s="94">
        <f t="shared" si="11"/>
        <v>-0.11303191489361702</v>
      </c>
      <c r="G74" s="75">
        <f t="shared" si="12"/>
        <v>0.88696808510638303</v>
      </c>
    </row>
    <row r="75" spans="2:14" ht="15" thickBot="1" x14ac:dyDescent="0.35">
      <c r="B75" s="14" t="s">
        <v>59</v>
      </c>
      <c r="C75" s="435">
        <f t="shared" si="9"/>
        <v>4444</v>
      </c>
      <c r="D75" s="220">
        <v>14129</v>
      </c>
      <c r="E75" s="41">
        <f t="shared" si="10"/>
        <v>-9685</v>
      </c>
      <c r="F75" s="67">
        <f t="shared" si="11"/>
        <v>-0.68546960152877057</v>
      </c>
      <c r="G75" s="75">
        <f t="shared" si="12"/>
        <v>0.31453039847122938</v>
      </c>
      <c r="K75" s="282"/>
    </row>
    <row r="76" spans="2:14" ht="15" thickBot="1" x14ac:dyDescent="0.35">
      <c r="B76" s="170" t="s">
        <v>338</v>
      </c>
      <c r="C76" s="435">
        <f t="shared" si="9"/>
        <v>634</v>
      </c>
      <c r="D76" s="235">
        <v>1843</v>
      </c>
      <c r="E76" s="93">
        <f t="shared" si="10"/>
        <v>-1209</v>
      </c>
      <c r="F76" s="95">
        <f t="shared" si="11"/>
        <v>-0.65599565925122083</v>
      </c>
      <c r="G76" s="75">
        <f t="shared" si="12"/>
        <v>0.34400434074877917</v>
      </c>
    </row>
    <row r="77" spans="2:14" ht="15" thickBot="1" x14ac:dyDescent="0.35">
      <c r="B77" s="233" t="s">
        <v>65</v>
      </c>
      <c r="C77" s="436">
        <f t="shared" si="9"/>
        <v>895</v>
      </c>
      <c r="D77" s="236">
        <v>1048</v>
      </c>
      <c r="E77" s="57">
        <f t="shared" si="10"/>
        <v>-153</v>
      </c>
      <c r="F77" s="238">
        <f t="shared" si="11"/>
        <v>-0.14599236641221375</v>
      </c>
      <c r="G77" s="75">
        <f t="shared" si="12"/>
        <v>0.85400763358778631</v>
      </c>
    </row>
    <row r="78" spans="2:14" ht="15" thickBot="1" x14ac:dyDescent="0.35">
      <c r="B78" s="419" t="s">
        <v>296</v>
      </c>
      <c r="C78" s="435">
        <f t="shared" si="9"/>
        <v>554</v>
      </c>
      <c r="D78" s="418">
        <v>3522</v>
      </c>
      <c r="E78" s="105">
        <f t="shared" si="10"/>
        <v>-2968</v>
      </c>
      <c r="F78" s="150">
        <f t="shared" si="11"/>
        <v>-0.84270300965360589</v>
      </c>
      <c r="G78" s="75">
        <f t="shared" si="12"/>
        <v>0.15729699034639411</v>
      </c>
    </row>
    <row r="79" spans="2:14" ht="15" thickBot="1" x14ac:dyDescent="0.35">
      <c r="B79" s="38" t="s">
        <v>19</v>
      </c>
      <c r="C79" s="441">
        <f t="shared" si="9"/>
        <v>1421</v>
      </c>
      <c r="D79" s="390">
        <v>5504</v>
      </c>
      <c r="E79" s="26">
        <f t="shared" si="10"/>
        <v>-4083</v>
      </c>
      <c r="F79" s="152">
        <f t="shared" si="11"/>
        <v>-0.74182412790697672</v>
      </c>
      <c r="G79" s="75">
        <f t="shared" si="12"/>
        <v>0.25817587209302323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70002</v>
      </c>
      <c r="D80" s="115">
        <f>SUM(D69:D79)</f>
        <v>125343</v>
      </c>
      <c r="E80" s="77">
        <f>SUM(C80-D80)</f>
        <v>-55341</v>
      </c>
      <c r="F80" s="149">
        <f>SUM(E80/D80)</f>
        <v>-0.44151647878222161</v>
      </c>
      <c r="G80" s="185">
        <f>SUM(C80/D80)</f>
        <v>0.55848352121777844</v>
      </c>
      <c r="N80" s="72"/>
    </row>
    <row r="81" spans="3:14" ht="15" thickBot="1" x14ac:dyDescent="0.35">
      <c r="E81" s="102">
        <f>SUM(E69:E79)</f>
        <v>-55341</v>
      </c>
      <c r="I81" s="6" t="s">
        <v>469</v>
      </c>
      <c r="J81" s="40"/>
      <c r="K81" s="40"/>
      <c r="N81" s="72"/>
    </row>
    <row r="82" spans="3:14" ht="18.600000000000001" thickBot="1" x14ac:dyDescent="0.4">
      <c r="C82" s="444">
        <f>SUM(C80/C38)</f>
        <v>26.913494809688583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470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13065</v>
      </c>
      <c r="D84" s="73">
        <f>SUM(D69:D71,D73:D79)</f>
        <v>38802</v>
      </c>
      <c r="E84" s="250">
        <f>SUM(C84/D84)</f>
        <v>0.33670944796659968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31.771428571428572</v>
      </c>
      <c r="K86" s="111">
        <f t="shared" si="13"/>
        <v>36.743362831858406</v>
      </c>
      <c r="L86" s="210">
        <f>SUM(J86-K86)</f>
        <v>-4.9719342604298333</v>
      </c>
      <c r="M86" s="44">
        <f>SUM(L86/K86)</f>
        <v>-0.1353151665290393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32.468085106382979</v>
      </c>
      <c r="K87" s="111">
        <f t="shared" si="13"/>
        <v>27.64406779661017</v>
      </c>
      <c r="L87" s="210">
        <f t="shared" ref="L87:L96" si="14">SUM(J87-K87)</f>
        <v>4.8240173097728096</v>
      </c>
      <c r="M87" s="44">
        <f t="shared" ref="M87:M96" si="15">SUM(L87/K87)</f>
        <v>0.17450461145100907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43.111111111111114</v>
      </c>
      <c r="K88" s="111">
        <f t="shared" si="13"/>
        <v>37.680851063829785</v>
      </c>
      <c r="L88" s="210">
        <f>SUM(J88-K88)</f>
        <v>5.4302600472813296</v>
      </c>
      <c r="M88" s="44">
        <f t="shared" si="15"/>
        <v>0.14411192672062254</v>
      </c>
      <c r="N88" s="72"/>
    </row>
    <row r="89" spans="3:14" x14ac:dyDescent="0.3">
      <c r="C89" s="445">
        <f>(SUM(C69,C70,C71,C73,C74,C75,C76,C77,C78,C79)/SUM(C27,C28,C29,C31,C32,C33,C34,C35,C36,C37))</f>
        <v>29.359550561797754</v>
      </c>
      <c r="D89" s="10"/>
      <c r="E89" s="73"/>
      <c r="I89" s="130" t="s">
        <v>6</v>
      </c>
      <c r="J89" s="212">
        <f t="shared" si="13"/>
        <v>26.408627087198514</v>
      </c>
      <c r="K89" s="111">
        <f t="shared" si="13"/>
        <v>34.616399999999999</v>
      </c>
      <c r="L89" s="210">
        <f t="shared" si="14"/>
        <v>-8.2077729128014845</v>
      </c>
      <c r="M89" s="44">
        <f t="shared" si="15"/>
        <v>-0.23710648457960634</v>
      </c>
    </row>
    <row r="90" spans="3:14" x14ac:dyDescent="0.3">
      <c r="I90" s="130" t="s">
        <v>3</v>
      </c>
      <c r="J90" s="212">
        <f t="shared" si="13"/>
        <v>35.724137931034484</v>
      </c>
      <c r="K90" s="111">
        <f t="shared" ref="K90:K96" si="16">SUM(D73/D31)</f>
        <v>37.586666666666666</v>
      </c>
      <c r="L90" s="210">
        <f t="shared" si="14"/>
        <v>-1.862528735632182</v>
      </c>
      <c r="M90" s="44">
        <f t="shared" si="15"/>
        <v>-4.9552910667759367E-2</v>
      </c>
    </row>
    <row r="91" spans="3:14" x14ac:dyDescent="0.3">
      <c r="E91" s="73"/>
      <c r="I91" s="130" t="s">
        <v>7</v>
      </c>
      <c r="J91" s="212">
        <f t="shared" si="13"/>
        <v>30.318181818181817</v>
      </c>
      <c r="K91" s="111">
        <f t="shared" si="16"/>
        <v>21.485714285714284</v>
      </c>
      <c r="L91" s="210">
        <f t="shared" si="14"/>
        <v>8.8324675324675326</v>
      </c>
      <c r="M91" s="44">
        <f t="shared" si="15"/>
        <v>0.41108558994197297</v>
      </c>
    </row>
    <row r="92" spans="3:14" x14ac:dyDescent="0.3">
      <c r="E92" s="74"/>
      <c r="I92" s="130" t="s">
        <v>59</v>
      </c>
      <c r="J92" s="212">
        <f t="shared" si="13"/>
        <v>33.666666666666664</v>
      </c>
      <c r="K92" s="111">
        <f t="shared" si="16"/>
        <v>30.715217391304346</v>
      </c>
      <c r="L92" s="210">
        <f t="shared" si="14"/>
        <v>2.951449275362318</v>
      </c>
      <c r="M92" s="44">
        <f t="shared" si="15"/>
        <v>9.6090782551253903E-2</v>
      </c>
    </row>
    <row r="93" spans="3:14" x14ac:dyDescent="0.3">
      <c r="I93" s="130" t="s">
        <v>338</v>
      </c>
      <c r="J93" s="212">
        <f t="shared" si="13"/>
        <v>33.368421052631582</v>
      </c>
      <c r="K93" s="111">
        <f t="shared" si="16"/>
        <v>30.21311475409836</v>
      </c>
      <c r="L93" s="210">
        <f t="shared" si="14"/>
        <v>3.1553062985332225</v>
      </c>
      <c r="M93" s="44">
        <f t="shared" si="15"/>
        <v>0.10443498871976482</v>
      </c>
    </row>
    <row r="94" spans="3:14" x14ac:dyDescent="0.3">
      <c r="E94" s="25"/>
      <c r="F94" s="25"/>
      <c r="I94" s="130" t="s">
        <v>65</v>
      </c>
      <c r="J94" s="212">
        <f t="shared" si="13"/>
        <v>35.799999999999997</v>
      </c>
      <c r="K94" s="111">
        <f t="shared" si="16"/>
        <v>23.818181818181817</v>
      </c>
      <c r="L94" s="210">
        <f t="shared" si="14"/>
        <v>11.981818181818181</v>
      </c>
      <c r="M94" s="44">
        <f t="shared" si="15"/>
        <v>0.50305343511450384</v>
      </c>
    </row>
    <row r="95" spans="3:14" x14ac:dyDescent="0.3">
      <c r="E95" s="25"/>
      <c r="F95" s="25"/>
      <c r="I95" s="79" t="s">
        <v>296</v>
      </c>
      <c r="J95" s="212">
        <f t="shared" si="13"/>
        <v>13.85</v>
      </c>
      <c r="K95" s="111">
        <f t="shared" si="16"/>
        <v>31.72972972972973</v>
      </c>
      <c r="L95" s="210">
        <f t="shared" si="14"/>
        <v>-17.879729729729732</v>
      </c>
      <c r="M95" s="44">
        <f t="shared" si="15"/>
        <v>-0.56350085178875642</v>
      </c>
    </row>
    <row r="96" spans="3:14" ht="15" thickBot="1" x14ac:dyDescent="0.35">
      <c r="I96" s="13" t="s">
        <v>19</v>
      </c>
      <c r="J96" s="213">
        <f t="shared" si="13"/>
        <v>18.217948717948719</v>
      </c>
      <c r="K96" s="208">
        <f t="shared" si="16"/>
        <v>18.657627118644069</v>
      </c>
      <c r="L96" s="211">
        <f t="shared" si="14"/>
        <v>-0.43967840069534958</v>
      </c>
      <c r="M96" s="65">
        <f t="shared" si="15"/>
        <v>-2.3565611955873568E-2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3">
    <mergeCell ref="J2:L2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05B1-3E61-4A95-8AA4-7F172486396D}">
  <dimension ref="B1:AM203"/>
  <sheetViews>
    <sheetView topLeftCell="C1" workbookViewId="0">
      <selection activeCell="K22" sqref="K2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472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518"/>
      <c r="K2" s="518"/>
      <c r="L2" s="518"/>
      <c r="S2" s="40" t="s">
        <v>68</v>
      </c>
      <c r="AB2" s="28"/>
      <c r="AC2" s="28"/>
      <c r="AD2" s="28"/>
    </row>
    <row r="3" spans="2:35" ht="15.6" x14ac:dyDescent="0.3">
      <c r="B3" s="70" t="s">
        <v>472</v>
      </c>
      <c r="C3" s="421"/>
      <c r="D3" s="28"/>
      <c r="E3" s="28"/>
      <c r="I3" s="116" t="s">
        <v>474</v>
      </c>
      <c r="J3" s="463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471</v>
      </c>
      <c r="D5" s="423" t="s">
        <v>470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49</v>
      </c>
      <c r="D9" s="427">
        <v>47</v>
      </c>
      <c r="E9" s="93">
        <f t="shared" si="0"/>
        <v>2</v>
      </c>
      <c r="F9" s="44">
        <f t="shared" si="1"/>
        <v>4.2553191489361701E-2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18</v>
      </c>
      <c r="E10" s="93">
        <f t="shared" si="0"/>
        <v>2</v>
      </c>
      <c r="F10" s="44">
        <f t="shared" si="1"/>
        <v>0.1111111111111111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2155</v>
      </c>
      <c r="D11" s="427">
        <v>2156</v>
      </c>
      <c r="E11" s="93">
        <f t="shared" si="0"/>
        <v>-1</v>
      </c>
      <c r="F11" s="44">
        <f t="shared" si="1"/>
        <v>-4.6382189239332097E-4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0.67230769230769227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26</v>
      </c>
      <c r="D13" s="427">
        <v>22</v>
      </c>
      <c r="E13" s="93">
        <f t="shared" si="0"/>
        <v>4</v>
      </c>
      <c r="F13" s="58">
        <f t="shared" si="1"/>
        <v>0.18181818181818182</v>
      </c>
      <c r="J13" s="190"/>
      <c r="K13" s="144"/>
      <c r="L13" s="139"/>
      <c r="M13" s="139"/>
      <c r="N13" s="141"/>
      <c r="S13" s="16" t="s">
        <v>11</v>
      </c>
      <c r="T13" s="18">
        <f>SUM(C58/T8)</f>
        <v>0.56764940239043826</v>
      </c>
      <c r="U13" s="16"/>
    </row>
    <row r="14" spans="2:35" ht="15" thickBot="1" x14ac:dyDescent="0.35">
      <c r="B14" s="14" t="s">
        <v>59</v>
      </c>
      <c r="C14" s="427">
        <v>134</v>
      </c>
      <c r="D14" s="427">
        <v>132</v>
      </c>
      <c r="E14" s="93">
        <f t="shared" si="0"/>
        <v>2</v>
      </c>
      <c r="F14" s="44">
        <f t="shared" si="1"/>
        <v>1.5151515151515152E-2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29</v>
      </c>
      <c r="D16" s="430">
        <v>25</v>
      </c>
      <c r="E16" s="41">
        <f t="shared" si="0"/>
        <v>4</v>
      </c>
      <c r="F16" s="44">
        <f t="shared" si="1"/>
        <v>0.16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87</v>
      </c>
      <c r="D18" s="429">
        <v>78</v>
      </c>
      <c r="E18" s="57">
        <f t="shared" si="0"/>
        <v>9</v>
      </c>
      <c r="F18" s="58">
        <f t="shared" si="1"/>
        <v>0.11538461538461539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2622</v>
      </c>
      <c r="D19" s="7">
        <f>SUM(D8:D18)</f>
        <v>2601</v>
      </c>
      <c r="E19" s="77">
        <f t="shared" si="0"/>
        <v>21</v>
      </c>
      <c r="F19" s="60">
        <f t="shared" si="1"/>
        <v>8.0738177623990767E-3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473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471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49</v>
      </c>
      <c r="D28" s="99">
        <v>118</v>
      </c>
      <c r="E28" s="41">
        <f t="shared" ref="E28:E38" si="3">SUM(C28-D28)</f>
        <v>-69</v>
      </c>
      <c r="F28" s="67">
        <f t="shared" ref="F28:F36" si="4">SUM(E28/D28)</f>
        <v>-0.5847457627118644</v>
      </c>
      <c r="G28" s="75">
        <f>SUM(C28/D28)</f>
        <v>0.4152542372881356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2155</v>
      </c>
      <c r="D30" s="99">
        <v>2500</v>
      </c>
      <c r="E30" s="41">
        <f t="shared" si="3"/>
        <v>-345</v>
      </c>
      <c r="F30" s="67">
        <f t="shared" si="4"/>
        <v>-0.13800000000000001</v>
      </c>
      <c r="G30" s="75">
        <f>SUM(C30/D30)</f>
        <v>0.86199999999999999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26</v>
      </c>
      <c r="D32" s="99">
        <v>35</v>
      </c>
      <c r="E32" s="41">
        <f t="shared" si="3"/>
        <v>-9</v>
      </c>
      <c r="F32" s="67">
        <f t="shared" si="4"/>
        <v>-0.25714285714285712</v>
      </c>
      <c r="G32" s="75">
        <f t="shared" si="5"/>
        <v>0.74285714285714288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134</v>
      </c>
      <c r="D33" s="99">
        <v>460</v>
      </c>
      <c r="E33" s="41">
        <f t="shared" si="3"/>
        <v>-326</v>
      </c>
      <c r="F33" s="67">
        <f t="shared" si="4"/>
        <v>-0.70869565217391306</v>
      </c>
      <c r="G33" s="75">
        <f t="shared" si="5"/>
        <v>0.29130434782608694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29</v>
      </c>
      <c r="D35" s="182">
        <v>44</v>
      </c>
      <c r="E35" s="57">
        <f t="shared" si="3"/>
        <v>-15</v>
      </c>
      <c r="F35" s="389">
        <f t="shared" si="4"/>
        <v>-0.34090909090909088</v>
      </c>
      <c r="G35" s="75">
        <f t="shared" si="5"/>
        <v>0.65909090909090906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87</v>
      </c>
      <c r="D37" s="119">
        <v>295</v>
      </c>
      <c r="E37" s="41">
        <f t="shared" si="3"/>
        <v>-208</v>
      </c>
      <c r="F37" s="94">
        <f>SUM(E37/D37)</f>
        <v>-0.70508474576271185</v>
      </c>
      <c r="G37" s="75">
        <f>SUM(C37/D37)</f>
        <v>0.29491525423728815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2622</v>
      </c>
      <c r="D38" s="7">
        <f>SUM(D27:D37)</f>
        <v>3859</v>
      </c>
      <c r="E38" s="77">
        <f t="shared" si="3"/>
        <v>-1237</v>
      </c>
      <c r="F38" s="149">
        <f>SUM(E38/D38)</f>
        <v>-0.32054936512049753</v>
      </c>
      <c r="G38" s="185">
        <f>SUM(C38/D38)</f>
        <v>0.67945063487950241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467</v>
      </c>
      <c r="D40" s="438">
        <f>SUM(D27:D29,D31:D37)</f>
        <v>1359</v>
      </c>
      <c r="E40" s="77">
        <f>SUM(C40-D40)</f>
        <v>-892</v>
      </c>
      <c r="F40" s="149">
        <f>SUM(E40/D40)</f>
        <v>-0.6563649742457689</v>
      </c>
      <c r="G40" s="185">
        <f>SUM(C40/D40)</f>
        <v>0.34363502575423105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472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471</v>
      </c>
      <c r="D44" s="423" t="s">
        <v>470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1094</v>
      </c>
      <c r="D47" s="441">
        <v>1112</v>
      </c>
      <c r="E47" s="93">
        <f t="shared" ref="E47:E57" si="6">SUM(C47-D47)</f>
        <v>-18</v>
      </c>
      <c r="F47" s="95">
        <f t="shared" ref="F47:F58" si="7">SUM(E47/D47)</f>
        <v>-1.618705035971223E-2</v>
      </c>
      <c r="G47" s="394">
        <f t="shared" ref="G47:G57" si="8">SUM(C47/C27)</f>
        <v>32.176470588235297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1521</v>
      </c>
      <c r="D48" s="427">
        <v>1526</v>
      </c>
      <c r="E48" s="93">
        <f t="shared" si="6"/>
        <v>-5</v>
      </c>
      <c r="F48" s="95">
        <f t="shared" si="7"/>
        <v>-3.27653997378768E-3</v>
      </c>
      <c r="G48" s="394">
        <f t="shared" si="8"/>
        <v>31.040816326530614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798</v>
      </c>
      <c r="D49" s="427">
        <v>776</v>
      </c>
      <c r="E49" s="93">
        <f t="shared" si="6"/>
        <v>22</v>
      </c>
      <c r="F49" s="95">
        <f t="shared" si="7"/>
        <v>2.8350515463917526E-2</v>
      </c>
      <c r="G49" s="394">
        <f t="shared" si="8"/>
        <v>39.9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58023</v>
      </c>
      <c r="D50" s="442">
        <v>56937</v>
      </c>
      <c r="E50" s="93">
        <f t="shared" si="6"/>
        <v>1086</v>
      </c>
      <c r="F50" s="95">
        <f t="shared" si="7"/>
        <v>1.9073713051267191E-2</v>
      </c>
      <c r="G50" s="394">
        <f t="shared" si="8"/>
        <v>26.924825986078886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979</v>
      </c>
      <c r="D51" s="427">
        <v>1036</v>
      </c>
      <c r="E51" s="93">
        <f t="shared" si="6"/>
        <v>-57</v>
      </c>
      <c r="F51" s="95">
        <f t="shared" si="7"/>
        <v>-5.501930501930502E-2</v>
      </c>
      <c r="G51" s="394">
        <f t="shared" si="8"/>
        <v>33.758620689655174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645</v>
      </c>
      <c r="D52" s="427">
        <v>667</v>
      </c>
      <c r="E52" s="93">
        <f t="shared" si="6"/>
        <v>-22</v>
      </c>
      <c r="F52" s="95">
        <f t="shared" si="7"/>
        <v>-3.2983508245877063E-2</v>
      </c>
      <c r="G52" s="394">
        <f t="shared" si="8"/>
        <v>24.807692307692307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4397</v>
      </c>
      <c r="D53" s="427">
        <v>4444</v>
      </c>
      <c r="E53" s="93">
        <f t="shared" si="6"/>
        <v>-47</v>
      </c>
      <c r="F53" s="95">
        <f t="shared" si="7"/>
        <v>-1.0576057605760575E-2</v>
      </c>
      <c r="G53" s="394">
        <f t="shared" si="8"/>
        <v>32.813432835820898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626</v>
      </c>
      <c r="D54" s="429">
        <v>634</v>
      </c>
      <c r="E54" s="26">
        <f t="shared" si="6"/>
        <v>-8</v>
      </c>
      <c r="F54" s="152">
        <f t="shared" si="7"/>
        <v>-1.2618296529968454E-2</v>
      </c>
      <c r="G54" s="394">
        <f t="shared" si="8"/>
        <v>32.94736842105263</v>
      </c>
      <c r="AL54" s="35"/>
      <c r="AM54" s="35"/>
    </row>
    <row r="55" spans="2:39" ht="15" thickBot="1" x14ac:dyDescent="0.35">
      <c r="B55" s="14" t="s">
        <v>65</v>
      </c>
      <c r="C55" s="427">
        <v>1076</v>
      </c>
      <c r="D55" s="427">
        <v>895</v>
      </c>
      <c r="E55" s="41">
        <f t="shared" si="6"/>
        <v>181</v>
      </c>
      <c r="F55" s="67">
        <f t="shared" si="7"/>
        <v>0.20223463687150839</v>
      </c>
      <c r="G55" s="394">
        <f t="shared" si="8"/>
        <v>37.103448275862071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552</v>
      </c>
      <c r="D56" s="427">
        <v>554</v>
      </c>
      <c r="E56" s="41">
        <f t="shared" si="6"/>
        <v>-2</v>
      </c>
      <c r="F56" s="67">
        <f t="shared" si="7"/>
        <v>-3.6101083032490976E-3</v>
      </c>
      <c r="G56" s="394">
        <f t="shared" si="8"/>
        <v>13.8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1529</v>
      </c>
      <c r="D57" s="429">
        <v>1421</v>
      </c>
      <c r="E57" s="57">
        <f t="shared" si="6"/>
        <v>108</v>
      </c>
      <c r="F57" s="94">
        <f t="shared" si="7"/>
        <v>7.6002814919071071E-2</v>
      </c>
      <c r="G57" s="394">
        <f t="shared" si="8"/>
        <v>17.574712643678161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71240</v>
      </c>
      <c r="D58" s="59">
        <f>SUM(D47:D57)</f>
        <v>70002</v>
      </c>
      <c r="E58" s="77">
        <f>SUM(C58-D58)</f>
        <v>1238</v>
      </c>
      <c r="F58" s="149">
        <f t="shared" si="7"/>
        <v>1.7685208994028742E-2</v>
      </c>
      <c r="G58" s="395">
        <f>SUM(C58/C38)</f>
        <v>27.170099160945842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13217</v>
      </c>
      <c r="D59" s="73">
        <f>SUM(D47:D49,D51:D57)</f>
        <v>13065</v>
      </c>
      <c r="E59" s="73">
        <f>SUM(E47:E49,E51:E57)</f>
        <v>152</v>
      </c>
      <c r="F59" s="127">
        <f>SUM(E59/D59)</f>
        <v>1.1634137007271336E-2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13217</v>
      </c>
      <c r="F61" s="30">
        <f>SUM(C27:C29,C31:C37)</f>
        <v>467</v>
      </c>
      <c r="G61" s="134">
        <f>SUM(E61/F61)</f>
        <v>28.301927194860813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473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471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1094</v>
      </c>
      <c r="D69" s="220">
        <v>4152</v>
      </c>
      <c r="E69" s="41">
        <f>SUM(C69-D69)</f>
        <v>-3058</v>
      </c>
      <c r="F69" s="67">
        <f>SUM(E69/D69)</f>
        <v>-0.73651252408477841</v>
      </c>
      <c r="G69" s="75">
        <f>SUM(C69/D69)</f>
        <v>0.26348747591522159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1521</v>
      </c>
      <c r="D70" s="220">
        <v>3262</v>
      </c>
      <c r="E70" s="41">
        <f t="shared" ref="E70:E79" si="10">SUM(C70-D70)</f>
        <v>-1741</v>
      </c>
      <c r="F70" s="67">
        <f t="shared" ref="F70:F79" si="11">SUM(E70/D70)</f>
        <v>-0.5337216431637033</v>
      </c>
      <c r="G70" s="75">
        <f t="shared" ref="G70:G79" si="12">SUM(C70/D70)</f>
        <v>0.46627835683629676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798</v>
      </c>
      <c r="D71" s="220">
        <v>1771</v>
      </c>
      <c r="E71" s="41">
        <f t="shared" si="10"/>
        <v>-973</v>
      </c>
      <c r="F71" s="67">
        <f t="shared" si="11"/>
        <v>-0.54940711462450598</v>
      </c>
      <c r="G71" s="75">
        <f>SUM(C71/D71)</f>
        <v>0.45059288537549408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58023</v>
      </c>
      <c r="D72" s="220">
        <v>86541</v>
      </c>
      <c r="E72" s="41">
        <f t="shared" si="10"/>
        <v>-28518</v>
      </c>
      <c r="F72" s="67">
        <f t="shared" si="11"/>
        <v>-0.32953166707109927</v>
      </c>
      <c r="G72" s="75">
        <f t="shared" si="12"/>
        <v>0.67046833292890073</v>
      </c>
    </row>
    <row r="73" spans="2:14" ht="15" thickBot="1" x14ac:dyDescent="0.35">
      <c r="B73" s="3" t="s">
        <v>3</v>
      </c>
      <c r="C73" s="435">
        <f t="shared" si="9"/>
        <v>979</v>
      </c>
      <c r="D73" s="220">
        <v>2819</v>
      </c>
      <c r="E73" s="41">
        <f t="shared" si="10"/>
        <v>-1840</v>
      </c>
      <c r="F73" s="67">
        <f t="shared" si="11"/>
        <v>-0.65271372827243701</v>
      </c>
      <c r="G73" s="75">
        <f t="shared" si="12"/>
        <v>0.34728627172756299</v>
      </c>
    </row>
    <row r="74" spans="2:14" ht="15" thickBot="1" x14ac:dyDescent="0.35">
      <c r="B74" s="227" t="s">
        <v>7</v>
      </c>
      <c r="C74" s="435">
        <f t="shared" si="9"/>
        <v>645</v>
      </c>
      <c r="D74" s="223">
        <v>752</v>
      </c>
      <c r="E74" s="57">
        <f t="shared" si="10"/>
        <v>-107</v>
      </c>
      <c r="F74" s="94">
        <f t="shared" si="11"/>
        <v>-0.1422872340425532</v>
      </c>
      <c r="G74" s="75">
        <f t="shared" si="12"/>
        <v>0.85771276595744683</v>
      </c>
    </row>
    <row r="75" spans="2:14" ht="15" thickBot="1" x14ac:dyDescent="0.35">
      <c r="B75" s="14" t="s">
        <v>59</v>
      </c>
      <c r="C75" s="435">
        <f t="shared" si="9"/>
        <v>4397</v>
      </c>
      <c r="D75" s="220">
        <v>14129</v>
      </c>
      <c r="E75" s="41">
        <f t="shared" si="10"/>
        <v>-9732</v>
      </c>
      <c r="F75" s="67">
        <f t="shared" si="11"/>
        <v>-0.68879609314176515</v>
      </c>
      <c r="G75" s="75">
        <f t="shared" si="12"/>
        <v>0.31120390685823485</v>
      </c>
      <c r="K75" s="282"/>
    </row>
    <row r="76" spans="2:14" ht="15" thickBot="1" x14ac:dyDescent="0.35">
      <c r="B76" s="170" t="s">
        <v>338</v>
      </c>
      <c r="C76" s="435">
        <f t="shared" si="9"/>
        <v>626</v>
      </c>
      <c r="D76" s="235">
        <v>1843</v>
      </c>
      <c r="E76" s="93">
        <f t="shared" si="10"/>
        <v>-1217</v>
      </c>
      <c r="F76" s="95">
        <f t="shared" si="11"/>
        <v>-0.66033640803038529</v>
      </c>
      <c r="G76" s="75">
        <f t="shared" si="12"/>
        <v>0.33966359196961476</v>
      </c>
    </row>
    <row r="77" spans="2:14" ht="15" thickBot="1" x14ac:dyDescent="0.35">
      <c r="B77" s="233" t="s">
        <v>65</v>
      </c>
      <c r="C77" s="436">
        <f t="shared" si="9"/>
        <v>1076</v>
      </c>
      <c r="D77" s="236">
        <v>1048</v>
      </c>
      <c r="E77" s="57">
        <f t="shared" si="10"/>
        <v>28</v>
      </c>
      <c r="F77" s="238">
        <f t="shared" si="11"/>
        <v>2.6717557251908396E-2</v>
      </c>
      <c r="G77" s="75">
        <f t="shared" si="12"/>
        <v>1.0267175572519085</v>
      </c>
    </row>
    <row r="78" spans="2:14" ht="15" thickBot="1" x14ac:dyDescent="0.35">
      <c r="B78" s="419" t="s">
        <v>296</v>
      </c>
      <c r="C78" s="435">
        <f t="shared" si="9"/>
        <v>552</v>
      </c>
      <c r="D78" s="418">
        <v>3522</v>
      </c>
      <c r="E78" s="105">
        <f t="shared" si="10"/>
        <v>-2970</v>
      </c>
      <c r="F78" s="150">
        <f t="shared" si="11"/>
        <v>-0.84327086882453151</v>
      </c>
      <c r="G78" s="75">
        <f t="shared" si="12"/>
        <v>0.15672913117546849</v>
      </c>
    </row>
    <row r="79" spans="2:14" ht="15" thickBot="1" x14ac:dyDescent="0.35">
      <c r="B79" s="38" t="s">
        <v>19</v>
      </c>
      <c r="C79" s="441">
        <f t="shared" si="9"/>
        <v>1529</v>
      </c>
      <c r="D79" s="390">
        <v>5504</v>
      </c>
      <c r="E79" s="26">
        <f t="shared" si="10"/>
        <v>-3975</v>
      </c>
      <c r="F79" s="152">
        <f t="shared" si="11"/>
        <v>-0.72220203488372092</v>
      </c>
      <c r="G79" s="75">
        <f t="shared" si="12"/>
        <v>0.27779796511627908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71240</v>
      </c>
      <c r="D80" s="115">
        <f>SUM(D69:D79)</f>
        <v>125343</v>
      </c>
      <c r="E80" s="77">
        <f>SUM(C80-D80)</f>
        <v>-54103</v>
      </c>
      <c r="F80" s="149">
        <f>SUM(E80/D80)</f>
        <v>-0.43163958098976407</v>
      </c>
      <c r="G80" s="185">
        <f>SUM(C80/D80)</f>
        <v>0.56836041901023593</v>
      </c>
      <c r="N80" s="72"/>
    </row>
    <row r="81" spans="3:14" ht="15" thickBot="1" x14ac:dyDescent="0.35">
      <c r="E81" s="102">
        <f>SUM(E69:E79)</f>
        <v>-54103</v>
      </c>
      <c r="I81" s="6" t="s">
        <v>473</v>
      </c>
      <c r="J81" s="40"/>
      <c r="K81" s="40"/>
      <c r="N81" s="72"/>
    </row>
    <row r="82" spans="3:14" ht="18.600000000000001" thickBot="1" x14ac:dyDescent="0.4">
      <c r="C82" s="444">
        <f>SUM(C80/C38)</f>
        <v>27.170099160945842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471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13217</v>
      </c>
      <c r="D84" s="73">
        <f>SUM(D69:D71,D73:D79)</f>
        <v>38802</v>
      </c>
      <c r="E84" s="250">
        <f>SUM(C84/D84)</f>
        <v>0.3406267718158858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32.176470588235297</v>
      </c>
      <c r="K86" s="111">
        <f t="shared" si="13"/>
        <v>36.743362831858406</v>
      </c>
      <c r="L86" s="210">
        <f>SUM(J86-K86)</f>
        <v>-4.5668922436231085</v>
      </c>
      <c r="M86" s="44">
        <f>SUM(L86/K86)</f>
        <v>-0.1242916241641164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31.040816326530614</v>
      </c>
      <c r="K87" s="111">
        <f t="shared" si="13"/>
        <v>27.64406779661017</v>
      </c>
      <c r="L87" s="210">
        <f t="shared" ref="L87:L96" si="14">SUM(J87-K87)</f>
        <v>3.3967485299204441</v>
      </c>
      <c r="M87" s="44">
        <f t="shared" ref="M87:M96" si="15">SUM(L87/K87)</f>
        <v>0.12287441034046977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39.9</v>
      </c>
      <c r="K88" s="111">
        <f t="shared" si="13"/>
        <v>37.680851063829785</v>
      </c>
      <c r="L88" s="210">
        <f>SUM(J88-K88)</f>
        <v>2.2191489361702139</v>
      </c>
      <c r="M88" s="44">
        <f t="shared" si="15"/>
        <v>5.8893280632411102E-2</v>
      </c>
      <c r="N88" s="72"/>
    </row>
    <row r="89" spans="3:14" x14ac:dyDescent="0.3">
      <c r="C89" s="445">
        <f>(SUM(C69,C70,C71,C73,C74,C75,C76,C77,C78,C79)/SUM(C27,C28,C29,C31,C32,C33,C34,C35,C36,C37))</f>
        <v>28.301927194860813</v>
      </c>
      <c r="D89" s="10"/>
      <c r="E89" s="73"/>
      <c r="I89" s="130" t="s">
        <v>6</v>
      </c>
      <c r="J89" s="212">
        <f t="shared" si="13"/>
        <v>26.924825986078886</v>
      </c>
      <c r="K89" s="111">
        <f t="shared" si="13"/>
        <v>34.616399999999999</v>
      </c>
      <c r="L89" s="210">
        <f t="shared" si="14"/>
        <v>-7.6915740139211124</v>
      </c>
      <c r="M89" s="44">
        <f t="shared" si="15"/>
        <v>-0.22219450936322416</v>
      </c>
    </row>
    <row r="90" spans="3:14" x14ac:dyDescent="0.3">
      <c r="I90" s="130" t="s">
        <v>3</v>
      </c>
      <c r="J90" s="212">
        <f t="shared" si="13"/>
        <v>33.758620689655174</v>
      </c>
      <c r="K90" s="111">
        <f t="shared" ref="K90:K96" si="16">SUM(D73/D31)</f>
        <v>37.586666666666666</v>
      </c>
      <c r="L90" s="210">
        <f t="shared" si="14"/>
        <v>-3.8280459770114916</v>
      </c>
      <c r="M90" s="44">
        <f t="shared" si="15"/>
        <v>-0.10184584898044054</v>
      </c>
    </row>
    <row r="91" spans="3:14" x14ac:dyDescent="0.3">
      <c r="E91" s="73"/>
      <c r="I91" s="130" t="s">
        <v>7</v>
      </c>
      <c r="J91" s="212">
        <f t="shared" si="13"/>
        <v>24.807692307692307</v>
      </c>
      <c r="K91" s="111">
        <f t="shared" si="16"/>
        <v>21.485714285714284</v>
      </c>
      <c r="L91" s="210">
        <f t="shared" si="14"/>
        <v>3.3219780219780226</v>
      </c>
      <c r="M91" s="44">
        <f t="shared" si="15"/>
        <v>0.15461333878887074</v>
      </c>
    </row>
    <row r="92" spans="3:14" x14ac:dyDescent="0.3">
      <c r="E92" s="74"/>
      <c r="I92" s="130" t="s">
        <v>59</v>
      </c>
      <c r="J92" s="212">
        <f t="shared" si="13"/>
        <v>32.813432835820898</v>
      </c>
      <c r="K92" s="111">
        <f t="shared" si="16"/>
        <v>30.715217391304346</v>
      </c>
      <c r="L92" s="210">
        <f t="shared" si="14"/>
        <v>2.0982154445165513</v>
      </c>
      <c r="M92" s="44">
        <f t="shared" si="15"/>
        <v>6.8311919065582399E-2</v>
      </c>
    </row>
    <row r="93" spans="3:14" x14ac:dyDescent="0.3">
      <c r="I93" s="130" t="s">
        <v>338</v>
      </c>
      <c r="J93" s="212">
        <f t="shared" si="13"/>
        <v>32.94736842105263</v>
      </c>
      <c r="K93" s="111">
        <f t="shared" si="16"/>
        <v>30.21311475409836</v>
      </c>
      <c r="L93" s="210">
        <f t="shared" si="14"/>
        <v>2.7342536669542703</v>
      </c>
      <c r="M93" s="44">
        <f t="shared" si="15"/>
        <v>9.0498900534026316E-2</v>
      </c>
    </row>
    <row r="94" spans="3:14" x14ac:dyDescent="0.3">
      <c r="E94" s="25"/>
      <c r="F94" s="25"/>
      <c r="I94" s="130" t="s">
        <v>65</v>
      </c>
      <c r="J94" s="212">
        <f t="shared" si="13"/>
        <v>37.103448275862071</v>
      </c>
      <c r="K94" s="111">
        <f t="shared" si="16"/>
        <v>23.818181818181817</v>
      </c>
      <c r="L94" s="210">
        <f t="shared" si="14"/>
        <v>13.285266457680255</v>
      </c>
      <c r="M94" s="44">
        <f t="shared" si="15"/>
        <v>0.55777836272703363</v>
      </c>
    </row>
    <row r="95" spans="3:14" x14ac:dyDescent="0.3">
      <c r="E95" s="25"/>
      <c r="F95" s="25"/>
      <c r="I95" s="79" t="s">
        <v>296</v>
      </c>
      <c r="J95" s="212">
        <f t="shared" si="13"/>
        <v>13.8</v>
      </c>
      <c r="K95" s="111">
        <f t="shared" si="16"/>
        <v>31.72972972972973</v>
      </c>
      <c r="L95" s="210">
        <f t="shared" si="14"/>
        <v>-17.929729729729729</v>
      </c>
      <c r="M95" s="44">
        <f t="shared" si="15"/>
        <v>-0.56507666098807496</v>
      </c>
    </row>
    <row r="96" spans="3:14" ht="15" thickBot="1" x14ac:dyDescent="0.35">
      <c r="I96" s="13" t="s">
        <v>19</v>
      </c>
      <c r="J96" s="213">
        <f t="shared" si="13"/>
        <v>17.574712643678161</v>
      </c>
      <c r="K96" s="208">
        <f t="shared" si="16"/>
        <v>18.657627118644069</v>
      </c>
      <c r="L96" s="211">
        <f t="shared" si="14"/>
        <v>-1.0829144749659072</v>
      </c>
      <c r="M96" s="65">
        <f t="shared" si="15"/>
        <v>-5.8041382651697421E-2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3">
    <mergeCell ref="J2:L2"/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D50C-429B-4B48-A7EC-B83489454A0C}">
  <dimension ref="B1:AM203"/>
  <sheetViews>
    <sheetView topLeftCell="C1" workbookViewId="0">
      <selection activeCell="K55" sqref="K55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475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475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476</v>
      </c>
      <c r="D5" s="423" t="s">
        <v>471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50</v>
      </c>
      <c r="D9" s="427">
        <v>49</v>
      </c>
      <c r="E9" s="93">
        <f t="shared" si="0"/>
        <v>1</v>
      </c>
      <c r="F9" s="44">
        <f t="shared" si="1"/>
        <v>2.0408163265306121E-2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20</v>
      </c>
      <c r="E10" s="93">
        <f t="shared" si="0"/>
        <v>-1</v>
      </c>
      <c r="F10" s="44">
        <f t="shared" si="1"/>
        <v>-0.05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2150</v>
      </c>
      <c r="D11" s="427">
        <v>2155</v>
      </c>
      <c r="E11" s="93">
        <f t="shared" si="0"/>
        <v>-5</v>
      </c>
      <c r="F11" s="44">
        <f t="shared" si="1"/>
        <v>-2.3201856148491878E-3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0.66923076923076918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27</v>
      </c>
      <c r="D13" s="427">
        <v>26</v>
      </c>
      <c r="E13" s="93">
        <f t="shared" si="0"/>
        <v>1</v>
      </c>
      <c r="F13" s="58">
        <f t="shared" si="1"/>
        <v>3.8461538461538464E-2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0.57933067729083665</v>
      </c>
      <c r="U13" s="16"/>
    </row>
    <row r="14" spans="2:35" ht="15" thickBot="1" x14ac:dyDescent="0.35">
      <c r="B14" s="14" t="s">
        <v>59</v>
      </c>
      <c r="C14" s="427">
        <v>132</v>
      </c>
      <c r="D14" s="427">
        <v>134</v>
      </c>
      <c r="E14" s="93">
        <f t="shared" si="0"/>
        <v>-2</v>
      </c>
      <c r="F14" s="44">
        <f t="shared" si="1"/>
        <v>-1.4925373134328358E-2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18</v>
      </c>
      <c r="D15" s="429">
        <v>19</v>
      </c>
      <c r="E15" s="26">
        <f t="shared" si="0"/>
        <v>-1</v>
      </c>
      <c r="F15" s="263">
        <f t="shared" si="1"/>
        <v>-5.2631578947368418E-2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25</v>
      </c>
      <c r="D16" s="430">
        <v>29</v>
      </c>
      <c r="E16" s="41">
        <f t="shared" si="0"/>
        <v>-4</v>
      </c>
      <c r="F16" s="44">
        <f t="shared" si="1"/>
        <v>-0.13793103448275862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39</v>
      </c>
      <c r="D17" s="431">
        <v>40</v>
      </c>
      <c r="E17" s="41">
        <f t="shared" si="0"/>
        <v>-1</v>
      </c>
      <c r="F17" s="44">
        <f t="shared" si="1"/>
        <v>-2.5000000000000001E-2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86</v>
      </c>
      <c r="D18" s="429">
        <v>87</v>
      </c>
      <c r="E18" s="57">
        <f t="shared" si="0"/>
        <v>-1</v>
      </c>
      <c r="F18" s="58">
        <f t="shared" si="1"/>
        <v>-1.1494252873563218E-2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2610</v>
      </c>
      <c r="D19" s="7">
        <f>SUM(D8:D18)</f>
        <v>2622</v>
      </c>
      <c r="E19" s="77">
        <f t="shared" si="0"/>
        <v>-12</v>
      </c>
      <c r="F19" s="60">
        <f t="shared" si="1"/>
        <v>-4.5766590389016018E-3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477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476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50</v>
      </c>
      <c r="D28" s="99">
        <v>118</v>
      </c>
      <c r="E28" s="41">
        <f t="shared" ref="E28:E38" si="3">SUM(C28-D28)</f>
        <v>-68</v>
      </c>
      <c r="F28" s="67">
        <f t="shared" ref="F28:F36" si="4">SUM(E28/D28)</f>
        <v>-0.57627118644067798</v>
      </c>
      <c r="G28" s="75">
        <f>SUM(C28/D28)</f>
        <v>0.42372881355932202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2150</v>
      </c>
      <c r="D30" s="99">
        <v>2500</v>
      </c>
      <c r="E30" s="41">
        <f t="shared" si="3"/>
        <v>-350</v>
      </c>
      <c r="F30" s="67">
        <f t="shared" si="4"/>
        <v>-0.14000000000000001</v>
      </c>
      <c r="G30" s="75">
        <f>SUM(C30/D30)</f>
        <v>0.86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27</v>
      </c>
      <c r="D32" s="99">
        <v>35</v>
      </c>
      <c r="E32" s="41">
        <f t="shared" si="3"/>
        <v>-8</v>
      </c>
      <c r="F32" s="67">
        <f t="shared" si="4"/>
        <v>-0.22857142857142856</v>
      </c>
      <c r="G32" s="75">
        <f t="shared" si="5"/>
        <v>0.77142857142857146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132</v>
      </c>
      <c r="D33" s="99">
        <v>460</v>
      </c>
      <c r="E33" s="41">
        <f t="shared" si="3"/>
        <v>-328</v>
      </c>
      <c r="F33" s="67">
        <f t="shared" si="4"/>
        <v>-0.71304347826086956</v>
      </c>
      <c r="G33" s="75">
        <f t="shared" si="5"/>
        <v>0.28695652173913044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25</v>
      </c>
      <c r="D35" s="182">
        <v>44</v>
      </c>
      <c r="E35" s="57">
        <f t="shared" si="3"/>
        <v>-19</v>
      </c>
      <c r="F35" s="389">
        <f t="shared" si="4"/>
        <v>-0.43181818181818182</v>
      </c>
      <c r="G35" s="75">
        <f t="shared" si="5"/>
        <v>0.56818181818181823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39</v>
      </c>
      <c r="D36" s="128">
        <v>111</v>
      </c>
      <c r="E36" s="57">
        <f t="shared" si="3"/>
        <v>-72</v>
      </c>
      <c r="F36" s="389">
        <f t="shared" si="4"/>
        <v>-0.64864864864864868</v>
      </c>
      <c r="G36" s="75">
        <f t="shared" si="5"/>
        <v>0.35135135135135137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2610</v>
      </c>
      <c r="D38" s="7">
        <f>SUM(D27:D37)</f>
        <v>3859</v>
      </c>
      <c r="E38" s="77">
        <f t="shared" si="3"/>
        <v>-1249</v>
      </c>
      <c r="F38" s="149">
        <f>SUM(E38/D38)</f>
        <v>-0.32365897901010626</v>
      </c>
      <c r="G38" s="185">
        <f>SUM(C38/D38)</f>
        <v>0.67634102098989379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460</v>
      </c>
      <c r="D40" s="438">
        <f>SUM(D27:D29,D31:D37)</f>
        <v>1359</v>
      </c>
      <c r="E40" s="77">
        <f>SUM(C40-D40)</f>
        <v>-899</v>
      </c>
      <c r="F40" s="149">
        <f>SUM(E40/D40)</f>
        <v>-0.66151582045621782</v>
      </c>
      <c r="G40" s="185">
        <f>SUM(C40/D40)</f>
        <v>0.33848417954378218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475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476</v>
      </c>
      <c r="D44" s="423" t="s">
        <v>471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1189</v>
      </c>
      <c r="D47" s="441">
        <v>1094</v>
      </c>
      <c r="E47" s="93">
        <f t="shared" ref="E47:E57" si="6">SUM(C47-D47)</f>
        <v>95</v>
      </c>
      <c r="F47" s="95">
        <f t="shared" ref="F47:F58" si="7">SUM(E47/D47)</f>
        <v>8.6837294332723955E-2</v>
      </c>
      <c r="G47" s="394">
        <f t="shared" ref="G47:G57" si="8">SUM(C47/C27)</f>
        <v>33.971428571428568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1485</v>
      </c>
      <c r="D48" s="427">
        <v>1521</v>
      </c>
      <c r="E48" s="93">
        <f t="shared" si="6"/>
        <v>-36</v>
      </c>
      <c r="F48" s="95">
        <f t="shared" si="7"/>
        <v>-2.3668639053254437E-2</v>
      </c>
      <c r="G48" s="394">
        <f t="shared" si="8"/>
        <v>29.7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761</v>
      </c>
      <c r="D49" s="427">
        <v>798</v>
      </c>
      <c r="E49" s="93">
        <f t="shared" si="6"/>
        <v>-37</v>
      </c>
      <c r="F49" s="95">
        <f t="shared" si="7"/>
        <v>-4.6365914786967416E-2</v>
      </c>
      <c r="G49" s="394">
        <f t="shared" si="8"/>
        <v>40.05263157894737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59534</v>
      </c>
      <c r="D50" s="442">
        <v>58023</v>
      </c>
      <c r="E50" s="93">
        <f t="shared" si="6"/>
        <v>1511</v>
      </c>
      <c r="F50" s="95">
        <f t="shared" si="7"/>
        <v>2.6041397376902264E-2</v>
      </c>
      <c r="G50" s="394">
        <f t="shared" si="8"/>
        <v>27.690232558139535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1101</v>
      </c>
      <c r="D51" s="427">
        <v>979</v>
      </c>
      <c r="E51" s="93">
        <f t="shared" si="6"/>
        <v>122</v>
      </c>
      <c r="F51" s="95">
        <f t="shared" si="7"/>
        <v>0.12461695607763024</v>
      </c>
      <c r="G51" s="394">
        <f t="shared" si="8"/>
        <v>37.96551724137931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434</v>
      </c>
      <c r="D52" s="427">
        <v>645</v>
      </c>
      <c r="E52" s="93">
        <f t="shared" si="6"/>
        <v>-211</v>
      </c>
      <c r="F52" s="95">
        <f t="shared" si="7"/>
        <v>-0.32713178294573642</v>
      </c>
      <c r="G52" s="394">
        <f t="shared" si="8"/>
        <v>16.074074074074073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4754</v>
      </c>
      <c r="D53" s="427">
        <v>4397</v>
      </c>
      <c r="E53" s="93">
        <f t="shared" si="6"/>
        <v>357</v>
      </c>
      <c r="F53" s="95">
        <f t="shared" si="7"/>
        <v>8.1191721628382993E-2</v>
      </c>
      <c r="G53" s="394">
        <f t="shared" si="8"/>
        <v>36.015151515151516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635</v>
      </c>
      <c r="D54" s="429">
        <v>626</v>
      </c>
      <c r="E54" s="26">
        <f t="shared" si="6"/>
        <v>9</v>
      </c>
      <c r="F54" s="152">
        <f t="shared" si="7"/>
        <v>1.437699680511182E-2</v>
      </c>
      <c r="G54" s="394">
        <f t="shared" si="8"/>
        <v>35.277777777777779</v>
      </c>
      <c r="AL54" s="35"/>
      <c r="AM54" s="35"/>
    </row>
    <row r="55" spans="2:39" ht="15" thickBot="1" x14ac:dyDescent="0.35">
      <c r="B55" s="14" t="s">
        <v>65</v>
      </c>
      <c r="C55" s="427">
        <v>803</v>
      </c>
      <c r="D55" s="427">
        <v>1076</v>
      </c>
      <c r="E55" s="41">
        <f t="shared" si="6"/>
        <v>-273</v>
      </c>
      <c r="F55" s="67">
        <f t="shared" si="7"/>
        <v>-0.25371747211895912</v>
      </c>
      <c r="G55" s="394">
        <f t="shared" si="8"/>
        <v>32.119999999999997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582</v>
      </c>
      <c r="D56" s="427">
        <v>552</v>
      </c>
      <c r="E56" s="41">
        <f t="shared" si="6"/>
        <v>30</v>
      </c>
      <c r="F56" s="67">
        <f t="shared" si="7"/>
        <v>5.434782608695652E-2</v>
      </c>
      <c r="G56" s="394">
        <f t="shared" si="8"/>
        <v>14.923076923076923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1428</v>
      </c>
      <c r="D57" s="429">
        <v>1529</v>
      </c>
      <c r="E57" s="57">
        <f t="shared" si="6"/>
        <v>-101</v>
      </c>
      <c r="F57" s="94">
        <f t="shared" si="7"/>
        <v>-6.605624591236102E-2</v>
      </c>
      <c r="G57" s="394">
        <f t="shared" si="8"/>
        <v>16.604651162790699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72706</v>
      </c>
      <c r="D58" s="59">
        <f>SUM(D47:D57)</f>
        <v>71240</v>
      </c>
      <c r="E58" s="77">
        <f>SUM(C58-D58)</f>
        <v>1466</v>
      </c>
      <c r="F58" s="149">
        <f t="shared" si="7"/>
        <v>2.0578326782706345E-2</v>
      </c>
      <c r="G58" s="395">
        <f>SUM(C58/C38)</f>
        <v>27.856704980842913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13172</v>
      </c>
      <c r="D59" s="73">
        <f>SUM(D47:D49,D51:D57)</f>
        <v>13217</v>
      </c>
      <c r="E59" s="73">
        <f>SUM(E47:E49,E51:E57)</f>
        <v>-45</v>
      </c>
      <c r="F59" s="127">
        <f>SUM(E59/D59)</f>
        <v>-3.4047060603767873E-3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13172</v>
      </c>
      <c r="F61" s="30">
        <f>SUM(C27:C29,C31:C37)</f>
        <v>460</v>
      </c>
      <c r="G61" s="134">
        <f>SUM(E61/F61)</f>
        <v>28.634782608695652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477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476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1189</v>
      </c>
      <c r="D69" s="220">
        <v>4152</v>
      </c>
      <c r="E69" s="41">
        <f>SUM(C69-D69)</f>
        <v>-2963</v>
      </c>
      <c r="F69" s="67">
        <f>SUM(E69/D69)</f>
        <v>-0.71363198458574184</v>
      </c>
      <c r="G69" s="75">
        <f>SUM(C69/D69)</f>
        <v>0.28636801541425821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1485</v>
      </c>
      <c r="D70" s="220">
        <v>3262</v>
      </c>
      <c r="E70" s="41">
        <f t="shared" ref="E70:E79" si="10">SUM(C70-D70)</f>
        <v>-1777</v>
      </c>
      <c r="F70" s="67">
        <f t="shared" ref="F70:F79" si="11">SUM(E70/D70)</f>
        <v>-0.54475781729000616</v>
      </c>
      <c r="G70" s="75">
        <f t="shared" ref="G70:G79" si="12">SUM(C70/D70)</f>
        <v>0.45524218270999389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761</v>
      </c>
      <c r="D71" s="220">
        <v>1771</v>
      </c>
      <c r="E71" s="41">
        <f t="shared" si="10"/>
        <v>-1010</v>
      </c>
      <c r="F71" s="67">
        <f t="shared" si="11"/>
        <v>-0.57029926595143987</v>
      </c>
      <c r="G71" s="75">
        <f>SUM(C71/D71)</f>
        <v>0.42970073404856013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59534</v>
      </c>
      <c r="D72" s="220">
        <v>86541</v>
      </c>
      <c r="E72" s="41">
        <f t="shared" si="10"/>
        <v>-27007</v>
      </c>
      <c r="F72" s="67">
        <f t="shared" si="11"/>
        <v>-0.31207173478466854</v>
      </c>
      <c r="G72" s="75">
        <f t="shared" si="12"/>
        <v>0.68792826521533146</v>
      </c>
    </row>
    <row r="73" spans="2:14" ht="15" thickBot="1" x14ac:dyDescent="0.35">
      <c r="B73" s="3" t="s">
        <v>3</v>
      </c>
      <c r="C73" s="435">
        <f t="shared" si="9"/>
        <v>1101</v>
      </c>
      <c r="D73" s="220">
        <v>2819</v>
      </c>
      <c r="E73" s="41">
        <f t="shared" si="10"/>
        <v>-1718</v>
      </c>
      <c r="F73" s="67">
        <f t="shared" si="11"/>
        <v>-0.60943597020219931</v>
      </c>
      <c r="G73" s="75">
        <f t="shared" si="12"/>
        <v>0.39056402979780064</v>
      </c>
    </row>
    <row r="74" spans="2:14" ht="15" thickBot="1" x14ac:dyDescent="0.35">
      <c r="B74" s="227" t="s">
        <v>7</v>
      </c>
      <c r="C74" s="435">
        <f t="shared" si="9"/>
        <v>434</v>
      </c>
      <c r="D74" s="223">
        <v>752</v>
      </c>
      <c r="E74" s="57">
        <f t="shared" si="10"/>
        <v>-318</v>
      </c>
      <c r="F74" s="94">
        <f t="shared" si="11"/>
        <v>-0.4228723404255319</v>
      </c>
      <c r="G74" s="75">
        <f t="shared" si="12"/>
        <v>0.5771276595744681</v>
      </c>
    </row>
    <row r="75" spans="2:14" ht="15" thickBot="1" x14ac:dyDescent="0.35">
      <c r="B75" s="14" t="s">
        <v>59</v>
      </c>
      <c r="C75" s="435">
        <f t="shared" si="9"/>
        <v>4754</v>
      </c>
      <c r="D75" s="220">
        <v>14129</v>
      </c>
      <c r="E75" s="41">
        <f t="shared" si="10"/>
        <v>-9375</v>
      </c>
      <c r="F75" s="67">
        <f t="shared" si="11"/>
        <v>-0.66352891216646614</v>
      </c>
      <c r="G75" s="75">
        <f t="shared" si="12"/>
        <v>0.33647108783353386</v>
      </c>
      <c r="K75" s="282"/>
    </row>
    <row r="76" spans="2:14" ht="15" thickBot="1" x14ac:dyDescent="0.35">
      <c r="B76" s="170" t="s">
        <v>338</v>
      </c>
      <c r="C76" s="435">
        <f t="shared" si="9"/>
        <v>635</v>
      </c>
      <c r="D76" s="235">
        <v>1843</v>
      </c>
      <c r="E76" s="93">
        <f t="shared" si="10"/>
        <v>-1208</v>
      </c>
      <c r="F76" s="95">
        <f t="shared" si="11"/>
        <v>-0.65545306565382533</v>
      </c>
      <c r="G76" s="75">
        <f t="shared" si="12"/>
        <v>0.34454693434617473</v>
      </c>
    </row>
    <row r="77" spans="2:14" ht="15" thickBot="1" x14ac:dyDescent="0.35">
      <c r="B77" s="233" t="s">
        <v>65</v>
      </c>
      <c r="C77" s="436">
        <f t="shared" si="9"/>
        <v>803</v>
      </c>
      <c r="D77" s="236">
        <v>1048</v>
      </c>
      <c r="E77" s="57">
        <f t="shared" si="10"/>
        <v>-245</v>
      </c>
      <c r="F77" s="238">
        <f t="shared" si="11"/>
        <v>-0.23377862595419846</v>
      </c>
      <c r="G77" s="75">
        <f t="shared" si="12"/>
        <v>0.76622137404580148</v>
      </c>
    </row>
    <row r="78" spans="2:14" ht="15" thickBot="1" x14ac:dyDescent="0.35">
      <c r="B78" s="419" t="s">
        <v>296</v>
      </c>
      <c r="C78" s="435">
        <f t="shared" si="9"/>
        <v>582</v>
      </c>
      <c r="D78" s="418">
        <v>3522</v>
      </c>
      <c r="E78" s="105">
        <f t="shared" si="10"/>
        <v>-2940</v>
      </c>
      <c r="F78" s="150">
        <f t="shared" si="11"/>
        <v>-0.83475298126064734</v>
      </c>
      <c r="G78" s="75">
        <f t="shared" si="12"/>
        <v>0.16524701873935263</v>
      </c>
    </row>
    <row r="79" spans="2:14" ht="15" thickBot="1" x14ac:dyDescent="0.35">
      <c r="B79" s="38" t="s">
        <v>19</v>
      </c>
      <c r="C79" s="441">
        <f t="shared" si="9"/>
        <v>1428</v>
      </c>
      <c r="D79" s="390">
        <v>5504</v>
      </c>
      <c r="E79" s="26">
        <f t="shared" si="10"/>
        <v>-4076</v>
      </c>
      <c r="F79" s="152">
        <f t="shared" si="11"/>
        <v>-0.74055232558139539</v>
      </c>
      <c r="G79" s="75">
        <f t="shared" si="12"/>
        <v>0.25944767441860467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72706</v>
      </c>
      <c r="D80" s="115">
        <f>SUM(D69:D79)</f>
        <v>125343</v>
      </c>
      <c r="E80" s="77">
        <f>SUM(C80-D80)</f>
        <v>-52637</v>
      </c>
      <c r="F80" s="149">
        <f>SUM(E80/D80)</f>
        <v>-0.41994367455701553</v>
      </c>
      <c r="G80" s="185">
        <f>SUM(C80/D80)</f>
        <v>0.58005632544298447</v>
      </c>
      <c r="N80" s="72"/>
    </row>
    <row r="81" spans="3:14" ht="15" thickBot="1" x14ac:dyDescent="0.35">
      <c r="E81" s="102">
        <f>SUM(E69:E79)</f>
        <v>-52637</v>
      </c>
      <c r="I81" s="6" t="s">
        <v>477</v>
      </c>
      <c r="J81" s="40"/>
      <c r="K81" s="40"/>
      <c r="N81" s="72"/>
    </row>
    <row r="82" spans="3:14" ht="18.600000000000001" thickBot="1" x14ac:dyDescent="0.4">
      <c r="C82" s="444">
        <f>SUM(C80/C38)</f>
        <v>27.856704980842913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476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13172</v>
      </c>
      <c r="D84" s="73">
        <f>SUM(D69:D71,D73:D79)</f>
        <v>38802</v>
      </c>
      <c r="E84" s="250">
        <f>SUM(C84/D84)</f>
        <v>0.33946703778155768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33.971428571428568</v>
      </c>
      <c r="K86" s="111">
        <f t="shared" si="13"/>
        <v>36.743362831858406</v>
      </c>
      <c r="L86" s="210">
        <f>SUM(J86-K86)</f>
        <v>-2.7719342604298376</v>
      </c>
      <c r="M86" s="44">
        <f>SUM(L86/K86)</f>
        <v>-7.5440407376823615E-2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29.7</v>
      </c>
      <c r="K87" s="111">
        <f t="shared" si="13"/>
        <v>27.64406779661017</v>
      </c>
      <c r="L87" s="210">
        <f t="shared" ref="L87:L96" si="14">SUM(J87-K87)</f>
        <v>2.0559322033898297</v>
      </c>
      <c r="M87" s="44">
        <f t="shared" ref="M87:M96" si="15">SUM(L87/K87)</f>
        <v>7.43715511955855E-2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40.05263157894737</v>
      </c>
      <c r="K88" s="111">
        <f t="shared" si="13"/>
        <v>37.680851063829785</v>
      </c>
      <c r="L88" s="210">
        <f>SUM(J88-K88)</f>
        <v>2.3717805151175853</v>
      </c>
      <c r="M88" s="44">
        <f t="shared" si="15"/>
        <v>6.2943921067490971E-2</v>
      </c>
      <c r="N88" s="72"/>
    </row>
    <row r="89" spans="3:14" x14ac:dyDescent="0.3">
      <c r="C89" s="445">
        <f>(SUM(C69,C70,C71,C73,C74,C75,C76,C77,C78,C79)/SUM(C27,C28,C29,C31,C32,C33,C34,C35,C36,C37))</f>
        <v>28.634782608695652</v>
      </c>
      <c r="D89" s="10"/>
      <c r="E89" s="73"/>
      <c r="I89" s="130" t="s">
        <v>6</v>
      </c>
      <c r="J89" s="212">
        <f t="shared" si="13"/>
        <v>27.690232558139535</v>
      </c>
      <c r="K89" s="111">
        <f t="shared" si="13"/>
        <v>34.616399999999999</v>
      </c>
      <c r="L89" s="210">
        <f t="shared" si="14"/>
        <v>-6.9261674418604642</v>
      </c>
      <c r="M89" s="44">
        <f t="shared" si="15"/>
        <v>-0.20008341254031223</v>
      </c>
    </row>
    <row r="90" spans="3:14" x14ac:dyDescent="0.3">
      <c r="I90" s="130" t="s">
        <v>3</v>
      </c>
      <c r="J90" s="212">
        <f t="shared" si="13"/>
        <v>37.96551724137931</v>
      </c>
      <c r="K90" s="111">
        <f t="shared" ref="K90:K96" si="16">SUM(D73/D31)</f>
        <v>37.586666666666666</v>
      </c>
      <c r="L90" s="210">
        <f t="shared" si="14"/>
        <v>0.37885057471264361</v>
      </c>
      <c r="M90" s="44">
        <f t="shared" si="15"/>
        <v>1.0079387408105099E-2</v>
      </c>
    </row>
    <row r="91" spans="3:14" x14ac:dyDescent="0.3">
      <c r="E91" s="73"/>
      <c r="I91" s="130" t="s">
        <v>7</v>
      </c>
      <c r="J91" s="212">
        <f t="shared" si="13"/>
        <v>16.074074074074073</v>
      </c>
      <c r="K91" s="111">
        <f t="shared" si="16"/>
        <v>21.485714285714284</v>
      </c>
      <c r="L91" s="210">
        <f t="shared" si="14"/>
        <v>-5.4116402116402114</v>
      </c>
      <c r="M91" s="44">
        <f t="shared" si="15"/>
        <v>-0.25187155240346731</v>
      </c>
    </row>
    <row r="92" spans="3:14" x14ac:dyDescent="0.3">
      <c r="E92" s="74"/>
      <c r="I92" s="130" t="s">
        <v>59</v>
      </c>
      <c r="J92" s="212">
        <f t="shared" si="13"/>
        <v>36.015151515151516</v>
      </c>
      <c r="K92" s="111">
        <f t="shared" si="16"/>
        <v>30.715217391304346</v>
      </c>
      <c r="L92" s="210">
        <f t="shared" si="14"/>
        <v>5.2999341238471693</v>
      </c>
      <c r="M92" s="44">
        <f t="shared" si="15"/>
        <v>0.17255076063201202</v>
      </c>
    </row>
    <row r="93" spans="3:14" x14ac:dyDescent="0.3">
      <c r="I93" s="130" t="s">
        <v>338</v>
      </c>
      <c r="J93" s="212">
        <f t="shared" si="13"/>
        <v>35.277777777777779</v>
      </c>
      <c r="K93" s="111">
        <f t="shared" si="16"/>
        <v>30.21311475409836</v>
      </c>
      <c r="L93" s="210">
        <f t="shared" si="14"/>
        <v>5.0646630236794188</v>
      </c>
      <c r="M93" s="44">
        <f t="shared" si="15"/>
        <v>0.16763127750648105</v>
      </c>
    </row>
    <row r="94" spans="3:14" x14ac:dyDescent="0.3">
      <c r="E94" s="25"/>
      <c r="F94" s="25"/>
      <c r="I94" s="130" t="s">
        <v>65</v>
      </c>
      <c r="J94" s="212">
        <f t="shared" si="13"/>
        <v>32.119999999999997</v>
      </c>
      <c r="K94" s="111">
        <f t="shared" si="16"/>
        <v>23.818181818181817</v>
      </c>
      <c r="L94" s="210">
        <f t="shared" si="14"/>
        <v>8.3018181818181809</v>
      </c>
      <c r="M94" s="44">
        <f t="shared" si="15"/>
        <v>0.34854961832061065</v>
      </c>
    </row>
    <row r="95" spans="3:14" x14ac:dyDescent="0.3">
      <c r="E95" s="25"/>
      <c r="F95" s="25"/>
      <c r="I95" s="79" t="s">
        <v>296</v>
      </c>
      <c r="J95" s="212">
        <f t="shared" si="13"/>
        <v>14.923076923076923</v>
      </c>
      <c r="K95" s="111">
        <f t="shared" si="16"/>
        <v>31.72972972972973</v>
      </c>
      <c r="L95" s="210">
        <f t="shared" si="14"/>
        <v>-16.806652806652806</v>
      </c>
      <c r="M95" s="44">
        <f t="shared" si="15"/>
        <v>-0.52968156204953476</v>
      </c>
    </row>
    <row r="96" spans="3:14" ht="15" thickBot="1" x14ac:dyDescent="0.35">
      <c r="I96" s="13" t="s">
        <v>19</v>
      </c>
      <c r="J96" s="213">
        <f t="shared" si="13"/>
        <v>16.604651162790699</v>
      </c>
      <c r="K96" s="208">
        <f t="shared" si="16"/>
        <v>18.657627118644069</v>
      </c>
      <c r="L96" s="211">
        <f t="shared" si="14"/>
        <v>-2.0529759558533698</v>
      </c>
      <c r="M96" s="65">
        <f t="shared" si="15"/>
        <v>-0.11003414007571657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96C4-5A32-4837-8EBC-25220DC69E46}">
  <dimension ref="B1:AM203"/>
  <sheetViews>
    <sheetView topLeftCell="C1" workbookViewId="0">
      <selection activeCell="I24" sqref="I24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478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478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480</v>
      </c>
      <c r="D5" s="423" t="s">
        <v>476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49</v>
      </c>
      <c r="D9" s="427">
        <v>50</v>
      </c>
      <c r="E9" s="93">
        <f t="shared" si="0"/>
        <v>-1</v>
      </c>
      <c r="F9" s="44">
        <f t="shared" si="1"/>
        <v>-0.02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2144</v>
      </c>
      <c r="D11" s="427">
        <v>2150</v>
      </c>
      <c r="E11" s="93">
        <f t="shared" si="0"/>
        <v>-6</v>
      </c>
      <c r="F11" s="44">
        <f t="shared" si="1"/>
        <v>-2.7906976744186047E-3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0.66794871794871791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27</v>
      </c>
      <c r="D13" s="427">
        <v>27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0.58730677290836653</v>
      </c>
      <c r="U13" s="16"/>
    </row>
    <row r="14" spans="2:35" ht="15" thickBot="1" x14ac:dyDescent="0.35">
      <c r="B14" s="14" t="s">
        <v>59</v>
      </c>
      <c r="C14" s="427">
        <v>135</v>
      </c>
      <c r="D14" s="427">
        <v>132</v>
      </c>
      <c r="E14" s="93">
        <f t="shared" si="0"/>
        <v>3</v>
      </c>
      <c r="F14" s="44">
        <f t="shared" si="1"/>
        <v>2.2727272727272728E-2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18</v>
      </c>
      <c r="E15" s="26">
        <f t="shared" si="0"/>
        <v>1</v>
      </c>
      <c r="F15" s="263">
        <f t="shared" si="1"/>
        <v>5.5555555555555552E-2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27</v>
      </c>
      <c r="D16" s="430">
        <v>25</v>
      </c>
      <c r="E16" s="41">
        <f t="shared" si="0"/>
        <v>2</v>
      </c>
      <c r="F16" s="44">
        <f t="shared" si="1"/>
        <v>0.08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39</v>
      </c>
      <c r="E17" s="41">
        <f t="shared" si="0"/>
        <v>1</v>
      </c>
      <c r="F17" s="44">
        <f t="shared" si="1"/>
        <v>2.564102564102564E-2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81</v>
      </c>
      <c r="D18" s="429">
        <v>86</v>
      </c>
      <c r="E18" s="57">
        <f t="shared" si="0"/>
        <v>-5</v>
      </c>
      <c r="F18" s="58">
        <f t="shared" si="1"/>
        <v>-5.8139534883720929E-2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2605</v>
      </c>
      <c r="D19" s="7">
        <f>SUM(D8:D18)</f>
        <v>2610</v>
      </c>
      <c r="E19" s="77">
        <f t="shared" si="0"/>
        <v>-5</v>
      </c>
      <c r="F19" s="60">
        <f t="shared" si="1"/>
        <v>-1.9157088122605363E-3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479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480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49</v>
      </c>
      <c r="D28" s="99">
        <v>118</v>
      </c>
      <c r="E28" s="41">
        <f t="shared" ref="E28:E38" si="3">SUM(C28-D28)</f>
        <v>-69</v>
      </c>
      <c r="F28" s="67">
        <f t="shared" ref="F28:F36" si="4">SUM(E28/D28)</f>
        <v>-0.5847457627118644</v>
      </c>
      <c r="G28" s="75">
        <f>SUM(C28/D28)</f>
        <v>0.4152542372881356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2144</v>
      </c>
      <c r="D30" s="99">
        <v>2500</v>
      </c>
      <c r="E30" s="41">
        <f t="shared" si="3"/>
        <v>-356</v>
      </c>
      <c r="F30" s="67">
        <f t="shared" si="4"/>
        <v>-0.1424</v>
      </c>
      <c r="G30" s="75">
        <f>SUM(C30/D30)</f>
        <v>0.85760000000000003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27</v>
      </c>
      <c r="D32" s="99">
        <v>35</v>
      </c>
      <c r="E32" s="41">
        <f t="shared" si="3"/>
        <v>-8</v>
      </c>
      <c r="F32" s="67">
        <f t="shared" si="4"/>
        <v>-0.22857142857142856</v>
      </c>
      <c r="G32" s="75">
        <f t="shared" si="5"/>
        <v>0.77142857142857146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135</v>
      </c>
      <c r="D33" s="99">
        <v>460</v>
      </c>
      <c r="E33" s="41">
        <f t="shared" si="3"/>
        <v>-325</v>
      </c>
      <c r="F33" s="67">
        <f t="shared" si="4"/>
        <v>-0.70652173913043481</v>
      </c>
      <c r="G33" s="75">
        <f t="shared" si="5"/>
        <v>0.29347826086956524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27</v>
      </c>
      <c r="D35" s="182">
        <v>44</v>
      </c>
      <c r="E35" s="57">
        <f t="shared" si="3"/>
        <v>-17</v>
      </c>
      <c r="F35" s="389">
        <f t="shared" si="4"/>
        <v>-0.38636363636363635</v>
      </c>
      <c r="G35" s="75">
        <f t="shared" si="5"/>
        <v>0.61363636363636365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81</v>
      </c>
      <c r="D37" s="119">
        <v>295</v>
      </c>
      <c r="E37" s="41">
        <f t="shared" si="3"/>
        <v>-214</v>
      </c>
      <c r="F37" s="94">
        <f>SUM(E37/D37)</f>
        <v>-0.72542372881355932</v>
      </c>
      <c r="G37" s="75">
        <f>SUM(C37/D37)</f>
        <v>0.27457627118644068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2605</v>
      </c>
      <c r="D38" s="7">
        <f>SUM(D27:D37)</f>
        <v>3859</v>
      </c>
      <c r="E38" s="77">
        <f t="shared" si="3"/>
        <v>-1254</v>
      </c>
      <c r="F38" s="149">
        <f>SUM(E38/D38)</f>
        <v>-0.3249546514641099</v>
      </c>
      <c r="G38" s="185">
        <f>SUM(C38/D38)</f>
        <v>0.67504534853589016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461</v>
      </c>
      <c r="D40" s="438">
        <f>SUM(D27:D29,D31:D37)</f>
        <v>1359</v>
      </c>
      <c r="E40" s="77">
        <f>SUM(C40-D40)</f>
        <v>-898</v>
      </c>
      <c r="F40" s="149">
        <f>SUM(E40/D40)</f>
        <v>-0.66077998528329651</v>
      </c>
      <c r="G40" s="185">
        <f>SUM(C40/D40)</f>
        <v>0.33922001471670343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478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480</v>
      </c>
      <c r="D44" s="423" t="s">
        <v>476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1179</v>
      </c>
      <c r="D47" s="441">
        <v>1189</v>
      </c>
      <c r="E47" s="93">
        <f t="shared" ref="E47:E57" si="6">SUM(C47-D47)</f>
        <v>-10</v>
      </c>
      <c r="F47" s="95">
        <f t="shared" ref="F47:F58" si="7">SUM(E47/D47)</f>
        <v>-8.4104289318755257E-3</v>
      </c>
      <c r="G47" s="394">
        <f t="shared" ref="G47:G57" si="8">SUM(C47/C27)</f>
        <v>33.685714285714283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1519</v>
      </c>
      <c r="D48" s="427">
        <v>1485</v>
      </c>
      <c r="E48" s="93">
        <f t="shared" si="6"/>
        <v>34</v>
      </c>
      <c r="F48" s="95">
        <f t="shared" si="7"/>
        <v>2.2895622895622896E-2</v>
      </c>
      <c r="G48" s="394">
        <f t="shared" si="8"/>
        <v>31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799</v>
      </c>
      <c r="D49" s="427">
        <v>761</v>
      </c>
      <c r="E49" s="93">
        <f t="shared" si="6"/>
        <v>38</v>
      </c>
      <c r="F49" s="95">
        <f t="shared" si="7"/>
        <v>4.9934296977660969E-2</v>
      </c>
      <c r="G49" s="394">
        <f t="shared" si="8"/>
        <v>42.05263157894737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60188</v>
      </c>
      <c r="D50" s="442">
        <v>59534</v>
      </c>
      <c r="E50" s="93">
        <f t="shared" si="6"/>
        <v>654</v>
      </c>
      <c r="F50" s="95">
        <f t="shared" si="7"/>
        <v>1.0985319313333557E-2</v>
      </c>
      <c r="G50" s="394">
        <f t="shared" si="8"/>
        <v>28.072761194029852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1132</v>
      </c>
      <c r="D51" s="427">
        <v>1101</v>
      </c>
      <c r="E51" s="93">
        <f t="shared" si="6"/>
        <v>31</v>
      </c>
      <c r="F51" s="95">
        <f t="shared" si="7"/>
        <v>2.8156221616712079E-2</v>
      </c>
      <c r="G51" s="394">
        <f t="shared" si="8"/>
        <v>39.03448275862069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477</v>
      </c>
      <c r="D52" s="427">
        <v>434</v>
      </c>
      <c r="E52" s="93">
        <f t="shared" si="6"/>
        <v>43</v>
      </c>
      <c r="F52" s="95">
        <f t="shared" si="7"/>
        <v>9.9078341013824886E-2</v>
      </c>
      <c r="G52" s="394">
        <f t="shared" si="8"/>
        <v>17.666666666666668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4854</v>
      </c>
      <c r="D53" s="427">
        <v>4754</v>
      </c>
      <c r="E53" s="93">
        <f t="shared" si="6"/>
        <v>100</v>
      </c>
      <c r="F53" s="95">
        <f t="shared" si="7"/>
        <v>2.1034917963819941E-2</v>
      </c>
      <c r="G53" s="394">
        <f t="shared" si="8"/>
        <v>35.955555555555556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651</v>
      </c>
      <c r="D54" s="429">
        <v>635</v>
      </c>
      <c r="E54" s="26">
        <f t="shared" si="6"/>
        <v>16</v>
      </c>
      <c r="F54" s="152">
        <f t="shared" si="7"/>
        <v>2.5196850393700787E-2</v>
      </c>
      <c r="G54" s="394">
        <f t="shared" si="8"/>
        <v>34.263157894736842</v>
      </c>
      <c r="AL54" s="35"/>
      <c r="AM54" s="35"/>
    </row>
    <row r="55" spans="2:39" ht="15" thickBot="1" x14ac:dyDescent="0.35">
      <c r="B55" s="14" t="s">
        <v>65</v>
      </c>
      <c r="C55" s="427">
        <v>891</v>
      </c>
      <c r="D55" s="427">
        <v>803</v>
      </c>
      <c r="E55" s="41">
        <f t="shared" si="6"/>
        <v>88</v>
      </c>
      <c r="F55" s="67">
        <f t="shared" si="7"/>
        <v>0.1095890410958904</v>
      </c>
      <c r="G55" s="394">
        <f t="shared" si="8"/>
        <v>33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581</v>
      </c>
      <c r="D56" s="427">
        <v>582</v>
      </c>
      <c r="E56" s="41">
        <f t="shared" si="6"/>
        <v>-1</v>
      </c>
      <c r="F56" s="67">
        <f t="shared" si="7"/>
        <v>-1.718213058419244E-3</v>
      </c>
      <c r="G56" s="394">
        <f t="shared" si="8"/>
        <v>14.525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1436</v>
      </c>
      <c r="D57" s="429">
        <v>1428</v>
      </c>
      <c r="E57" s="57">
        <f t="shared" si="6"/>
        <v>8</v>
      </c>
      <c r="F57" s="94">
        <f t="shared" si="7"/>
        <v>5.6022408963585435E-3</v>
      </c>
      <c r="G57" s="394">
        <f t="shared" si="8"/>
        <v>17.728395061728396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73707</v>
      </c>
      <c r="D58" s="59">
        <f>SUM(D47:D57)</f>
        <v>72706</v>
      </c>
      <c r="E58" s="77">
        <f>SUM(C58-D58)</f>
        <v>1001</v>
      </c>
      <c r="F58" s="149">
        <f t="shared" si="7"/>
        <v>1.3767777074794377E-2</v>
      </c>
      <c r="G58" s="395">
        <f>SUM(C58/C38)</f>
        <v>28.294433781190019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13519</v>
      </c>
      <c r="D59" s="73">
        <f>SUM(D47:D49,D51:D57)</f>
        <v>13172</v>
      </c>
      <c r="E59" s="73">
        <f>SUM(E47:E49,E51:E57)</f>
        <v>347</v>
      </c>
      <c r="F59" s="127">
        <f>SUM(E59/D59)</f>
        <v>2.6343759489826906E-2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13519</v>
      </c>
      <c r="F61" s="30">
        <f>SUM(C27:C29,C31:C37)</f>
        <v>461</v>
      </c>
      <c r="G61" s="134">
        <f>SUM(E61/F61)</f>
        <v>29.32537960954447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479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480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1179</v>
      </c>
      <c r="D69" s="220">
        <v>4152</v>
      </c>
      <c r="E69" s="41">
        <f>SUM(C69-D69)</f>
        <v>-2973</v>
      </c>
      <c r="F69" s="67">
        <f>SUM(E69/D69)</f>
        <v>-0.71604046242774566</v>
      </c>
      <c r="G69" s="75">
        <f>SUM(C69/D69)</f>
        <v>0.28395953757225434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1519</v>
      </c>
      <c r="D70" s="220">
        <v>3262</v>
      </c>
      <c r="E70" s="41">
        <f t="shared" ref="E70:E79" si="10">SUM(C70-D70)</f>
        <v>-1743</v>
      </c>
      <c r="F70" s="67">
        <f t="shared" ref="F70:F79" si="11">SUM(E70/D70)</f>
        <v>-0.53433476394849788</v>
      </c>
      <c r="G70" s="75">
        <f t="shared" ref="G70:G79" si="12">SUM(C70/D70)</f>
        <v>0.46566523605150212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799</v>
      </c>
      <c r="D71" s="220">
        <v>1771</v>
      </c>
      <c r="E71" s="41">
        <f t="shared" si="10"/>
        <v>-972</v>
      </c>
      <c r="F71" s="67">
        <f t="shared" si="11"/>
        <v>-0.5488424618859401</v>
      </c>
      <c r="G71" s="75">
        <f>SUM(C71/D71)</f>
        <v>0.45115753811405984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60188</v>
      </c>
      <c r="D72" s="220">
        <v>86541</v>
      </c>
      <c r="E72" s="41">
        <f t="shared" si="10"/>
        <v>-26353</v>
      </c>
      <c r="F72" s="67">
        <f t="shared" si="11"/>
        <v>-0.30451462312661048</v>
      </c>
      <c r="G72" s="75">
        <f t="shared" si="12"/>
        <v>0.69548537687338952</v>
      </c>
    </row>
    <row r="73" spans="2:14" ht="15" thickBot="1" x14ac:dyDescent="0.35">
      <c r="B73" s="3" t="s">
        <v>3</v>
      </c>
      <c r="C73" s="435">
        <f t="shared" si="9"/>
        <v>1132</v>
      </c>
      <c r="D73" s="220">
        <v>2819</v>
      </c>
      <c r="E73" s="41">
        <f t="shared" si="10"/>
        <v>-1687</v>
      </c>
      <c r="F73" s="67">
        <f t="shared" si="11"/>
        <v>-0.59843916282369636</v>
      </c>
      <c r="G73" s="75">
        <f t="shared" si="12"/>
        <v>0.40156083717630364</v>
      </c>
    </row>
    <row r="74" spans="2:14" ht="15" thickBot="1" x14ac:dyDescent="0.35">
      <c r="B74" s="227" t="s">
        <v>7</v>
      </c>
      <c r="C74" s="435">
        <f t="shared" si="9"/>
        <v>477</v>
      </c>
      <c r="D74" s="223">
        <v>752</v>
      </c>
      <c r="E74" s="57">
        <f t="shared" si="10"/>
        <v>-275</v>
      </c>
      <c r="F74" s="94">
        <f t="shared" si="11"/>
        <v>-0.36569148936170215</v>
      </c>
      <c r="G74" s="75">
        <f t="shared" si="12"/>
        <v>0.63430851063829785</v>
      </c>
    </row>
    <row r="75" spans="2:14" ht="15" thickBot="1" x14ac:dyDescent="0.35">
      <c r="B75" s="14" t="s">
        <v>59</v>
      </c>
      <c r="C75" s="435">
        <f t="shared" si="9"/>
        <v>4854</v>
      </c>
      <c r="D75" s="220">
        <v>14129</v>
      </c>
      <c r="E75" s="41">
        <f t="shared" si="10"/>
        <v>-9275</v>
      </c>
      <c r="F75" s="67">
        <f t="shared" si="11"/>
        <v>-0.65645127043669049</v>
      </c>
      <c r="G75" s="75">
        <f t="shared" si="12"/>
        <v>0.34354872956330951</v>
      </c>
      <c r="K75" s="282"/>
    </row>
    <row r="76" spans="2:14" ht="15" thickBot="1" x14ac:dyDescent="0.35">
      <c r="B76" s="170" t="s">
        <v>338</v>
      </c>
      <c r="C76" s="435">
        <f t="shared" si="9"/>
        <v>651</v>
      </c>
      <c r="D76" s="235">
        <v>1843</v>
      </c>
      <c r="E76" s="93">
        <f t="shared" si="10"/>
        <v>-1192</v>
      </c>
      <c r="F76" s="95">
        <f t="shared" si="11"/>
        <v>-0.64677156809549652</v>
      </c>
      <c r="G76" s="75">
        <f t="shared" si="12"/>
        <v>0.35322843190450354</v>
      </c>
    </row>
    <row r="77" spans="2:14" ht="15" thickBot="1" x14ac:dyDescent="0.35">
      <c r="B77" s="233" t="s">
        <v>65</v>
      </c>
      <c r="C77" s="436">
        <f t="shared" si="9"/>
        <v>891</v>
      </c>
      <c r="D77" s="236">
        <v>1048</v>
      </c>
      <c r="E77" s="57">
        <f t="shared" si="10"/>
        <v>-157</v>
      </c>
      <c r="F77" s="238">
        <f t="shared" si="11"/>
        <v>-0.14980916030534353</v>
      </c>
      <c r="G77" s="75">
        <f t="shared" si="12"/>
        <v>0.85019083969465647</v>
      </c>
    </row>
    <row r="78" spans="2:14" ht="15" thickBot="1" x14ac:dyDescent="0.35">
      <c r="B78" s="419" t="s">
        <v>296</v>
      </c>
      <c r="C78" s="435">
        <f t="shared" si="9"/>
        <v>581</v>
      </c>
      <c r="D78" s="418">
        <v>3522</v>
      </c>
      <c r="E78" s="105">
        <f t="shared" si="10"/>
        <v>-2941</v>
      </c>
      <c r="F78" s="150">
        <f t="shared" si="11"/>
        <v>-0.8350369108461102</v>
      </c>
      <c r="G78" s="75">
        <f t="shared" si="12"/>
        <v>0.16496308915388982</v>
      </c>
    </row>
    <row r="79" spans="2:14" ht="15" thickBot="1" x14ac:dyDescent="0.35">
      <c r="B79" s="38" t="s">
        <v>19</v>
      </c>
      <c r="C79" s="441">
        <f t="shared" si="9"/>
        <v>1436</v>
      </c>
      <c r="D79" s="390">
        <v>5504</v>
      </c>
      <c r="E79" s="26">
        <f t="shared" si="10"/>
        <v>-4068</v>
      </c>
      <c r="F79" s="152">
        <f t="shared" si="11"/>
        <v>-0.73909883720930236</v>
      </c>
      <c r="G79" s="75">
        <f t="shared" si="12"/>
        <v>0.26090116279069769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73707</v>
      </c>
      <c r="D80" s="115">
        <f>SUM(D69:D79)</f>
        <v>125343</v>
      </c>
      <c r="E80" s="77">
        <f>SUM(C80-D80)</f>
        <v>-51636</v>
      </c>
      <c r="F80" s="149">
        <f>SUM(E80/D80)</f>
        <v>-0.41195758837749213</v>
      </c>
      <c r="G80" s="185">
        <f>SUM(C80/D80)</f>
        <v>0.58804241162250781</v>
      </c>
      <c r="N80" s="72"/>
    </row>
    <row r="81" spans="3:14" ht="15" thickBot="1" x14ac:dyDescent="0.35">
      <c r="E81" s="102">
        <f>SUM(E69:E79)</f>
        <v>-51636</v>
      </c>
      <c r="I81" s="6" t="s">
        <v>479</v>
      </c>
      <c r="J81" s="40"/>
      <c r="K81" s="40"/>
      <c r="N81" s="72"/>
    </row>
    <row r="82" spans="3:14" ht="18.600000000000001" thickBot="1" x14ac:dyDescent="0.4">
      <c r="C82" s="444">
        <f>SUM(C80/C38)</f>
        <v>28.294433781190019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480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13519</v>
      </c>
      <c r="D84" s="73">
        <f>SUM(D69:D71,D73:D79)</f>
        <v>38802</v>
      </c>
      <c r="E84" s="250">
        <f>SUM(C84/D84)</f>
        <v>0.34840987577959898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33.685714285714283</v>
      </c>
      <c r="K86" s="111">
        <f t="shared" si="13"/>
        <v>36.743362831858406</v>
      </c>
      <c r="L86" s="210">
        <f>SUM(J86-K86)</f>
        <v>-3.0576485461441223</v>
      </c>
      <c r="M86" s="44">
        <f>SUM(L86/K86)</f>
        <v>-8.3216350123864608E-2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31</v>
      </c>
      <c r="K87" s="111">
        <f t="shared" si="13"/>
        <v>27.64406779661017</v>
      </c>
      <c r="L87" s="210">
        <f t="shared" ref="L87:L96" si="14">SUM(J87-K87)</f>
        <v>3.3559322033898304</v>
      </c>
      <c r="M87" s="44">
        <f t="shared" ref="M87:M96" si="15">SUM(L87/K87)</f>
        <v>0.1213979153893317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42.05263157894737</v>
      </c>
      <c r="K88" s="111">
        <f t="shared" si="13"/>
        <v>37.680851063829785</v>
      </c>
      <c r="L88" s="210">
        <f>SUM(J88-K88)</f>
        <v>4.3717805151175853</v>
      </c>
      <c r="M88" s="44">
        <f t="shared" si="15"/>
        <v>0.11602127849267449</v>
      </c>
      <c r="N88" s="72"/>
    </row>
    <row r="89" spans="3:14" x14ac:dyDescent="0.3">
      <c r="C89" s="445">
        <f>(SUM(C69,C70,C71,C73,C74,C75,C76,C77,C78,C79)/SUM(C27,C28,C29,C31,C32,C33,C34,C35,C36,C37))</f>
        <v>29.32537960954447</v>
      </c>
      <c r="D89" s="10"/>
      <c r="E89" s="73"/>
      <c r="I89" s="130" t="s">
        <v>6</v>
      </c>
      <c r="J89" s="212">
        <f t="shared" si="13"/>
        <v>28.072761194029852</v>
      </c>
      <c r="K89" s="111">
        <f t="shared" si="13"/>
        <v>34.616399999999999</v>
      </c>
      <c r="L89" s="210">
        <f t="shared" si="14"/>
        <v>-6.5436388059701471</v>
      </c>
      <c r="M89" s="44">
        <f t="shared" si="15"/>
        <v>-0.18903290942934989</v>
      </c>
    </row>
    <row r="90" spans="3:14" x14ac:dyDescent="0.3">
      <c r="I90" s="130" t="s">
        <v>3</v>
      </c>
      <c r="J90" s="212">
        <f t="shared" si="13"/>
        <v>39.03448275862069</v>
      </c>
      <c r="K90" s="111">
        <f t="shared" ref="K90:K96" si="16">SUM(D73/D31)</f>
        <v>37.586666666666666</v>
      </c>
      <c r="L90" s="210">
        <f t="shared" si="14"/>
        <v>1.4478160919540244</v>
      </c>
      <c r="M90" s="44">
        <f t="shared" si="15"/>
        <v>3.8519406490440521E-2</v>
      </c>
    </row>
    <row r="91" spans="3:14" x14ac:dyDescent="0.3">
      <c r="E91" s="73"/>
      <c r="I91" s="130" t="s">
        <v>7</v>
      </c>
      <c r="J91" s="212">
        <f t="shared" si="13"/>
        <v>17.666666666666668</v>
      </c>
      <c r="K91" s="111">
        <f t="shared" si="16"/>
        <v>21.485714285714284</v>
      </c>
      <c r="L91" s="210">
        <f t="shared" si="14"/>
        <v>-3.8190476190476161</v>
      </c>
      <c r="M91" s="44">
        <f t="shared" si="15"/>
        <v>-0.1777482269503545</v>
      </c>
    </row>
    <row r="92" spans="3:14" x14ac:dyDescent="0.3">
      <c r="E92" s="74"/>
      <c r="I92" s="130" t="s">
        <v>59</v>
      </c>
      <c r="J92" s="212">
        <f t="shared" si="13"/>
        <v>35.955555555555556</v>
      </c>
      <c r="K92" s="111">
        <f t="shared" si="16"/>
        <v>30.715217391304346</v>
      </c>
      <c r="L92" s="210">
        <f t="shared" si="14"/>
        <v>5.2403381642512095</v>
      </c>
      <c r="M92" s="44">
        <f t="shared" si="15"/>
        <v>0.17061048591942504</v>
      </c>
    </row>
    <row r="93" spans="3:14" x14ac:dyDescent="0.3">
      <c r="I93" s="130" t="s">
        <v>338</v>
      </c>
      <c r="J93" s="212">
        <f t="shared" si="13"/>
        <v>34.263157894736842</v>
      </c>
      <c r="K93" s="111">
        <f t="shared" si="16"/>
        <v>30.21311475409836</v>
      </c>
      <c r="L93" s="210">
        <f t="shared" si="14"/>
        <v>4.0500431406384827</v>
      </c>
      <c r="M93" s="44">
        <f t="shared" si="15"/>
        <v>0.13404917611445874</v>
      </c>
    </row>
    <row r="94" spans="3:14" x14ac:dyDescent="0.3">
      <c r="E94" s="25"/>
      <c r="F94" s="25"/>
      <c r="I94" s="130" t="s">
        <v>65</v>
      </c>
      <c r="J94" s="212">
        <f t="shared" si="13"/>
        <v>33</v>
      </c>
      <c r="K94" s="111">
        <f t="shared" si="16"/>
        <v>23.818181818181817</v>
      </c>
      <c r="L94" s="210">
        <f t="shared" si="14"/>
        <v>9.1818181818181834</v>
      </c>
      <c r="M94" s="44">
        <f t="shared" si="15"/>
        <v>0.38549618320610696</v>
      </c>
    </row>
    <row r="95" spans="3:14" x14ac:dyDescent="0.3">
      <c r="E95" s="25"/>
      <c r="F95" s="25"/>
      <c r="I95" s="79" t="s">
        <v>296</v>
      </c>
      <c r="J95" s="212">
        <f t="shared" si="13"/>
        <v>14.525</v>
      </c>
      <c r="K95" s="111">
        <f t="shared" si="16"/>
        <v>31.72972972972973</v>
      </c>
      <c r="L95" s="210">
        <f t="shared" si="14"/>
        <v>-17.204729729729728</v>
      </c>
      <c r="M95" s="44">
        <f t="shared" si="15"/>
        <v>-0.54222742759795561</v>
      </c>
    </row>
    <row r="96" spans="3:14" ht="15" thickBot="1" x14ac:dyDescent="0.35">
      <c r="I96" s="13" t="s">
        <v>19</v>
      </c>
      <c r="J96" s="213">
        <f t="shared" si="13"/>
        <v>17.728395061728396</v>
      </c>
      <c r="K96" s="208">
        <f t="shared" si="16"/>
        <v>18.657627118644069</v>
      </c>
      <c r="L96" s="211">
        <f t="shared" si="14"/>
        <v>-0.9292320569156729</v>
      </c>
      <c r="M96" s="65">
        <f t="shared" si="15"/>
        <v>-4.9804407120298599E-2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8182-B13F-4D1E-B818-B198EBCC4D29}">
  <dimension ref="B1:AM203"/>
  <sheetViews>
    <sheetView topLeftCell="C1" workbookViewId="0">
      <selection activeCell="T12" sqref="T1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481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481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483</v>
      </c>
      <c r="D5" s="423" t="s">
        <v>480</v>
      </c>
      <c r="E5" s="45" t="s">
        <v>20</v>
      </c>
      <c r="F5" s="45" t="s">
        <v>20</v>
      </c>
      <c r="I5" t="s">
        <v>484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51</v>
      </c>
      <c r="D9" s="427">
        <v>49</v>
      </c>
      <c r="E9" s="93">
        <f t="shared" si="0"/>
        <v>2</v>
      </c>
      <c r="F9" s="44">
        <f t="shared" si="1"/>
        <v>4.0816326530612242E-2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2150</v>
      </c>
      <c r="D11" s="427">
        <v>2144</v>
      </c>
      <c r="E11" s="93">
        <f t="shared" si="0"/>
        <v>6</v>
      </c>
      <c r="F11" s="44">
        <f t="shared" si="1"/>
        <v>2.798507462686567E-3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0.67076923076923078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27</v>
      </c>
      <c r="D13" s="427">
        <v>27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0.58174501992031868</v>
      </c>
      <c r="U13" s="16"/>
    </row>
    <row r="14" spans="2:35" ht="15" thickBot="1" x14ac:dyDescent="0.35">
      <c r="B14" s="14" t="s">
        <v>59</v>
      </c>
      <c r="C14" s="427">
        <v>133</v>
      </c>
      <c r="D14" s="427">
        <v>135</v>
      </c>
      <c r="E14" s="93">
        <f t="shared" si="0"/>
        <v>-2</v>
      </c>
      <c r="F14" s="44">
        <f t="shared" si="1"/>
        <v>-1.4814814814814815E-2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30</v>
      </c>
      <c r="D16" s="430">
        <v>27</v>
      </c>
      <c r="E16" s="41">
        <f t="shared" si="0"/>
        <v>3</v>
      </c>
      <c r="F16" s="44">
        <f t="shared" si="1"/>
        <v>0.1111111111111111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40</v>
      </c>
      <c r="D17" s="431">
        <v>40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84</v>
      </c>
      <c r="D18" s="429">
        <v>81</v>
      </c>
      <c r="E18" s="57">
        <f t="shared" si="0"/>
        <v>3</v>
      </c>
      <c r="F18" s="58">
        <f t="shared" si="1"/>
        <v>3.7037037037037035E-2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2616</v>
      </c>
      <c r="D19" s="7">
        <f>SUM(D8:D18)</f>
        <v>2605</v>
      </c>
      <c r="E19" s="77">
        <f t="shared" si="0"/>
        <v>11</v>
      </c>
      <c r="F19" s="60">
        <f t="shared" si="1"/>
        <v>4.2226487523992322E-3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482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483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51</v>
      </c>
      <c r="D28" s="99">
        <v>118</v>
      </c>
      <c r="E28" s="41">
        <f t="shared" ref="E28:E38" si="3">SUM(C28-D28)</f>
        <v>-67</v>
      </c>
      <c r="F28" s="67">
        <f t="shared" ref="F28:F36" si="4">SUM(E28/D28)</f>
        <v>-0.56779661016949157</v>
      </c>
      <c r="G28" s="75">
        <f>SUM(C28/D28)</f>
        <v>0.43220338983050849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2150</v>
      </c>
      <c r="D30" s="99">
        <v>2500</v>
      </c>
      <c r="E30" s="41">
        <f t="shared" si="3"/>
        <v>-350</v>
      </c>
      <c r="F30" s="67">
        <f t="shared" si="4"/>
        <v>-0.14000000000000001</v>
      </c>
      <c r="G30" s="75">
        <f>SUM(C30/D30)</f>
        <v>0.86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27</v>
      </c>
      <c r="D32" s="99">
        <v>35</v>
      </c>
      <c r="E32" s="41">
        <f t="shared" si="3"/>
        <v>-8</v>
      </c>
      <c r="F32" s="67">
        <f t="shared" si="4"/>
        <v>-0.22857142857142856</v>
      </c>
      <c r="G32" s="75">
        <f t="shared" si="5"/>
        <v>0.77142857142857146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133</v>
      </c>
      <c r="D33" s="99">
        <v>460</v>
      </c>
      <c r="E33" s="41">
        <f t="shared" si="3"/>
        <v>-327</v>
      </c>
      <c r="F33" s="67">
        <f t="shared" si="4"/>
        <v>-0.71086956521739131</v>
      </c>
      <c r="G33" s="75">
        <f t="shared" si="5"/>
        <v>0.28913043478260869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30</v>
      </c>
      <c r="D35" s="182">
        <v>44</v>
      </c>
      <c r="E35" s="57">
        <f t="shared" si="3"/>
        <v>-14</v>
      </c>
      <c r="F35" s="389">
        <f t="shared" si="4"/>
        <v>-0.31818181818181818</v>
      </c>
      <c r="G35" s="75">
        <f t="shared" si="5"/>
        <v>0.68181818181818177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40</v>
      </c>
      <c r="D36" s="128">
        <v>111</v>
      </c>
      <c r="E36" s="57">
        <f t="shared" si="3"/>
        <v>-71</v>
      </c>
      <c r="F36" s="389">
        <f t="shared" si="4"/>
        <v>-0.63963963963963966</v>
      </c>
      <c r="G36" s="75">
        <f t="shared" si="5"/>
        <v>0.36036036036036034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2616</v>
      </c>
      <c r="D38" s="7">
        <f>SUM(D27:D37)</f>
        <v>3859</v>
      </c>
      <c r="E38" s="77">
        <f t="shared" si="3"/>
        <v>-1243</v>
      </c>
      <c r="F38" s="149">
        <f>SUM(E38/D38)</f>
        <v>-0.3221041720653019</v>
      </c>
      <c r="G38" s="185">
        <f>SUM(C38/D38)</f>
        <v>0.67789582793469816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466</v>
      </c>
      <c r="D40" s="438">
        <f>SUM(D27:D29,D31:D37)</f>
        <v>1359</v>
      </c>
      <c r="E40" s="77">
        <f>SUM(C40-D40)</f>
        <v>-893</v>
      </c>
      <c r="F40" s="149">
        <f>SUM(E40/D40)</f>
        <v>-0.6571008094186902</v>
      </c>
      <c r="G40" s="185">
        <f>SUM(C40/D40)</f>
        <v>0.3428991905813098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481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483</v>
      </c>
      <c r="D44" s="423" t="s">
        <v>480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1187</v>
      </c>
      <c r="D47" s="441">
        <v>1179</v>
      </c>
      <c r="E47" s="93">
        <f t="shared" ref="E47:E57" si="6">SUM(C47-D47)</f>
        <v>8</v>
      </c>
      <c r="F47" s="95">
        <f t="shared" ref="F47:F58" si="7">SUM(E47/D47)</f>
        <v>6.7854113655640372E-3</v>
      </c>
      <c r="G47" s="394">
        <f t="shared" ref="G47:G57" si="8">SUM(C47/C27)</f>
        <v>34.911764705882355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1576</v>
      </c>
      <c r="D48" s="427">
        <v>1519</v>
      </c>
      <c r="E48" s="93">
        <f t="shared" si="6"/>
        <v>57</v>
      </c>
      <c r="F48" s="95">
        <f t="shared" si="7"/>
        <v>3.7524687294272545E-2</v>
      </c>
      <c r="G48" s="394">
        <f t="shared" si="8"/>
        <v>30.901960784313726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804</v>
      </c>
      <c r="D49" s="427">
        <v>799</v>
      </c>
      <c r="E49" s="93">
        <f t="shared" si="6"/>
        <v>5</v>
      </c>
      <c r="F49" s="95">
        <f t="shared" si="7"/>
        <v>6.2578222778473091E-3</v>
      </c>
      <c r="G49" s="394">
        <f t="shared" si="8"/>
        <v>42.315789473684212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59197</v>
      </c>
      <c r="D50" s="442">
        <v>60188</v>
      </c>
      <c r="E50" s="93">
        <f t="shared" si="6"/>
        <v>-991</v>
      </c>
      <c r="F50" s="95">
        <f t="shared" si="7"/>
        <v>-1.646507609490264E-2</v>
      </c>
      <c r="G50" s="394">
        <f t="shared" si="8"/>
        <v>27.533488372093025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1128</v>
      </c>
      <c r="D51" s="427">
        <v>1132</v>
      </c>
      <c r="E51" s="93">
        <f t="shared" si="6"/>
        <v>-4</v>
      </c>
      <c r="F51" s="95">
        <f t="shared" si="7"/>
        <v>-3.5335689045936395E-3</v>
      </c>
      <c r="G51" s="394">
        <f t="shared" si="8"/>
        <v>38.896551724137929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543</v>
      </c>
      <c r="D52" s="427">
        <v>477</v>
      </c>
      <c r="E52" s="93">
        <f t="shared" si="6"/>
        <v>66</v>
      </c>
      <c r="F52" s="95">
        <f t="shared" si="7"/>
        <v>0.13836477987421383</v>
      </c>
      <c r="G52" s="394">
        <f t="shared" si="8"/>
        <v>20.111111111111111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4848</v>
      </c>
      <c r="D53" s="427">
        <v>4854</v>
      </c>
      <c r="E53" s="93">
        <f t="shared" si="6"/>
        <v>-6</v>
      </c>
      <c r="F53" s="95">
        <f t="shared" si="7"/>
        <v>-1.2360939431396785E-3</v>
      </c>
      <c r="G53" s="394">
        <f t="shared" si="8"/>
        <v>36.451127819548873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654</v>
      </c>
      <c r="D54" s="429">
        <v>651</v>
      </c>
      <c r="E54" s="26">
        <f t="shared" si="6"/>
        <v>3</v>
      </c>
      <c r="F54" s="152">
        <f t="shared" si="7"/>
        <v>4.608294930875576E-3</v>
      </c>
      <c r="G54" s="394">
        <f t="shared" si="8"/>
        <v>34.421052631578945</v>
      </c>
      <c r="AL54" s="35"/>
      <c r="AM54" s="35"/>
    </row>
    <row r="55" spans="2:39" ht="15" thickBot="1" x14ac:dyDescent="0.35">
      <c r="B55" s="14" t="s">
        <v>65</v>
      </c>
      <c r="C55" s="427">
        <v>990</v>
      </c>
      <c r="D55" s="427">
        <v>891</v>
      </c>
      <c r="E55" s="41">
        <f t="shared" si="6"/>
        <v>99</v>
      </c>
      <c r="F55" s="67">
        <f t="shared" si="7"/>
        <v>0.1111111111111111</v>
      </c>
      <c r="G55" s="394">
        <f t="shared" si="8"/>
        <v>33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574</v>
      </c>
      <c r="D56" s="427">
        <v>581</v>
      </c>
      <c r="E56" s="41">
        <f t="shared" si="6"/>
        <v>-7</v>
      </c>
      <c r="F56" s="67">
        <f t="shared" si="7"/>
        <v>-1.2048192771084338E-2</v>
      </c>
      <c r="G56" s="394">
        <f t="shared" si="8"/>
        <v>14.35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1508</v>
      </c>
      <c r="D57" s="429">
        <v>1436</v>
      </c>
      <c r="E57" s="57">
        <f t="shared" si="6"/>
        <v>72</v>
      </c>
      <c r="F57" s="94">
        <f t="shared" si="7"/>
        <v>5.0139275766016712E-2</v>
      </c>
      <c r="G57" s="394">
        <f t="shared" si="8"/>
        <v>17.952380952380953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73009</v>
      </c>
      <c r="D58" s="59">
        <f>SUM(D47:D57)</f>
        <v>73707</v>
      </c>
      <c r="E58" s="77">
        <f>SUM(C58-D58)</f>
        <v>-698</v>
      </c>
      <c r="F58" s="149">
        <f t="shared" si="7"/>
        <v>-9.469928229340497E-3</v>
      </c>
      <c r="G58" s="395">
        <f>SUM(C58/C38)</f>
        <v>27.908639143730888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13812</v>
      </c>
      <c r="D59" s="73">
        <f>SUM(D47:D49,D51:D57)</f>
        <v>13519</v>
      </c>
      <c r="E59" s="73">
        <f>SUM(E47:E49,E51:E57)</f>
        <v>293</v>
      </c>
      <c r="F59" s="127">
        <f>SUM(E59/D59)</f>
        <v>2.1673200680523707E-2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13812</v>
      </c>
      <c r="F61" s="30">
        <f>SUM(C27:C29,C31:C37)</f>
        <v>466</v>
      </c>
      <c r="G61" s="134">
        <f>SUM(E61/F61)</f>
        <v>29.639484978540771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482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483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1187</v>
      </c>
      <c r="D69" s="220">
        <v>4152</v>
      </c>
      <c r="E69" s="41">
        <f>SUM(C69-D69)</f>
        <v>-2965</v>
      </c>
      <c r="F69" s="67">
        <f>SUM(E69/D69)</f>
        <v>-0.71411368015414256</v>
      </c>
      <c r="G69" s="75">
        <f>SUM(C69/D69)</f>
        <v>0.28588631984585744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1576</v>
      </c>
      <c r="D70" s="220">
        <v>3262</v>
      </c>
      <c r="E70" s="41">
        <f t="shared" ref="E70:E79" si="10">SUM(C70-D70)</f>
        <v>-1686</v>
      </c>
      <c r="F70" s="67">
        <f t="shared" ref="F70:F79" si="11">SUM(E70/D70)</f>
        <v>-0.51686082158185165</v>
      </c>
      <c r="G70" s="75">
        <f t="shared" ref="G70:G79" si="12">SUM(C70/D70)</f>
        <v>0.48313917841814835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804</v>
      </c>
      <c r="D71" s="220">
        <v>1771</v>
      </c>
      <c r="E71" s="41">
        <f t="shared" si="10"/>
        <v>-967</v>
      </c>
      <c r="F71" s="67">
        <f t="shared" si="11"/>
        <v>-0.54601919819311129</v>
      </c>
      <c r="G71" s="75">
        <f>SUM(C71/D71)</f>
        <v>0.45398080180688877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59197</v>
      </c>
      <c r="D72" s="220">
        <v>86541</v>
      </c>
      <c r="E72" s="41">
        <f t="shared" si="10"/>
        <v>-27344</v>
      </c>
      <c r="F72" s="67">
        <f t="shared" si="11"/>
        <v>-0.31596584277972289</v>
      </c>
      <c r="G72" s="75">
        <f t="shared" si="12"/>
        <v>0.68403415722027705</v>
      </c>
    </row>
    <row r="73" spans="2:14" ht="15" thickBot="1" x14ac:dyDescent="0.35">
      <c r="B73" s="3" t="s">
        <v>3</v>
      </c>
      <c r="C73" s="435">
        <f t="shared" si="9"/>
        <v>1128</v>
      </c>
      <c r="D73" s="220">
        <v>2819</v>
      </c>
      <c r="E73" s="41">
        <f t="shared" si="10"/>
        <v>-1691</v>
      </c>
      <c r="F73" s="67">
        <f t="shared" si="11"/>
        <v>-0.59985810571124509</v>
      </c>
      <c r="G73" s="75">
        <f t="shared" si="12"/>
        <v>0.40014189428875485</v>
      </c>
    </row>
    <row r="74" spans="2:14" ht="15" thickBot="1" x14ac:dyDescent="0.35">
      <c r="B74" s="227" t="s">
        <v>7</v>
      </c>
      <c r="C74" s="435">
        <f t="shared" si="9"/>
        <v>543</v>
      </c>
      <c r="D74" s="223">
        <v>752</v>
      </c>
      <c r="E74" s="57">
        <f t="shared" si="10"/>
        <v>-209</v>
      </c>
      <c r="F74" s="94">
        <f t="shared" si="11"/>
        <v>-0.27792553191489361</v>
      </c>
      <c r="G74" s="75">
        <f t="shared" si="12"/>
        <v>0.72207446808510634</v>
      </c>
    </row>
    <row r="75" spans="2:14" ht="15" thickBot="1" x14ac:dyDescent="0.35">
      <c r="B75" s="14" t="s">
        <v>59</v>
      </c>
      <c r="C75" s="435">
        <f t="shared" si="9"/>
        <v>4848</v>
      </c>
      <c r="D75" s="220">
        <v>14129</v>
      </c>
      <c r="E75" s="41">
        <f t="shared" si="10"/>
        <v>-9281</v>
      </c>
      <c r="F75" s="67">
        <f t="shared" si="11"/>
        <v>-0.65687592894047708</v>
      </c>
      <c r="G75" s="75">
        <f t="shared" si="12"/>
        <v>0.34312407105952297</v>
      </c>
      <c r="K75" s="282"/>
    </row>
    <row r="76" spans="2:14" ht="15" thickBot="1" x14ac:dyDescent="0.35">
      <c r="B76" s="170" t="s">
        <v>338</v>
      </c>
      <c r="C76" s="435">
        <f t="shared" si="9"/>
        <v>654</v>
      </c>
      <c r="D76" s="235">
        <v>1843</v>
      </c>
      <c r="E76" s="93">
        <f t="shared" si="10"/>
        <v>-1189</v>
      </c>
      <c r="F76" s="95">
        <f t="shared" si="11"/>
        <v>-0.64514378730330979</v>
      </c>
      <c r="G76" s="75">
        <f t="shared" si="12"/>
        <v>0.35485621269669015</v>
      </c>
    </row>
    <row r="77" spans="2:14" ht="15" thickBot="1" x14ac:dyDescent="0.35">
      <c r="B77" s="233" t="s">
        <v>65</v>
      </c>
      <c r="C77" s="436">
        <f t="shared" si="9"/>
        <v>990</v>
      </c>
      <c r="D77" s="236">
        <v>1048</v>
      </c>
      <c r="E77" s="57">
        <f t="shared" si="10"/>
        <v>-58</v>
      </c>
      <c r="F77" s="238">
        <f t="shared" si="11"/>
        <v>-5.5343511450381681E-2</v>
      </c>
      <c r="G77" s="75">
        <f t="shared" si="12"/>
        <v>0.94465648854961837</v>
      </c>
    </row>
    <row r="78" spans="2:14" ht="15" thickBot="1" x14ac:dyDescent="0.35">
      <c r="B78" s="419" t="s">
        <v>296</v>
      </c>
      <c r="C78" s="435">
        <f t="shared" si="9"/>
        <v>574</v>
      </c>
      <c r="D78" s="418">
        <v>3522</v>
      </c>
      <c r="E78" s="105">
        <f t="shared" si="10"/>
        <v>-2948</v>
      </c>
      <c r="F78" s="150">
        <f t="shared" si="11"/>
        <v>-0.83702441794434979</v>
      </c>
      <c r="G78" s="75">
        <f t="shared" si="12"/>
        <v>0.16297558205565019</v>
      </c>
    </row>
    <row r="79" spans="2:14" ht="15" thickBot="1" x14ac:dyDescent="0.35">
      <c r="B79" s="38" t="s">
        <v>19</v>
      </c>
      <c r="C79" s="441">
        <f t="shared" si="9"/>
        <v>1508</v>
      </c>
      <c r="D79" s="390">
        <v>5504</v>
      </c>
      <c r="E79" s="26">
        <f t="shared" si="10"/>
        <v>-3996</v>
      </c>
      <c r="F79" s="152">
        <f t="shared" si="11"/>
        <v>-0.72601744186046513</v>
      </c>
      <c r="G79" s="75">
        <f t="shared" si="12"/>
        <v>0.27398255813953487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73009</v>
      </c>
      <c r="D80" s="115">
        <f>SUM(D69:D79)</f>
        <v>125343</v>
      </c>
      <c r="E80" s="77">
        <f>SUM(C80-D80)</f>
        <v>-52334</v>
      </c>
      <c r="F80" s="149">
        <f>SUM(E80/D80)</f>
        <v>-0.41752630781136563</v>
      </c>
      <c r="G80" s="185">
        <f>SUM(C80/D80)</f>
        <v>0.58247369218863443</v>
      </c>
      <c r="N80" s="72"/>
    </row>
    <row r="81" spans="3:14" ht="15" thickBot="1" x14ac:dyDescent="0.35">
      <c r="E81" s="102">
        <f>SUM(E69:E79)</f>
        <v>-52334</v>
      </c>
      <c r="I81" s="6" t="s">
        <v>482</v>
      </c>
      <c r="J81" s="40"/>
      <c r="K81" s="40"/>
      <c r="N81" s="72"/>
    </row>
    <row r="82" spans="3:14" ht="18.600000000000001" thickBot="1" x14ac:dyDescent="0.4">
      <c r="C82" s="444">
        <f>SUM(C80/C38)</f>
        <v>27.908639143730888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483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13812</v>
      </c>
      <c r="D84" s="73">
        <f>SUM(D69:D71,D73:D79)</f>
        <v>38802</v>
      </c>
      <c r="E84" s="250">
        <f>SUM(C84/D84)</f>
        <v>0.3559610329364466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34.911764705882355</v>
      </c>
      <c r="K86" s="111">
        <f t="shared" si="13"/>
        <v>36.743362831858406</v>
      </c>
      <c r="L86" s="210">
        <f>SUM(J86-K86)</f>
        <v>-1.8315981259760505</v>
      </c>
      <c r="M86" s="44">
        <f>SUM(L86/K86)</f>
        <v>-4.9848407571120835E-2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30.901960784313726</v>
      </c>
      <c r="K87" s="111">
        <f t="shared" si="13"/>
        <v>27.64406779661017</v>
      </c>
      <c r="L87" s="210">
        <f t="shared" ref="L87:L96" si="14">SUM(J87-K87)</f>
        <v>3.2578929877035563</v>
      </c>
      <c r="M87" s="44">
        <f t="shared" ref="M87:M96" si="15">SUM(L87/K87)</f>
        <v>0.11785143241846095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42.315789473684212</v>
      </c>
      <c r="K88" s="111">
        <f t="shared" si="13"/>
        <v>37.680851063829785</v>
      </c>
      <c r="L88" s="210">
        <f>SUM(J88-K88)</f>
        <v>4.6349384098544277</v>
      </c>
      <c r="M88" s="44">
        <f t="shared" si="15"/>
        <v>0.12300514131177759</v>
      </c>
      <c r="N88" s="72"/>
    </row>
    <row r="89" spans="3:14" x14ac:dyDescent="0.3">
      <c r="C89" s="445">
        <f>(SUM(C69,C70,C71,C73,C74,C75,C76,C77,C78,C79)/SUM(C27,C28,C29,C31,C32,C33,C34,C35,C36,C37))</f>
        <v>29.639484978540771</v>
      </c>
      <c r="D89" s="10"/>
      <c r="E89" s="73"/>
      <c r="I89" s="130" t="s">
        <v>6</v>
      </c>
      <c r="J89" s="212">
        <f t="shared" si="13"/>
        <v>27.533488372093025</v>
      </c>
      <c r="K89" s="111">
        <f t="shared" si="13"/>
        <v>34.616399999999999</v>
      </c>
      <c r="L89" s="210">
        <f t="shared" si="14"/>
        <v>-7.0829116279069737</v>
      </c>
      <c r="M89" s="44">
        <f t="shared" si="15"/>
        <v>-0.20461144509270096</v>
      </c>
    </row>
    <row r="90" spans="3:14" x14ac:dyDescent="0.3">
      <c r="I90" s="130" t="s">
        <v>3</v>
      </c>
      <c r="J90" s="212">
        <f t="shared" si="13"/>
        <v>38.896551724137929</v>
      </c>
      <c r="K90" s="111">
        <f t="shared" ref="K90:K96" si="16">SUM(D73/D31)</f>
        <v>37.586666666666666</v>
      </c>
      <c r="L90" s="210">
        <f t="shared" si="14"/>
        <v>1.3098850574712628</v>
      </c>
      <c r="M90" s="44">
        <f t="shared" si="15"/>
        <v>3.4849726608848781E-2</v>
      </c>
    </row>
    <row r="91" spans="3:14" x14ac:dyDescent="0.3">
      <c r="E91" s="73"/>
      <c r="I91" s="130" t="s">
        <v>7</v>
      </c>
      <c r="J91" s="212">
        <f t="shared" si="13"/>
        <v>20.111111111111111</v>
      </c>
      <c r="K91" s="111">
        <f t="shared" si="16"/>
        <v>21.485714285714284</v>
      </c>
      <c r="L91" s="210">
        <f t="shared" si="14"/>
        <v>-1.3746031746031733</v>
      </c>
      <c r="M91" s="44">
        <f t="shared" si="15"/>
        <v>-6.3977541371158339E-2</v>
      </c>
    </row>
    <row r="92" spans="3:14" x14ac:dyDescent="0.3">
      <c r="E92" s="74"/>
      <c r="I92" s="130" t="s">
        <v>59</v>
      </c>
      <c r="J92" s="212">
        <f t="shared" si="13"/>
        <v>36.451127819548873</v>
      </c>
      <c r="K92" s="111">
        <f t="shared" si="16"/>
        <v>30.715217391304346</v>
      </c>
      <c r="L92" s="210">
        <f t="shared" si="14"/>
        <v>5.7359104282445266</v>
      </c>
      <c r="M92" s="44">
        <f t="shared" si="15"/>
        <v>0.18674490742391411</v>
      </c>
    </row>
    <row r="93" spans="3:14" x14ac:dyDescent="0.3">
      <c r="I93" s="130" t="s">
        <v>338</v>
      </c>
      <c r="J93" s="212">
        <f t="shared" si="13"/>
        <v>34.421052631578945</v>
      </c>
      <c r="K93" s="111">
        <f t="shared" si="16"/>
        <v>30.21311475409836</v>
      </c>
      <c r="L93" s="210">
        <f t="shared" si="14"/>
        <v>4.2079378774805853</v>
      </c>
      <c r="M93" s="44">
        <f t="shared" si="15"/>
        <v>0.13927520918411054</v>
      </c>
    </row>
    <row r="94" spans="3:14" x14ac:dyDescent="0.3">
      <c r="E94" s="25"/>
      <c r="F94" s="25"/>
      <c r="I94" s="130" t="s">
        <v>65</v>
      </c>
      <c r="J94" s="212">
        <f t="shared" si="13"/>
        <v>33</v>
      </c>
      <c r="K94" s="111">
        <f t="shared" si="16"/>
        <v>23.818181818181817</v>
      </c>
      <c r="L94" s="210">
        <f t="shared" si="14"/>
        <v>9.1818181818181834</v>
      </c>
      <c r="M94" s="44">
        <f t="shared" si="15"/>
        <v>0.38549618320610696</v>
      </c>
    </row>
    <row r="95" spans="3:14" x14ac:dyDescent="0.3">
      <c r="E95" s="25"/>
      <c r="F95" s="25"/>
      <c r="I95" s="79" t="s">
        <v>296</v>
      </c>
      <c r="J95" s="212">
        <f t="shared" si="13"/>
        <v>14.35</v>
      </c>
      <c r="K95" s="111">
        <f t="shared" si="16"/>
        <v>31.72972972972973</v>
      </c>
      <c r="L95" s="210">
        <f t="shared" si="14"/>
        <v>-17.379729729729732</v>
      </c>
      <c r="M95" s="44">
        <f t="shared" si="15"/>
        <v>-0.54774275979557074</v>
      </c>
    </row>
    <row r="96" spans="3:14" ht="15" thickBot="1" x14ac:dyDescent="0.35">
      <c r="I96" s="13" t="s">
        <v>19</v>
      </c>
      <c r="J96" s="213">
        <f t="shared" si="13"/>
        <v>17.952380952380953</v>
      </c>
      <c r="K96" s="208">
        <f t="shared" si="16"/>
        <v>18.657627118644069</v>
      </c>
      <c r="L96" s="211">
        <f t="shared" si="14"/>
        <v>-0.70524616626311598</v>
      </c>
      <c r="M96" s="65">
        <f t="shared" si="15"/>
        <v>-3.7799349390919189E-2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9FE84-35EB-4731-B312-E0032769F65D}">
  <dimension ref="B1:AM203"/>
  <sheetViews>
    <sheetView topLeftCell="C1" workbookViewId="0">
      <selection activeCell="I34" sqref="I34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485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485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487</v>
      </c>
      <c r="D5" s="423" t="s">
        <v>483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53</v>
      </c>
      <c r="D9" s="427">
        <v>51</v>
      </c>
      <c r="E9" s="93">
        <f t="shared" si="0"/>
        <v>2</v>
      </c>
      <c r="F9" s="44">
        <f t="shared" si="1"/>
        <v>3.9215686274509803E-2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2154</v>
      </c>
      <c r="D11" s="427">
        <v>2150</v>
      </c>
      <c r="E11" s="93">
        <f t="shared" si="0"/>
        <v>4</v>
      </c>
      <c r="F11" s="44">
        <f t="shared" si="1"/>
        <v>1.8604651162790699E-3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0.67435897435897441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28</v>
      </c>
      <c r="D13" s="427">
        <v>27</v>
      </c>
      <c r="E13" s="93">
        <f t="shared" si="0"/>
        <v>1</v>
      </c>
      <c r="F13" s="58">
        <f t="shared" si="1"/>
        <v>3.7037037037037035E-2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0.58805577689243027</v>
      </c>
      <c r="U13" s="16"/>
    </row>
    <row r="14" spans="2:35" ht="15" thickBot="1" x14ac:dyDescent="0.35">
      <c r="B14" s="14" t="s">
        <v>59</v>
      </c>
      <c r="C14" s="427">
        <v>138</v>
      </c>
      <c r="D14" s="427">
        <v>133</v>
      </c>
      <c r="E14" s="93">
        <f t="shared" si="0"/>
        <v>5</v>
      </c>
      <c r="F14" s="44">
        <f t="shared" si="1"/>
        <v>3.7593984962406013E-2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32</v>
      </c>
      <c r="D16" s="430">
        <v>30</v>
      </c>
      <c r="E16" s="41">
        <f t="shared" si="0"/>
        <v>2</v>
      </c>
      <c r="F16" s="44">
        <f t="shared" si="1"/>
        <v>6.6666666666666666E-2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39</v>
      </c>
      <c r="D17" s="431">
        <v>40</v>
      </c>
      <c r="E17" s="41">
        <f t="shared" si="0"/>
        <v>-1</v>
      </c>
      <c r="F17" s="44">
        <f t="shared" si="1"/>
        <v>-2.5000000000000001E-2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85</v>
      </c>
      <c r="D18" s="429">
        <v>84</v>
      </c>
      <c r="E18" s="57">
        <f t="shared" si="0"/>
        <v>1</v>
      </c>
      <c r="F18" s="58">
        <f t="shared" si="1"/>
        <v>1.1904761904761904E-2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2630</v>
      </c>
      <c r="D19" s="7">
        <f>SUM(D8:D18)</f>
        <v>2616</v>
      </c>
      <c r="E19" s="77">
        <f t="shared" si="0"/>
        <v>14</v>
      </c>
      <c r="F19" s="60">
        <f t="shared" si="1"/>
        <v>5.3516819571865441E-3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486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487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53</v>
      </c>
      <c r="D28" s="99">
        <v>118</v>
      </c>
      <c r="E28" s="41">
        <f t="shared" ref="E28:E38" si="3">SUM(C28-D28)</f>
        <v>-65</v>
      </c>
      <c r="F28" s="67">
        <f t="shared" ref="F28:F36" si="4">SUM(E28/D28)</f>
        <v>-0.55084745762711862</v>
      </c>
      <c r="G28" s="75">
        <f>SUM(C28/D28)</f>
        <v>0.44915254237288138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2154</v>
      </c>
      <c r="D30" s="99">
        <v>2500</v>
      </c>
      <c r="E30" s="41">
        <f t="shared" si="3"/>
        <v>-346</v>
      </c>
      <c r="F30" s="67">
        <f t="shared" si="4"/>
        <v>-0.1384</v>
      </c>
      <c r="G30" s="75">
        <f>SUM(C30/D30)</f>
        <v>0.86160000000000003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28</v>
      </c>
      <c r="D32" s="99">
        <v>35</v>
      </c>
      <c r="E32" s="41">
        <f t="shared" si="3"/>
        <v>-7</v>
      </c>
      <c r="F32" s="67">
        <f t="shared" si="4"/>
        <v>-0.2</v>
      </c>
      <c r="G32" s="75">
        <f t="shared" si="5"/>
        <v>0.8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138</v>
      </c>
      <c r="D33" s="99">
        <v>460</v>
      </c>
      <c r="E33" s="41">
        <f t="shared" si="3"/>
        <v>-322</v>
      </c>
      <c r="F33" s="67">
        <f t="shared" si="4"/>
        <v>-0.7</v>
      </c>
      <c r="G33" s="75">
        <f t="shared" si="5"/>
        <v>0.3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32</v>
      </c>
      <c r="D35" s="182">
        <v>44</v>
      </c>
      <c r="E35" s="57">
        <f t="shared" si="3"/>
        <v>-12</v>
      </c>
      <c r="F35" s="389">
        <f t="shared" si="4"/>
        <v>-0.27272727272727271</v>
      </c>
      <c r="G35" s="75">
        <f t="shared" si="5"/>
        <v>0.72727272727272729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39</v>
      </c>
      <c r="D36" s="128">
        <v>111</v>
      </c>
      <c r="E36" s="57">
        <f t="shared" si="3"/>
        <v>-72</v>
      </c>
      <c r="F36" s="389">
        <f t="shared" si="4"/>
        <v>-0.64864864864864868</v>
      </c>
      <c r="G36" s="75">
        <f t="shared" si="5"/>
        <v>0.35135135135135137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85</v>
      </c>
      <c r="D37" s="119">
        <v>295</v>
      </c>
      <c r="E37" s="41">
        <f t="shared" si="3"/>
        <v>-210</v>
      </c>
      <c r="F37" s="94">
        <f>SUM(E37/D37)</f>
        <v>-0.71186440677966101</v>
      </c>
      <c r="G37" s="75">
        <f>SUM(C37/D37)</f>
        <v>0.28813559322033899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2630</v>
      </c>
      <c r="D38" s="7">
        <f>SUM(D27:D37)</f>
        <v>3859</v>
      </c>
      <c r="E38" s="77">
        <f t="shared" si="3"/>
        <v>-1229</v>
      </c>
      <c r="F38" s="149">
        <f>SUM(E38/D38)</f>
        <v>-0.31847628919409171</v>
      </c>
      <c r="G38" s="185">
        <f>SUM(C38/D38)</f>
        <v>0.68152371080590823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476</v>
      </c>
      <c r="D40" s="438">
        <f>SUM(D27:D29,D31:D37)</f>
        <v>1359</v>
      </c>
      <c r="E40" s="77">
        <f>SUM(C40-D40)</f>
        <v>-883</v>
      </c>
      <c r="F40" s="149">
        <f>SUM(E40/D40)</f>
        <v>-0.64974245768947758</v>
      </c>
      <c r="G40" s="185">
        <f>SUM(C40/D40)</f>
        <v>0.35025754231052242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485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487</v>
      </c>
      <c r="D44" s="423" t="s">
        <v>483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1113</v>
      </c>
      <c r="D47" s="441">
        <v>1187</v>
      </c>
      <c r="E47" s="93">
        <f t="shared" ref="E47:E57" si="6">SUM(C47-D47)</f>
        <v>-74</v>
      </c>
      <c r="F47" s="95">
        <f t="shared" ref="F47:F58" si="7">SUM(E47/D47)</f>
        <v>-6.2342038753159225E-2</v>
      </c>
      <c r="G47" s="394">
        <f t="shared" ref="G47:G57" si="8">SUM(C47/C27)</f>
        <v>32.735294117647058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1744</v>
      </c>
      <c r="D48" s="427">
        <v>1576</v>
      </c>
      <c r="E48" s="93">
        <f t="shared" si="6"/>
        <v>168</v>
      </c>
      <c r="F48" s="95">
        <f t="shared" si="7"/>
        <v>0.1065989847715736</v>
      </c>
      <c r="G48" s="394">
        <f t="shared" si="8"/>
        <v>32.905660377358494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821</v>
      </c>
      <c r="D49" s="427">
        <v>804</v>
      </c>
      <c r="E49" s="93">
        <f t="shared" si="6"/>
        <v>17</v>
      </c>
      <c r="F49" s="95">
        <f t="shared" si="7"/>
        <v>2.1144278606965175E-2</v>
      </c>
      <c r="G49" s="394">
        <f t="shared" si="8"/>
        <v>43.210526315789473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59908</v>
      </c>
      <c r="D50" s="442">
        <v>59197</v>
      </c>
      <c r="E50" s="93">
        <f t="shared" si="6"/>
        <v>711</v>
      </c>
      <c r="F50" s="95">
        <f t="shared" si="7"/>
        <v>1.2010743787691944E-2</v>
      </c>
      <c r="G50" s="394">
        <f t="shared" si="8"/>
        <v>27.812441968430825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1078</v>
      </c>
      <c r="D51" s="427">
        <v>1128</v>
      </c>
      <c r="E51" s="93">
        <f t="shared" si="6"/>
        <v>-50</v>
      </c>
      <c r="F51" s="95">
        <f t="shared" si="7"/>
        <v>-4.4326241134751775E-2</v>
      </c>
      <c r="G51" s="394">
        <f t="shared" si="8"/>
        <v>37.172413793103445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624</v>
      </c>
      <c r="D52" s="427">
        <v>543</v>
      </c>
      <c r="E52" s="93">
        <f t="shared" si="6"/>
        <v>81</v>
      </c>
      <c r="F52" s="95">
        <f t="shared" si="7"/>
        <v>0.14917127071823205</v>
      </c>
      <c r="G52" s="394">
        <f t="shared" si="8"/>
        <v>22.285714285714285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4626</v>
      </c>
      <c r="D53" s="427">
        <v>4848</v>
      </c>
      <c r="E53" s="93">
        <f t="shared" si="6"/>
        <v>-222</v>
      </c>
      <c r="F53" s="95">
        <f t="shared" si="7"/>
        <v>-4.5792079207920791E-2</v>
      </c>
      <c r="G53" s="394">
        <f t="shared" si="8"/>
        <v>33.521739130434781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589</v>
      </c>
      <c r="D54" s="429">
        <v>654</v>
      </c>
      <c r="E54" s="26">
        <f t="shared" si="6"/>
        <v>-65</v>
      </c>
      <c r="F54" s="152">
        <f t="shared" si="7"/>
        <v>-9.9388379204892963E-2</v>
      </c>
      <c r="G54" s="394">
        <f t="shared" si="8"/>
        <v>31</v>
      </c>
      <c r="AL54" s="35"/>
      <c r="AM54" s="35"/>
    </row>
    <row r="55" spans="2:39" ht="15" thickBot="1" x14ac:dyDescent="0.35">
      <c r="B55" s="14" t="s">
        <v>65</v>
      </c>
      <c r="C55" s="427">
        <v>1184</v>
      </c>
      <c r="D55" s="427">
        <v>990</v>
      </c>
      <c r="E55" s="41">
        <f t="shared" si="6"/>
        <v>194</v>
      </c>
      <c r="F55" s="67">
        <f t="shared" si="7"/>
        <v>0.19595959595959597</v>
      </c>
      <c r="G55" s="394">
        <f t="shared" si="8"/>
        <v>37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578</v>
      </c>
      <c r="D56" s="427">
        <v>574</v>
      </c>
      <c r="E56" s="41">
        <f t="shared" si="6"/>
        <v>4</v>
      </c>
      <c r="F56" s="67">
        <f t="shared" si="7"/>
        <v>6.9686411149825784E-3</v>
      </c>
      <c r="G56" s="394">
        <f t="shared" si="8"/>
        <v>14.820512820512821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1536</v>
      </c>
      <c r="D57" s="429">
        <v>1508</v>
      </c>
      <c r="E57" s="57">
        <f t="shared" si="6"/>
        <v>28</v>
      </c>
      <c r="F57" s="94">
        <f t="shared" si="7"/>
        <v>1.8567639257294429E-2</v>
      </c>
      <c r="G57" s="394">
        <f t="shared" si="8"/>
        <v>18.070588235294117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73801</v>
      </c>
      <c r="D58" s="59">
        <f>SUM(D47:D57)</f>
        <v>73009</v>
      </c>
      <c r="E58" s="77">
        <f>SUM(C58-D58)</f>
        <v>792</v>
      </c>
      <c r="F58" s="149">
        <f t="shared" si="7"/>
        <v>1.0847977646591516E-2</v>
      </c>
      <c r="G58" s="395">
        <f>SUM(C58/C38)</f>
        <v>28.061216730038023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13893</v>
      </c>
      <c r="D59" s="73">
        <f>SUM(D47:D49,D51:D57)</f>
        <v>13812</v>
      </c>
      <c r="E59" s="73">
        <f>SUM(E47:E49,E51:E57)</f>
        <v>81</v>
      </c>
      <c r="F59" s="127">
        <f>SUM(E59/D59)</f>
        <v>5.8644656820156385E-3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13893</v>
      </c>
      <c r="F61" s="30">
        <f>SUM(C27:C29,C31:C37)</f>
        <v>476</v>
      </c>
      <c r="G61" s="134">
        <f>SUM(E61/F61)</f>
        <v>29.186974789915965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486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487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1113</v>
      </c>
      <c r="D69" s="220">
        <v>4152</v>
      </c>
      <c r="E69" s="41">
        <f>SUM(C69-D69)</f>
        <v>-3039</v>
      </c>
      <c r="F69" s="67">
        <f>SUM(E69/D69)</f>
        <v>-0.73193641618497107</v>
      </c>
      <c r="G69" s="75">
        <f>SUM(C69/D69)</f>
        <v>0.26806358381502893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1744</v>
      </c>
      <c r="D70" s="220">
        <v>3262</v>
      </c>
      <c r="E70" s="41">
        <f t="shared" ref="E70:E79" si="10">SUM(C70-D70)</f>
        <v>-1518</v>
      </c>
      <c r="F70" s="67">
        <f t="shared" ref="F70:F79" si="11">SUM(E70/D70)</f>
        <v>-0.46535867565910483</v>
      </c>
      <c r="G70" s="75">
        <f t="shared" ref="G70:G79" si="12">SUM(C70/D70)</f>
        <v>0.53464132434089517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821</v>
      </c>
      <c r="D71" s="220">
        <v>1771</v>
      </c>
      <c r="E71" s="41">
        <f t="shared" si="10"/>
        <v>-950</v>
      </c>
      <c r="F71" s="67">
        <f t="shared" si="11"/>
        <v>-0.53642010163749299</v>
      </c>
      <c r="G71" s="75">
        <f>SUM(C71/D71)</f>
        <v>0.46357989836250707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59908</v>
      </c>
      <c r="D72" s="220">
        <v>86541</v>
      </c>
      <c r="E72" s="41">
        <f t="shared" si="10"/>
        <v>-26633</v>
      </c>
      <c r="F72" s="67">
        <f t="shared" si="11"/>
        <v>-0.30775008377532037</v>
      </c>
      <c r="G72" s="75">
        <f t="shared" si="12"/>
        <v>0.69224991622467968</v>
      </c>
    </row>
    <row r="73" spans="2:14" ht="15" thickBot="1" x14ac:dyDescent="0.35">
      <c r="B73" s="3" t="s">
        <v>3</v>
      </c>
      <c r="C73" s="435">
        <f t="shared" si="9"/>
        <v>1078</v>
      </c>
      <c r="D73" s="220">
        <v>2819</v>
      </c>
      <c r="E73" s="41">
        <f t="shared" si="10"/>
        <v>-1741</v>
      </c>
      <c r="F73" s="67">
        <f t="shared" si="11"/>
        <v>-0.61759489180560478</v>
      </c>
      <c r="G73" s="75">
        <f t="shared" si="12"/>
        <v>0.38240510819439516</v>
      </c>
    </row>
    <row r="74" spans="2:14" ht="15" thickBot="1" x14ac:dyDescent="0.35">
      <c r="B74" s="227" t="s">
        <v>7</v>
      </c>
      <c r="C74" s="435">
        <f t="shared" si="9"/>
        <v>624</v>
      </c>
      <c r="D74" s="223">
        <v>752</v>
      </c>
      <c r="E74" s="57">
        <f t="shared" si="10"/>
        <v>-128</v>
      </c>
      <c r="F74" s="94">
        <f t="shared" si="11"/>
        <v>-0.1702127659574468</v>
      </c>
      <c r="G74" s="75">
        <f t="shared" si="12"/>
        <v>0.82978723404255317</v>
      </c>
    </row>
    <row r="75" spans="2:14" ht="15" thickBot="1" x14ac:dyDescent="0.35">
      <c r="B75" s="14" t="s">
        <v>59</v>
      </c>
      <c r="C75" s="435">
        <f t="shared" si="9"/>
        <v>4626</v>
      </c>
      <c r="D75" s="220">
        <v>14129</v>
      </c>
      <c r="E75" s="41">
        <f t="shared" si="10"/>
        <v>-9503</v>
      </c>
      <c r="F75" s="67">
        <f t="shared" si="11"/>
        <v>-0.67258829358057892</v>
      </c>
      <c r="G75" s="75">
        <f t="shared" si="12"/>
        <v>0.32741170641942102</v>
      </c>
      <c r="K75" s="282"/>
    </row>
    <row r="76" spans="2:14" ht="15" thickBot="1" x14ac:dyDescent="0.35">
      <c r="B76" s="170" t="s">
        <v>338</v>
      </c>
      <c r="C76" s="435">
        <f t="shared" si="9"/>
        <v>589</v>
      </c>
      <c r="D76" s="235">
        <v>1843</v>
      </c>
      <c r="E76" s="93">
        <f t="shared" si="10"/>
        <v>-1254</v>
      </c>
      <c r="F76" s="95">
        <f t="shared" si="11"/>
        <v>-0.68041237113402064</v>
      </c>
      <c r="G76" s="75">
        <f t="shared" si="12"/>
        <v>0.31958762886597936</v>
      </c>
    </row>
    <row r="77" spans="2:14" ht="15" thickBot="1" x14ac:dyDescent="0.35">
      <c r="B77" s="233" t="s">
        <v>65</v>
      </c>
      <c r="C77" s="436">
        <f t="shared" si="9"/>
        <v>1184</v>
      </c>
      <c r="D77" s="236">
        <v>1048</v>
      </c>
      <c r="E77" s="57">
        <f t="shared" si="10"/>
        <v>136</v>
      </c>
      <c r="F77" s="238">
        <f t="shared" si="11"/>
        <v>0.12977099236641221</v>
      </c>
      <c r="G77" s="75">
        <f t="shared" si="12"/>
        <v>1.1297709923664123</v>
      </c>
    </row>
    <row r="78" spans="2:14" ht="15" thickBot="1" x14ac:dyDescent="0.35">
      <c r="B78" s="419" t="s">
        <v>296</v>
      </c>
      <c r="C78" s="435">
        <f t="shared" si="9"/>
        <v>578</v>
      </c>
      <c r="D78" s="418">
        <v>3522</v>
      </c>
      <c r="E78" s="105">
        <f t="shared" si="10"/>
        <v>-2944</v>
      </c>
      <c r="F78" s="150">
        <f t="shared" si="11"/>
        <v>-0.83588869960249856</v>
      </c>
      <c r="G78" s="75">
        <f t="shared" si="12"/>
        <v>0.16411130039750141</v>
      </c>
    </row>
    <row r="79" spans="2:14" ht="15" thickBot="1" x14ac:dyDescent="0.35">
      <c r="B79" s="38" t="s">
        <v>19</v>
      </c>
      <c r="C79" s="441">
        <f t="shared" si="9"/>
        <v>1536</v>
      </c>
      <c r="D79" s="390">
        <v>5504</v>
      </c>
      <c r="E79" s="26">
        <f t="shared" si="10"/>
        <v>-3968</v>
      </c>
      <c r="F79" s="152">
        <f t="shared" si="11"/>
        <v>-0.72093023255813948</v>
      </c>
      <c r="G79" s="75">
        <f t="shared" si="12"/>
        <v>0.27906976744186046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73801</v>
      </c>
      <c r="D80" s="115">
        <f>SUM(D69:D79)</f>
        <v>125343</v>
      </c>
      <c r="E80" s="77">
        <f>SUM(C80-D80)</f>
        <v>-51542</v>
      </c>
      <c r="F80" s="149">
        <f>SUM(E80/D80)</f>
        <v>-0.4112076462187757</v>
      </c>
      <c r="G80" s="185">
        <f>SUM(C80/D80)</f>
        <v>0.5887923537812243</v>
      </c>
      <c r="N80" s="72"/>
    </row>
    <row r="81" spans="3:14" ht="15" thickBot="1" x14ac:dyDescent="0.35">
      <c r="E81" s="102">
        <f>SUM(E69:E79)</f>
        <v>-51542</v>
      </c>
      <c r="I81" s="6" t="s">
        <v>486</v>
      </c>
      <c r="J81" s="40"/>
      <c r="K81" s="40"/>
      <c r="N81" s="72"/>
    </row>
    <row r="82" spans="3:14" ht="18.600000000000001" thickBot="1" x14ac:dyDescent="0.4">
      <c r="C82" s="444">
        <f>SUM(C80/C38)</f>
        <v>28.061216730038023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487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13893</v>
      </c>
      <c r="D84" s="73">
        <f>SUM(D69:D71,D73:D79)</f>
        <v>38802</v>
      </c>
      <c r="E84" s="250">
        <f>SUM(C84/D84)</f>
        <v>0.35804855419823722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32.735294117647058</v>
      </c>
      <c r="K86" s="111">
        <f t="shared" si="13"/>
        <v>36.743362831858406</v>
      </c>
      <c r="L86" s="210">
        <f>SUM(J86-K86)</f>
        <v>-4.0080687142113476</v>
      </c>
      <c r="M86" s="44">
        <f>SUM(L86/K86)</f>
        <v>-0.10908279496769804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32.905660377358494</v>
      </c>
      <c r="K87" s="111">
        <f t="shared" si="13"/>
        <v>27.64406779661017</v>
      </c>
      <c r="L87" s="210">
        <f t="shared" ref="L87:L96" si="14">SUM(J87-K87)</f>
        <v>5.2615925807483244</v>
      </c>
      <c r="M87" s="44">
        <f t="shared" ref="M87:M96" si="15">SUM(L87/K87)</f>
        <v>0.19033351457029499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43.210526315789473</v>
      </c>
      <c r="K88" s="111">
        <f t="shared" si="13"/>
        <v>37.680851063829785</v>
      </c>
      <c r="L88" s="210">
        <f>SUM(J88-K88)</f>
        <v>5.5296752519596879</v>
      </c>
      <c r="M88" s="44">
        <f t="shared" si="15"/>
        <v>0.14675027489672804</v>
      </c>
      <c r="N88" s="72"/>
    </row>
    <row r="89" spans="3:14" x14ac:dyDescent="0.3">
      <c r="C89" s="445">
        <f>(SUM(C69,C70,C71,C73,C74,C75,C76,C77,C78,C79)/SUM(C27,C28,C29,C31,C32,C33,C34,C35,C36,C37))</f>
        <v>29.186974789915965</v>
      </c>
      <c r="D89" s="10"/>
      <c r="E89" s="73"/>
      <c r="I89" s="130" t="s">
        <v>6</v>
      </c>
      <c r="J89" s="212">
        <f t="shared" si="13"/>
        <v>27.812441968430825</v>
      </c>
      <c r="K89" s="111">
        <f t="shared" si="13"/>
        <v>34.616399999999999</v>
      </c>
      <c r="L89" s="210">
        <f t="shared" si="14"/>
        <v>-6.8039580315691737</v>
      </c>
      <c r="M89" s="44">
        <f t="shared" si="15"/>
        <v>-0.19655302202335234</v>
      </c>
    </row>
    <row r="90" spans="3:14" x14ac:dyDescent="0.3">
      <c r="I90" s="130" t="s">
        <v>3</v>
      </c>
      <c r="J90" s="212">
        <f t="shared" si="13"/>
        <v>37.172413793103445</v>
      </c>
      <c r="K90" s="111">
        <f t="shared" ref="K90:K96" si="16">SUM(D73/D31)</f>
        <v>37.586666666666666</v>
      </c>
      <c r="L90" s="210">
        <f t="shared" si="14"/>
        <v>-0.41425287356322116</v>
      </c>
      <c r="M90" s="44">
        <f t="shared" si="15"/>
        <v>-1.1021271911047034E-2</v>
      </c>
    </row>
    <row r="91" spans="3:14" x14ac:dyDescent="0.3">
      <c r="E91" s="73"/>
      <c r="I91" s="130" t="s">
        <v>7</v>
      </c>
      <c r="J91" s="212">
        <f t="shared" si="13"/>
        <v>22.285714285714285</v>
      </c>
      <c r="K91" s="111">
        <f t="shared" si="16"/>
        <v>21.485714285714284</v>
      </c>
      <c r="L91" s="210">
        <f t="shared" si="14"/>
        <v>0.80000000000000071</v>
      </c>
      <c r="M91" s="44">
        <f t="shared" si="15"/>
        <v>3.7234042553191522E-2</v>
      </c>
    </row>
    <row r="92" spans="3:14" x14ac:dyDescent="0.3">
      <c r="E92" s="74"/>
      <c r="I92" s="130" t="s">
        <v>59</v>
      </c>
      <c r="J92" s="212">
        <f t="shared" si="13"/>
        <v>33.521739130434781</v>
      </c>
      <c r="K92" s="111">
        <f t="shared" si="16"/>
        <v>30.715217391304346</v>
      </c>
      <c r="L92" s="210">
        <f t="shared" si="14"/>
        <v>2.8065217391304351</v>
      </c>
      <c r="M92" s="44">
        <f t="shared" si="15"/>
        <v>9.137235473140351E-2</v>
      </c>
    </row>
    <row r="93" spans="3:14" x14ac:dyDescent="0.3">
      <c r="I93" s="130" t="s">
        <v>338</v>
      </c>
      <c r="J93" s="212">
        <f t="shared" si="13"/>
        <v>31</v>
      </c>
      <c r="K93" s="111">
        <f t="shared" si="16"/>
        <v>30.21311475409836</v>
      </c>
      <c r="L93" s="210">
        <f t="shared" si="14"/>
        <v>0.78688524590164022</v>
      </c>
      <c r="M93" s="44">
        <f t="shared" si="15"/>
        <v>2.6044492674986465E-2</v>
      </c>
    </row>
    <row r="94" spans="3:14" x14ac:dyDescent="0.3">
      <c r="E94" s="25"/>
      <c r="F94" s="25"/>
      <c r="I94" s="130" t="s">
        <v>65</v>
      </c>
      <c r="J94" s="212">
        <f t="shared" si="13"/>
        <v>37</v>
      </c>
      <c r="K94" s="111">
        <f t="shared" si="16"/>
        <v>23.818181818181817</v>
      </c>
      <c r="L94" s="210">
        <f t="shared" si="14"/>
        <v>13.181818181818183</v>
      </c>
      <c r="M94" s="44">
        <f t="shared" si="15"/>
        <v>0.55343511450381688</v>
      </c>
    </row>
    <row r="95" spans="3:14" x14ac:dyDescent="0.3">
      <c r="E95" s="25"/>
      <c r="F95" s="25"/>
      <c r="I95" s="79" t="s">
        <v>296</v>
      </c>
      <c r="J95" s="212">
        <f t="shared" si="13"/>
        <v>14.820512820512821</v>
      </c>
      <c r="K95" s="111">
        <f t="shared" si="16"/>
        <v>31.72972972972973</v>
      </c>
      <c r="L95" s="210">
        <f t="shared" si="14"/>
        <v>-16.909216909216909</v>
      </c>
      <c r="M95" s="44">
        <f t="shared" si="15"/>
        <v>-0.53291399117634208</v>
      </c>
    </row>
    <row r="96" spans="3:14" ht="15" thickBot="1" x14ac:dyDescent="0.35">
      <c r="I96" s="13" t="s">
        <v>19</v>
      </c>
      <c r="J96" s="213">
        <f t="shared" si="13"/>
        <v>18.070588235294117</v>
      </c>
      <c r="K96" s="208">
        <f t="shared" si="16"/>
        <v>18.657627118644069</v>
      </c>
      <c r="L96" s="211">
        <f t="shared" si="14"/>
        <v>-0.58703888334995113</v>
      </c>
      <c r="M96" s="65">
        <f t="shared" si="15"/>
        <v>-3.1463748290013728E-2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3CC0-C04F-43DF-B454-D8EADA0734F1}">
  <dimension ref="B1:AM203"/>
  <sheetViews>
    <sheetView topLeftCell="B1" workbookViewId="0">
      <selection activeCell="I42" sqref="I4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488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488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490</v>
      </c>
      <c r="D5" s="423" t="s">
        <v>487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 t="s">
        <v>491</v>
      </c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34</v>
      </c>
      <c r="E8" s="93">
        <f t="shared" ref="E8:E19" si="0">SUM(C8-D8)</f>
        <v>-1</v>
      </c>
      <c r="F8" s="96">
        <f t="shared" ref="F8:F19" si="1">SUM(E8/D8)</f>
        <v>-2.9411764705882353E-2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53</v>
      </c>
      <c r="E9" s="93">
        <f t="shared" si="0"/>
        <v>-1</v>
      </c>
      <c r="F9" s="44">
        <f t="shared" si="1"/>
        <v>-1.8867924528301886E-2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19</v>
      </c>
      <c r="E10" s="93">
        <f t="shared" si="0"/>
        <v>1</v>
      </c>
      <c r="F10" s="44">
        <f t="shared" si="1"/>
        <v>5.2631578947368418E-2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2162</v>
      </c>
      <c r="D11" s="427">
        <v>2154</v>
      </c>
      <c r="E11" s="93">
        <f t="shared" si="0"/>
        <v>8</v>
      </c>
      <c r="F11" s="44">
        <f t="shared" si="1"/>
        <v>3.7140204271123491E-3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0.67717948717948717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28</v>
      </c>
      <c r="D13" s="427">
        <v>28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0.56552988047808761</v>
      </c>
      <c r="U13" s="16"/>
    </row>
    <row r="14" spans="2:35" ht="15" thickBot="1" x14ac:dyDescent="0.35">
      <c r="B14" s="14" t="s">
        <v>59</v>
      </c>
      <c r="C14" s="427">
        <v>140</v>
      </c>
      <c r="D14" s="427">
        <v>138</v>
      </c>
      <c r="E14" s="93">
        <f t="shared" si="0"/>
        <v>2</v>
      </c>
      <c r="F14" s="44">
        <f t="shared" si="1"/>
        <v>1.4492753623188406E-2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36</v>
      </c>
      <c r="D16" s="430">
        <v>32</v>
      </c>
      <c r="E16" s="41">
        <f t="shared" si="0"/>
        <v>4</v>
      </c>
      <c r="F16" s="44">
        <f t="shared" si="1"/>
        <v>0.125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37</v>
      </c>
      <c r="D17" s="431">
        <v>39</v>
      </c>
      <c r="E17" s="41">
        <f t="shared" si="0"/>
        <v>-2</v>
      </c>
      <c r="F17" s="44">
        <f t="shared" si="1"/>
        <v>-5.128205128205128E-2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85</v>
      </c>
      <c r="D18" s="429">
        <v>85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2641</v>
      </c>
      <c r="D19" s="7">
        <f>SUM(D8:D18)</f>
        <v>2630</v>
      </c>
      <c r="E19" s="77">
        <f t="shared" si="0"/>
        <v>11</v>
      </c>
      <c r="F19" s="60">
        <f t="shared" si="1"/>
        <v>4.1825095057034219E-3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489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490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2162</v>
      </c>
      <c r="D30" s="99">
        <v>2500</v>
      </c>
      <c r="E30" s="41">
        <f t="shared" si="3"/>
        <v>-338</v>
      </c>
      <c r="F30" s="67">
        <f t="shared" si="4"/>
        <v>-0.13519999999999999</v>
      </c>
      <c r="G30" s="75">
        <f>SUM(C30/D30)</f>
        <v>0.86480000000000001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28</v>
      </c>
      <c r="D32" s="99">
        <v>35</v>
      </c>
      <c r="E32" s="41">
        <f t="shared" si="3"/>
        <v>-7</v>
      </c>
      <c r="F32" s="67">
        <f t="shared" si="4"/>
        <v>-0.2</v>
      </c>
      <c r="G32" s="75">
        <f t="shared" si="5"/>
        <v>0.8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140</v>
      </c>
      <c r="D33" s="99">
        <v>460</v>
      </c>
      <c r="E33" s="41">
        <f t="shared" si="3"/>
        <v>-320</v>
      </c>
      <c r="F33" s="67">
        <f t="shared" si="4"/>
        <v>-0.69565217391304346</v>
      </c>
      <c r="G33" s="75">
        <f t="shared" si="5"/>
        <v>0.30434782608695654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36</v>
      </c>
      <c r="D35" s="182">
        <v>44</v>
      </c>
      <c r="E35" s="57">
        <f t="shared" si="3"/>
        <v>-8</v>
      </c>
      <c r="F35" s="389">
        <f t="shared" si="4"/>
        <v>-0.18181818181818182</v>
      </c>
      <c r="G35" s="75">
        <f t="shared" si="5"/>
        <v>0.81818181818181823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37</v>
      </c>
      <c r="D36" s="128">
        <v>111</v>
      </c>
      <c r="E36" s="57">
        <f t="shared" si="3"/>
        <v>-74</v>
      </c>
      <c r="F36" s="389">
        <f t="shared" si="4"/>
        <v>-0.66666666666666663</v>
      </c>
      <c r="G36" s="75">
        <f t="shared" si="5"/>
        <v>0.33333333333333331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85</v>
      </c>
      <c r="D37" s="119">
        <v>295</v>
      </c>
      <c r="E37" s="41">
        <f t="shared" si="3"/>
        <v>-210</v>
      </c>
      <c r="F37" s="94">
        <f>SUM(E37/D37)</f>
        <v>-0.71186440677966101</v>
      </c>
      <c r="G37" s="75">
        <f>SUM(C37/D37)</f>
        <v>0.28813559322033899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2641</v>
      </c>
      <c r="D38" s="7">
        <f>SUM(D27:D37)</f>
        <v>3859</v>
      </c>
      <c r="E38" s="77">
        <f t="shared" si="3"/>
        <v>-1218</v>
      </c>
      <c r="F38" s="149">
        <f>SUM(E38/D38)</f>
        <v>-0.31562580979528376</v>
      </c>
      <c r="G38" s="185">
        <f>SUM(C38/D38)</f>
        <v>0.68437419020471624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479</v>
      </c>
      <c r="D40" s="438">
        <f>SUM(D27:D29,D31:D37)</f>
        <v>1359</v>
      </c>
      <c r="E40" s="77">
        <f>SUM(C40-D40)</f>
        <v>-880</v>
      </c>
      <c r="F40" s="149">
        <f>SUM(E40/D40)</f>
        <v>-0.64753495217071377</v>
      </c>
      <c r="G40" s="185">
        <f>SUM(C40/D40)</f>
        <v>0.35246504782928623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488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490</v>
      </c>
      <c r="D44" s="423" t="s">
        <v>487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1025</v>
      </c>
      <c r="D47" s="441">
        <v>1113</v>
      </c>
      <c r="E47" s="93">
        <f t="shared" ref="E47:E57" si="6">SUM(C47-D47)</f>
        <v>-88</v>
      </c>
      <c r="F47" s="95">
        <f t="shared" ref="F47:F58" si="7">SUM(E47/D47)</f>
        <v>-7.9065588499550768E-2</v>
      </c>
      <c r="G47" s="394">
        <f t="shared" ref="G47:G57" si="8">SUM(C47/C27)</f>
        <v>31.060606060606062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1722</v>
      </c>
      <c r="D48" s="427">
        <v>1744</v>
      </c>
      <c r="E48" s="93">
        <f t="shared" si="6"/>
        <v>-22</v>
      </c>
      <c r="F48" s="95">
        <f t="shared" si="7"/>
        <v>-1.261467889908257E-2</v>
      </c>
      <c r="G48" s="394">
        <f t="shared" si="8"/>
        <v>33.115384615384613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801</v>
      </c>
      <c r="D49" s="427">
        <v>821</v>
      </c>
      <c r="E49" s="93">
        <f t="shared" si="6"/>
        <v>-20</v>
      </c>
      <c r="F49" s="95">
        <f t="shared" si="7"/>
        <v>-2.4360535931790498E-2</v>
      </c>
      <c r="G49" s="394">
        <f t="shared" si="8"/>
        <v>40.049999999999997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57393</v>
      </c>
      <c r="D50" s="442">
        <v>59908</v>
      </c>
      <c r="E50" s="93">
        <f t="shared" si="6"/>
        <v>-2515</v>
      </c>
      <c r="F50" s="95">
        <f t="shared" si="7"/>
        <v>-4.1981037590972825E-2</v>
      </c>
      <c r="G50" s="394">
        <f t="shared" si="8"/>
        <v>26.546253469010175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1008</v>
      </c>
      <c r="D51" s="427">
        <v>1078</v>
      </c>
      <c r="E51" s="93">
        <f t="shared" si="6"/>
        <v>-70</v>
      </c>
      <c r="F51" s="95">
        <f t="shared" si="7"/>
        <v>-6.4935064935064929E-2</v>
      </c>
      <c r="G51" s="394">
        <f t="shared" si="8"/>
        <v>34.758620689655174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691</v>
      </c>
      <c r="D52" s="427">
        <v>624</v>
      </c>
      <c r="E52" s="93">
        <f t="shared" si="6"/>
        <v>67</v>
      </c>
      <c r="F52" s="95">
        <f t="shared" si="7"/>
        <v>0.10737179487179487</v>
      </c>
      <c r="G52" s="394">
        <f t="shared" si="8"/>
        <v>24.678571428571427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4320</v>
      </c>
      <c r="D53" s="427">
        <v>4626</v>
      </c>
      <c r="E53" s="93">
        <f t="shared" si="6"/>
        <v>-306</v>
      </c>
      <c r="F53" s="95">
        <f t="shared" si="7"/>
        <v>-6.6147859922178989E-2</v>
      </c>
      <c r="G53" s="394">
        <f t="shared" si="8"/>
        <v>30.857142857142858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595</v>
      </c>
      <c r="D54" s="429">
        <v>589</v>
      </c>
      <c r="E54" s="26">
        <f t="shared" si="6"/>
        <v>6</v>
      </c>
      <c r="F54" s="152">
        <f t="shared" si="7"/>
        <v>1.0186757215619695E-2</v>
      </c>
      <c r="G54" s="394">
        <f t="shared" si="8"/>
        <v>31.315789473684209</v>
      </c>
      <c r="AL54" s="35"/>
      <c r="AM54" s="35"/>
    </row>
    <row r="55" spans="2:39" ht="15" thickBot="1" x14ac:dyDescent="0.35">
      <c r="B55" s="14" t="s">
        <v>65</v>
      </c>
      <c r="C55" s="427">
        <v>1331</v>
      </c>
      <c r="D55" s="427">
        <v>1184</v>
      </c>
      <c r="E55" s="41">
        <f t="shared" si="6"/>
        <v>147</v>
      </c>
      <c r="F55" s="67">
        <f t="shared" si="7"/>
        <v>0.1241554054054054</v>
      </c>
      <c r="G55" s="394">
        <f t="shared" si="8"/>
        <v>36.972222222222221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514</v>
      </c>
      <c r="D56" s="427">
        <v>578</v>
      </c>
      <c r="E56" s="41">
        <f t="shared" si="6"/>
        <v>-64</v>
      </c>
      <c r="F56" s="67">
        <f t="shared" si="7"/>
        <v>-0.11072664359861592</v>
      </c>
      <c r="G56" s="394">
        <f t="shared" si="8"/>
        <v>13.891891891891891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1574</v>
      </c>
      <c r="D57" s="429">
        <v>1536</v>
      </c>
      <c r="E57" s="57">
        <f t="shared" si="6"/>
        <v>38</v>
      </c>
      <c r="F57" s="94">
        <f t="shared" si="7"/>
        <v>2.4739583333333332E-2</v>
      </c>
      <c r="G57" s="394">
        <f t="shared" si="8"/>
        <v>18.517647058823531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70974</v>
      </c>
      <c r="D58" s="59">
        <f>SUM(D47:D57)</f>
        <v>73801</v>
      </c>
      <c r="E58" s="77">
        <f>SUM(C58-D58)</f>
        <v>-2827</v>
      </c>
      <c r="F58" s="149">
        <f t="shared" si="7"/>
        <v>-3.8305714014715248E-2</v>
      </c>
      <c r="G58" s="395">
        <f>SUM(C58/C38)</f>
        <v>26.873911397198032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13581</v>
      </c>
      <c r="D59" s="73">
        <f>SUM(D47:D49,D51:D57)</f>
        <v>13893</v>
      </c>
      <c r="E59" s="73">
        <f>SUM(E47:E49,E51:E57)</f>
        <v>-312</v>
      </c>
      <c r="F59" s="127">
        <f>SUM(E59/D59)</f>
        <v>-2.2457352623623406E-2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13581</v>
      </c>
      <c r="F61" s="30">
        <f>SUM(C27:C29,C31:C37)</f>
        <v>479</v>
      </c>
      <c r="G61" s="134">
        <f>SUM(E61/F61)</f>
        <v>28.352818371607516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489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490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1025</v>
      </c>
      <c r="D69" s="220">
        <v>4152</v>
      </c>
      <c r="E69" s="41">
        <f>SUM(C69-D69)</f>
        <v>-3127</v>
      </c>
      <c r="F69" s="67">
        <f>SUM(E69/D69)</f>
        <v>-0.75313102119460495</v>
      </c>
      <c r="G69" s="75">
        <f>SUM(C69/D69)</f>
        <v>0.24686897880539499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1722</v>
      </c>
      <c r="D70" s="220">
        <v>3262</v>
      </c>
      <c r="E70" s="41">
        <f t="shared" ref="E70:E79" si="10">SUM(C70-D70)</f>
        <v>-1540</v>
      </c>
      <c r="F70" s="67">
        <f t="shared" ref="F70:F79" si="11">SUM(E70/D70)</f>
        <v>-0.47210300429184548</v>
      </c>
      <c r="G70" s="75">
        <f t="shared" ref="G70:G79" si="12">SUM(C70/D70)</f>
        <v>0.52789699570815452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801</v>
      </c>
      <c r="D71" s="220">
        <v>1771</v>
      </c>
      <c r="E71" s="41">
        <f t="shared" si="10"/>
        <v>-970</v>
      </c>
      <c r="F71" s="67">
        <f t="shared" si="11"/>
        <v>-0.54771315640880858</v>
      </c>
      <c r="G71" s="75">
        <f>SUM(C71/D71)</f>
        <v>0.45228684359119142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57393</v>
      </c>
      <c r="D72" s="220">
        <v>86541</v>
      </c>
      <c r="E72" s="41">
        <f t="shared" si="10"/>
        <v>-29148</v>
      </c>
      <c r="F72" s="67">
        <f t="shared" si="11"/>
        <v>-0.33681145353069641</v>
      </c>
      <c r="G72" s="75">
        <f t="shared" si="12"/>
        <v>0.66318854646930359</v>
      </c>
    </row>
    <row r="73" spans="2:14" ht="15" thickBot="1" x14ac:dyDescent="0.35">
      <c r="B73" s="3" t="s">
        <v>3</v>
      </c>
      <c r="C73" s="435">
        <f t="shared" si="9"/>
        <v>1008</v>
      </c>
      <c r="D73" s="220">
        <v>2819</v>
      </c>
      <c r="E73" s="41">
        <f t="shared" si="10"/>
        <v>-1811</v>
      </c>
      <c r="F73" s="67">
        <f t="shared" si="11"/>
        <v>-0.64242639233770837</v>
      </c>
      <c r="G73" s="75">
        <f t="shared" si="12"/>
        <v>0.35757360766229157</v>
      </c>
    </row>
    <row r="74" spans="2:14" ht="15" thickBot="1" x14ac:dyDescent="0.35">
      <c r="B74" s="227" t="s">
        <v>7</v>
      </c>
      <c r="C74" s="435">
        <f t="shared" si="9"/>
        <v>691</v>
      </c>
      <c r="D74" s="223">
        <v>752</v>
      </c>
      <c r="E74" s="57">
        <f t="shared" si="10"/>
        <v>-61</v>
      </c>
      <c r="F74" s="94">
        <f t="shared" si="11"/>
        <v>-8.1117021276595744E-2</v>
      </c>
      <c r="G74" s="75">
        <f t="shared" si="12"/>
        <v>0.9188829787234043</v>
      </c>
    </row>
    <row r="75" spans="2:14" ht="15" thickBot="1" x14ac:dyDescent="0.35">
      <c r="B75" s="14" t="s">
        <v>59</v>
      </c>
      <c r="C75" s="435">
        <f t="shared" si="9"/>
        <v>4320</v>
      </c>
      <c r="D75" s="220">
        <v>14129</v>
      </c>
      <c r="E75" s="41">
        <f t="shared" si="10"/>
        <v>-9809</v>
      </c>
      <c r="F75" s="67">
        <f t="shared" si="11"/>
        <v>-0.69424587727369236</v>
      </c>
      <c r="G75" s="75">
        <f t="shared" si="12"/>
        <v>0.30575412272630759</v>
      </c>
      <c r="K75" s="282"/>
    </row>
    <row r="76" spans="2:14" ht="15" thickBot="1" x14ac:dyDescent="0.35">
      <c r="B76" s="170" t="s">
        <v>338</v>
      </c>
      <c r="C76" s="435">
        <f t="shared" si="9"/>
        <v>595</v>
      </c>
      <c r="D76" s="235">
        <v>1843</v>
      </c>
      <c r="E76" s="93">
        <f t="shared" si="10"/>
        <v>-1248</v>
      </c>
      <c r="F76" s="95">
        <f t="shared" si="11"/>
        <v>-0.6771568095496473</v>
      </c>
      <c r="G76" s="75">
        <f t="shared" si="12"/>
        <v>0.3228431904503527</v>
      </c>
    </row>
    <row r="77" spans="2:14" ht="15" thickBot="1" x14ac:dyDescent="0.35">
      <c r="B77" s="233" t="s">
        <v>65</v>
      </c>
      <c r="C77" s="436">
        <f t="shared" si="9"/>
        <v>1331</v>
      </c>
      <c r="D77" s="236">
        <v>1048</v>
      </c>
      <c r="E77" s="57">
        <f t="shared" si="10"/>
        <v>283</v>
      </c>
      <c r="F77" s="238">
        <f t="shared" si="11"/>
        <v>0.27003816793893132</v>
      </c>
      <c r="G77" s="75">
        <f t="shared" si="12"/>
        <v>1.2700381679389312</v>
      </c>
    </row>
    <row r="78" spans="2:14" ht="15" thickBot="1" x14ac:dyDescent="0.35">
      <c r="B78" s="419" t="s">
        <v>296</v>
      </c>
      <c r="C78" s="435">
        <f t="shared" si="9"/>
        <v>514</v>
      </c>
      <c r="D78" s="418">
        <v>3522</v>
      </c>
      <c r="E78" s="105">
        <f t="shared" si="10"/>
        <v>-3008</v>
      </c>
      <c r="F78" s="150">
        <f t="shared" si="11"/>
        <v>-0.85406019307211811</v>
      </c>
      <c r="G78" s="75">
        <f t="shared" si="12"/>
        <v>0.14593980692788189</v>
      </c>
    </row>
    <row r="79" spans="2:14" ht="15" thickBot="1" x14ac:dyDescent="0.35">
      <c r="B79" s="38" t="s">
        <v>19</v>
      </c>
      <c r="C79" s="441">
        <f t="shared" si="9"/>
        <v>1574</v>
      </c>
      <c r="D79" s="390">
        <v>5504</v>
      </c>
      <c r="E79" s="26">
        <f t="shared" si="10"/>
        <v>-3930</v>
      </c>
      <c r="F79" s="152">
        <f t="shared" si="11"/>
        <v>-0.71402616279069764</v>
      </c>
      <c r="G79" s="75">
        <f t="shared" si="12"/>
        <v>0.28597383720930231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70974</v>
      </c>
      <c r="D80" s="115">
        <f>SUM(D69:D79)</f>
        <v>125343</v>
      </c>
      <c r="E80" s="77">
        <f>SUM(C80-D80)</f>
        <v>-54369</v>
      </c>
      <c r="F80" s="149">
        <f>SUM(E80/D80)</f>
        <v>-0.43376175773677028</v>
      </c>
      <c r="G80" s="185">
        <f>SUM(C80/D80)</f>
        <v>0.56623824226322972</v>
      </c>
      <c r="N80" s="72"/>
    </row>
    <row r="81" spans="3:14" ht="15" thickBot="1" x14ac:dyDescent="0.35">
      <c r="E81" s="102">
        <f>SUM(E69:E79)</f>
        <v>-54369</v>
      </c>
      <c r="I81" s="6" t="s">
        <v>489</v>
      </c>
      <c r="J81" s="40"/>
      <c r="K81" s="40"/>
      <c r="N81" s="72"/>
    </row>
    <row r="82" spans="3:14" ht="18.600000000000001" thickBot="1" x14ac:dyDescent="0.4">
      <c r="C82" s="444">
        <f>SUM(C80/C38)</f>
        <v>26.873911397198032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490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13581</v>
      </c>
      <c r="D84" s="73">
        <f>SUM(D69:D71,D73:D79)</f>
        <v>38802</v>
      </c>
      <c r="E84" s="250">
        <f>SUM(C84/D84)</f>
        <v>0.35000773156022885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31.060606060606062</v>
      </c>
      <c r="K86" s="111">
        <f t="shared" si="13"/>
        <v>36.743362831858406</v>
      </c>
      <c r="L86" s="210">
        <f>SUM(J86-K86)</f>
        <v>-5.6827567712523432</v>
      </c>
      <c r="M86" s="44">
        <f>SUM(L86/K86)</f>
        <v>-0.15466076954516253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33.115384615384613</v>
      </c>
      <c r="K87" s="111">
        <f t="shared" si="13"/>
        <v>27.64406779661017</v>
      </c>
      <c r="L87" s="210">
        <f t="shared" ref="L87:L96" si="14">SUM(J87-K87)</f>
        <v>5.4713168187744436</v>
      </c>
      <c r="M87" s="44">
        <f t="shared" ref="M87:M96" si="15">SUM(L87/K87)</f>
        <v>0.19792010564542745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40.049999999999997</v>
      </c>
      <c r="K88" s="111">
        <f t="shared" si="13"/>
        <v>37.680851063829785</v>
      </c>
      <c r="L88" s="210">
        <f>SUM(J88-K88)</f>
        <v>2.3691489361702125</v>
      </c>
      <c r="M88" s="44">
        <f t="shared" si="15"/>
        <v>6.287408243929983E-2</v>
      </c>
      <c r="N88" s="72"/>
    </row>
    <row r="89" spans="3:14" x14ac:dyDescent="0.3">
      <c r="C89" s="445">
        <f>(SUM(C69,C70,C71,C73,C74,C75,C76,C77,C78,C79)/SUM(C27,C28,C29,C31,C32,C33,C34,C35,C36,C37))</f>
        <v>28.352818371607516</v>
      </c>
      <c r="D89" s="10"/>
      <c r="E89" s="73"/>
      <c r="I89" s="130" t="s">
        <v>6</v>
      </c>
      <c r="J89" s="212">
        <f t="shared" si="13"/>
        <v>26.546253469010175</v>
      </c>
      <c r="K89" s="111">
        <f t="shared" si="13"/>
        <v>34.616399999999999</v>
      </c>
      <c r="L89" s="210">
        <f t="shared" si="14"/>
        <v>-8.0701465309898239</v>
      </c>
      <c r="M89" s="44">
        <f t="shared" si="15"/>
        <v>-0.23313072794946396</v>
      </c>
    </row>
    <row r="90" spans="3:14" x14ac:dyDescent="0.3">
      <c r="I90" s="130" t="s">
        <v>3</v>
      </c>
      <c r="J90" s="212">
        <f t="shared" si="13"/>
        <v>34.758620689655174</v>
      </c>
      <c r="K90" s="111">
        <f t="shared" ref="K90:K96" si="16">SUM(D73/D31)</f>
        <v>37.586666666666666</v>
      </c>
      <c r="L90" s="210">
        <f t="shared" si="14"/>
        <v>-2.8280459770114916</v>
      </c>
      <c r="M90" s="44">
        <f t="shared" si="15"/>
        <v>-7.5240669838900986E-2</v>
      </c>
    </row>
    <row r="91" spans="3:14" x14ac:dyDescent="0.3">
      <c r="E91" s="73"/>
      <c r="I91" s="130" t="s">
        <v>7</v>
      </c>
      <c r="J91" s="212">
        <f t="shared" si="13"/>
        <v>24.678571428571427</v>
      </c>
      <c r="K91" s="111">
        <f t="shared" si="16"/>
        <v>21.485714285714284</v>
      </c>
      <c r="L91" s="210">
        <f t="shared" si="14"/>
        <v>3.1928571428571431</v>
      </c>
      <c r="M91" s="44">
        <f t="shared" si="15"/>
        <v>0.14860372340425534</v>
      </c>
    </row>
    <row r="92" spans="3:14" x14ac:dyDescent="0.3">
      <c r="E92" s="74"/>
      <c r="I92" s="130" t="s">
        <v>59</v>
      </c>
      <c r="J92" s="212">
        <f t="shared" si="13"/>
        <v>30.857142857142858</v>
      </c>
      <c r="K92" s="111">
        <f t="shared" si="16"/>
        <v>30.715217391304346</v>
      </c>
      <c r="L92" s="210">
        <f t="shared" si="14"/>
        <v>0.1419254658385114</v>
      </c>
      <c r="M92" s="44">
        <f t="shared" si="15"/>
        <v>4.6206889578678783E-3</v>
      </c>
    </row>
    <row r="93" spans="3:14" x14ac:dyDescent="0.3">
      <c r="I93" s="130" t="s">
        <v>338</v>
      </c>
      <c r="J93" s="212">
        <f t="shared" si="13"/>
        <v>31.315789473684209</v>
      </c>
      <c r="K93" s="111">
        <f t="shared" si="16"/>
        <v>30.21311475409836</v>
      </c>
      <c r="L93" s="210">
        <f t="shared" si="14"/>
        <v>1.1026747195858491</v>
      </c>
      <c r="M93" s="44">
        <f t="shared" si="15"/>
        <v>3.6496558814290175E-2</v>
      </c>
    </row>
    <row r="94" spans="3:14" x14ac:dyDescent="0.3">
      <c r="E94" s="25"/>
      <c r="F94" s="25"/>
      <c r="I94" s="130" t="s">
        <v>65</v>
      </c>
      <c r="J94" s="212">
        <f t="shared" si="13"/>
        <v>36.972222222222221</v>
      </c>
      <c r="K94" s="111">
        <f t="shared" si="16"/>
        <v>23.818181818181817</v>
      </c>
      <c r="L94" s="210">
        <f t="shared" si="14"/>
        <v>13.154040404040405</v>
      </c>
      <c r="M94" s="44">
        <f t="shared" si="15"/>
        <v>0.55226887192536056</v>
      </c>
    </row>
    <row r="95" spans="3:14" x14ac:dyDescent="0.3">
      <c r="E95" s="25"/>
      <c r="F95" s="25"/>
      <c r="I95" s="79" t="s">
        <v>296</v>
      </c>
      <c r="J95" s="212">
        <f t="shared" si="13"/>
        <v>13.891891891891891</v>
      </c>
      <c r="K95" s="111">
        <f t="shared" si="16"/>
        <v>31.72972972972973</v>
      </c>
      <c r="L95" s="210">
        <f t="shared" si="14"/>
        <v>-17.837837837837839</v>
      </c>
      <c r="M95" s="44">
        <f t="shared" si="15"/>
        <v>-0.56218057921635434</v>
      </c>
    </row>
    <row r="96" spans="3:14" ht="15" thickBot="1" x14ac:dyDescent="0.35">
      <c r="I96" s="13" t="s">
        <v>19</v>
      </c>
      <c r="J96" s="213">
        <f t="shared" si="13"/>
        <v>18.517647058823531</v>
      </c>
      <c r="K96" s="208">
        <f t="shared" si="16"/>
        <v>18.657627118644069</v>
      </c>
      <c r="L96" s="211">
        <f t="shared" si="14"/>
        <v>-0.13998005982053741</v>
      </c>
      <c r="M96" s="65">
        <f t="shared" si="15"/>
        <v>-7.5025649794801114E-3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E3E71-61D0-4DB6-ACC4-8BCB98D4A4B0}">
  <dimension ref="B1:AM203"/>
  <sheetViews>
    <sheetView topLeftCell="C1" zoomScaleNormal="100" workbookViewId="0">
      <selection activeCell="I53" sqref="I53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492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492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494</v>
      </c>
      <c r="D5" s="423" t="s">
        <v>490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33</v>
      </c>
      <c r="E8" s="93">
        <f t="shared" ref="E8:E19" si="0">SUM(C8-D8)</f>
        <v>1</v>
      </c>
      <c r="F8" s="96">
        <f t="shared" ref="F8:F19" si="1">SUM(E8/D8)</f>
        <v>3.0303030303030304E-2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52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20</v>
      </c>
      <c r="E10" s="93">
        <f t="shared" si="0"/>
        <v>-1</v>
      </c>
      <c r="F10" s="44">
        <f t="shared" si="1"/>
        <v>-0.05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2169</v>
      </c>
      <c r="D11" s="427">
        <v>2162</v>
      </c>
      <c r="E11" s="93">
        <f t="shared" si="0"/>
        <v>7</v>
      </c>
      <c r="F11" s="44">
        <f t="shared" si="1"/>
        <v>3.2377428307123032E-3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0.67692307692307696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27</v>
      </c>
      <c r="D13" s="427">
        <v>28</v>
      </c>
      <c r="E13" s="93">
        <f t="shared" si="0"/>
        <v>-1</v>
      </c>
      <c r="F13" s="58">
        <f t="shared" si="1"/>
        <v>-3.5714285714285712E-2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0.57973705179282864</v>
      </c>
      <c r="U13" s="16"/>
    </row>
    <row r="14" spans="2:35" ht="15" thickBot="1" x14ac:dyDescent="0.35">
      <c r="B14" s="14" t="s">
        <v>59</v>
      </c>
      <c r="C14" s="427">
        <v>140</v>
      </c>
      <c r="D14" s="427">
        <v>140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31</v>
      </c>
      <c r="D16" s="430">
        <v>36</v>
      </c>
      <c r="E16" s="41">
        <f t="shared" si="0"/>
        <v>-5</v>
      </c>
      <c r="F16" s="44">
        <f t="shared" si="1"/>
        <v>-0.1388888888888889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36</v>
      </c>
      <c r="D17" s="431">
        <v>37</v>
      </c>
      <c r="E17" s="41">
        <f t="shared" si="0"/>
        <v>-1</v>
      </c>
      <c r="F17" s="44">
        <f t="shared" si="1"/>
        <v>-2.7027027027027029E-2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84</v>
      </c>
      <c r="D18" s="429">
        <v>85</v>
      </c>
      <c r="E18" s="57">
        <f t="shared" si="0"/>
        <v>-1</v>
      </c>
      <c r="F18" s="58">
        <f t="shared" si="1"/>
        <v>-1.1764705882352941E-2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2640</v>
      </c>
      <c r="D19" s="7">
        <f>SUM(D8:D18)</f>
        <v>2641</v>
      </c>
      <c r="E19" s="77">
        <f t="shared" si="0"/>
        <v>-1</v>
      </c>
      <c r="F19" s="60">
        <f t="shared" si="1"/>
        <v>-3.786444528587656E-4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493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494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2169</v>
      </c>
      <c r="D30" s="99">
        <v>2500</v>
      </c>
      <c r="E30" s="41">
        <f t="shared" si="3"/>
        <v>-331</v>
      </c>
      <c r="F30" s="67">
        <f t="shared" si="4"/>
        <v>-0.13239999999999999</v>
      </c>
      <c r="G30" s="75">
        <f>SUM(C30/D30)</f>
        <v>0.86760000000000004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27</v>
      </c>
      <c r="D32" s="99">
        <v>35</v>
      </c>
      <c r="E32" s="41">
        <f t="shared" si="3"/>
        <v>-8</v>
      </c>
      <c r="F32" s="67">
        <f t="shared" si="4"/>
        <v>-0.22857142857142856</v>
      </c>
      <c r="G32" s="75">
        <f t="shared" si="5"/>
        <v>0.77142857142857146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140</v>
      </c>
      <c r="D33" s="99">
        <v>460</v>
      </c>
      <c r="E33" s="41">
        <f t="shared" si="3"/>
        <v>-320</v>
      </c>
      <c r="F33" s="67">
        <f t="shared" si="4"/>
        <v>-0.69565217391304346</v>
      </c>
      <c r="G33" s="75">
        <f t="shared" si="5"/>
        <v>0.30434782608695654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31</v>
      </c>
      <c r="D35" s="182">
        <v>44</v>
      </c>
      <c r="E35" s="57">
        <f t="shared" si="3"/>
        <v>-13</v>
      </c>
      <c r="F35" s="389">
        <f t="shared" si="4"/>
        <v>-0.29545454545454547</v>
      </c>
      <c r="G35" s="75">
        <f t="shared" si="5"/>
        <v>0.70454545454545459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2640</v>
      </c>
      <c r="D38" s="7">
        <f>SUM(D27:D37)</f>
        <v>3859</v>
      </c>
      <c r="E38" s="77">
        <f t="shared" si="3"/>
        <v>-1219</v>
      </c>
      <c r="F38" s="149">
        <f>SUM(E38/D38)</f>
        <v>-0.31588494428608449</v>
      </c>
      <c r="G38" s="185">
        <f>SUM(C38/D38)</f>
        <v>0.68411505571391551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471</v>
      </c>
      <c r="D40" s="438">
        <f>SUM(D27:D29,D31:D37)</f>
        <v>1359</v>
      </c>
      <c r="E40" s="77">
        <f>SUM(C40-D40)</f>
        <v>-888</v>
      </c>
      <c r="F40" s="149">
        <f>SUM(E40/D40)</f>
        <v>-0.65342163355408389</v>
      </c>
      <c r="G40" s="185">
        <f>SUM(C40/D40)</f>
        <v>0.34657836644591611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492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494</v>
      </c>
      <c r="D44" s="423" t="s">
        <v>490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1096</v>
      </c>
      <c r="D47" s="441">
        <v>1025</v>
      </c>
      <c r="E47" s="93">
        <f t="shared" ref="E47:E57" si="6">SUM(C47-D47)</f>
        <v>71</v>
      </c>
      <c r="F47" s="95">
        <f t="shared" ref="F47:F58" si="7">SUM(E47/D47)</f>
        <v>6.9268292682926835E-2</v>
      </c>
      <c r="G47" s="394">
        <f t="shared" ref="G47:G57" si="8">SUM(C47/C27)</f>
        <v>32.235294117647058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1739</v>
      </c>
      <c r="D48" s="427">
        <v>1722</v>
      </c>
      <c r="E48" s="93">
        <f t="shared" si="6"/>
        <v>17</v>
      </c>
      <c r="F48" s="95">
        <f t="shared" si="7"/>
        <v>9.8722415795586532E-3</v>
      </c>
      <c r="G48" s="394">
        <f t="shared" si="8"/>
        <v>33.442307692307693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789</v>
      </c>
      <c r="D49" s="427">
        <v>801</v>
      </c>
      <c r="E49" s="93">
        <f t="shared" si="6"/>
        <v>-12</v>
      </c>
      <c r="F49" s="95">
        <f t="shared" si="7"/>
        <v>-1.4981273408239701E-2</v>
      </c>
      <c r="G49" s="394">
        <f t="shared" si="8"/>
        <v>41.526315789473685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59080</v>
      </c>
      <c r="D50" s="442">
        <v>57393</v>
      </c>
      <c r="E50" s="93">
        <f t="shared" si="6"/>
        <v>1687</v>
      </c>
      <c r="F50" s="95">
        <f t="shared" si="7"/>
        <v>2.9393828515672644E-2</v>
      </c>
      <c r="G50" s="394">
        <f t="shared" si="8"/>
        <v>27.238358690640847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1110</v>
      </c>
      <c r="D51" s="427">
        <v>1008</v>
      </c>
      <c r="E51" s="93">
        <f t="shared" si="6"/>
        <v>102</v>
      </c>
      <c r="F51" s="95">
        <f t="shared" si="7"/>
        <v>0.10119047619047619</v>
      </c>
      <c r="G51" s="394">
        <f t="shared" si="8"/>
        <v>38.275862068965516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592</v>
      </c>
      <c r="D52" s="427">
        <v>691</v>
      </c>
      <c r="E52" s="93">
        <f t="shared" si="6"/>
        <v>-99</v>
      </c>
      <c r="F52" s="95">
        <f t="shared" si="7"/>
        <v>-0.14327062228654125</v>
      </c>
      <c r="G52" s="394">
        <f t="shared" si="8"/>
        <v>21.925925925925927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4643</v>
      </c>
      <c r="D53" s="427">
        <v>4320</v>
      </c>
      <c r="E53" s="93">
        <f t="shared" si="6"/>
        <v>323</v>
      </c>
      <c r="F53" s="95">
        <f t="shared" si="7"/>
        <v>7.4768518518518512E-2</v>
      </c>
      <c r="G53" s="394">
        <f t="shared" si="8"/>
        <v>33.164285714285711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608</v>
      </c>
      <c r="D54" s="429">
        <v>595</v>
      </c>
      <c r="E54" s="26">
        <f t="shared" si="6"/>
        <v>13</v>
      </c>
      <c r="F54" s="152">
        <f t="shared" si="7"/>
        <v>2.1848739495798318E-2</v>
      </c>
      <c r="G54" s="394">
        <f t="shared" si="8"/>
        <v>32</v>
      </c>
      <c r="AL54" s="35"/>
      <c r="AM54" s="35"/>
    </row>
    <row r="55" spans="2:39" ht="15" thickBot="1" x14ac:dyDescent="0.35">
      <c r="B55" s="14" t="s">
        <v>65</v>
      </c>
      <c r="C55" s="427">
        <v>908</v>
      </c>
      <c r="D55" s="427">
        <v>1331</v>
      </c>
      <c r="E55" s="41">
        <f t="shared" si="6"/>
        <v>-423</v>
      </c>
      <c r="F55" s="67">
        <f t="shared" si="7"/>
        <v>-0.31780616078136742</v>
      </c>
      <c r="G55" s="394">
        <f t="shared" si="8"/>
        <v>29.29032258064516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553</v>
      </c>
      <c r="D56" s="427">
        <v>514</v>
      </c>
      <c r="E56" s="41">
        <f t="shared" si="6"/>
        <v>39</v>
      </c>
      <c r="F56" s="67">
        <f t="shared" si="7"/>
        <v>7.5875486381322951E-2</v>
      </c>
      <c r="G56" s="394">
        <f t="shared" si="8"/>
        <v>15.361111111111111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1639</v>
      </c>
      <c r="D57" s="429">
        <v>1574</v>
      </c>
      <c r="E57" s="57">
        <f t="shared" si="6"/>
        <v>65</v>
      </c>
      <c r="F57" s="94">
        <f t="shared" si="7"/>
        <v>4.1296060991105464E-2</v>
      </c>
      <c r="G57" s="394">
        <f t="shared" si="8"/>
        <v>19.511904761904763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72757</v>
      </c>
      <c r="D58" s="59">
        <f>SUM(D47:D57)</f>
        <v>70974</v>
      </c>
      <c r="E58" s="77">
        <f>SUM(C58-D58)</f>
        <v>1783</v>
      </c>
      <c r="F58" s="149">
        <f t="shared" si="7"/>
        <v>2.5121875616422915E-2</v>
      </c>
      <c r="G58" s="395">
        <f>SUM(C58/C38)</f>
        <v>27.559469696969696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13677</v>
      </c>
      <c r="D59" s="73">
        <f>SUM(D47:D49,D51:D57)</f>
        <v>13581</v>
      </c>
      <c r="E59" s="73">
        <f>SUM(E47:E49,E51:E57)</f>
        <v>96</v>
      </c>
      <c r="F59" s="127">
        <f>SUM(E59/D59)</f>
        <v>7.0686989176054786E-3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13677</v>
      </c>
      <c r="F61" s="30">
        <f>SUM(C27:C29,C31:C37)</f>
        <v>471</v>
      </c>
      <c r="G61" s="134">
        <f>SUM(E61/F61)</f>
        <v>29.038216560509554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493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494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1096</v>
      </c>
      <c r="D69" s="220">
        <v>4152</v>
      </c>
      <c r="E69" s="41">
        <f>SUM(C69-D69)</f>
        <v>-3056</v>
      </c>
      <c r="F69" s="67">
        <f>SUM(E69/D69)</f>
        <v>-0.73603082851637769</v>
      </c>
      <c r="G69" s="75">
        <f>SUM(C69/D69)</f>
        <v>0.26396917148362237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1739</v>
      </c>
      <c r="D70" s="220">
        <v>3262</v>
      </c>
      <c r="E70" s="41">
        <f t="shared" ref="E70:E79" si="10">SUM(C70-D70)</f>
        <v>-1523</v>
      </c>
      <c r="F70" s="67">
        <f t="shared" ref="F70:F79" si="11">SUM(E70/D70)</f>
        <v>-0.46689147762109134</v>
      </c>
      <c r="G70" s="75">
        <f t="shared" ref="G70:G79" si="12">SUM(C70/D70)</f>
        <v>0.5331085223789086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789</v>
      </c>
      <c r="D71" s="220">
        <v>1771</v>
      </c>
      <c r="E71" s="41">
        <f t="shared" si="10"/>
        <v>-982</v>
      </c>
      <c r="F71" s="67">
        <f t="shared" si="11"/>
        <v>-0.55448898927159795</v>
      </c>
      <c r="G71" s="75">
        <f>SUM(C71/D71)</f>
        <v>0.44551101072840205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59080</v>
      </c>
      <c r="D72" s="220">
        <v>86541</v>
      </c>
      <c r="E72" s="41">
        <f t="shared" si="10"/>
        <v>-27461</v>
      </c>
      <c r="F72" s="67">
        <f t="shared" si="11"/>
        <v>-0.31731780312221952</v>
      </c>
      <c r="G72" s="75">
        <f t="shared" si="12"/>
        <v>0.68268219687778042</v>
      </c>
    </row>
    <row r="73" spans="2:14" ht="15" thickBot="1" x14ac:dyDescent="0.35">
      <c r="B73" s="3" t="s">
        <v>3</v>
      </c>
      <c r="C73" s="435">
        <f t="shared" si="9"/>
        <v>1110</v>
      </c>
      <c r="D73" s="220">
        <v>2819</v>
      </c>
      <c r="E73" s="41">
        <f t="shared" si="10"/>
        <v>-1709</v>
      </c>
      <c r="F73" s="67">
        <f t="shared" si="11"/>
        <v>-0.60624334870521457</v>
      </c>
      <c r="G73" s="75">
        <f t="shared" si="12"/>
        <v>0.39375665129478538</v>
      </c>
    </row>
    <row r="74" spans="2:14" ht="15" thickBot="1" x14ac:dyDescent="0.35">
      <c r="B74" s="227" t="s">
        <v>7</v>
      </c>
      <c r="C74" s="435">
        <f t="shared" si="9"/>
        <v>592</v>
      </c>
      <c r="D74" s="223">
        <v>752</v>
      </c>
      <c r="E74" s="57">
        <f t="shared" si="10"/>
        <v>-160</v>
      </c>
      <c r="F74" s="94">
        <f t="shared" si="11"/>
        <v>-0.21276595744680851</v>
      </c>
      <c r="G74" s="75">
        <f t="shared" si="12"/>
        <v>0.78723404255319152</v>
      </c>
    </row>
    <row r="75" spans="2:14" ht="15" thickBot="1" x14ac:dyDescent="0.35">
      <c r="B75" s="14" t="s">
        <v>59</v>
      </c>
      <c r="C75" s="435">
        <f t="shared" si="9"/>
        <v>4643</v>
      </c>
      <c r="D75" s="220">
        <v>14129</v>
      </c>
      <c r="E75" s="41">
        <f t="shared" si="10"/>
        <v>-9486</v>
      </c>
      <c r="F75" s="67">
        <f t="shared" si="11"/>
        <v>-0.67138509448651706</v>
      </c>
      <c r="G75" s="75">
        <f t="shared" si="12"/>
        <v>0.32861490551348288</v>
      </c>
      <c r="K75" s="282"/>
    </row>
    <row r="76" spans="2:14" ht="15" thickBot="1" x14ac:dyDescent="0.35">
      <c r="B76" s="170" t="s">
        <v>338</v>
      </c>
      <c r="C76" s="435">
        <f t="shared" si="9"/>
        <v>608</v>
      </c>
      <c r="D76" s="235">
        <v>1843</v>
      </c>
      <c r="E76" s="93">
        <f t="shared" si="10"/>
        <v>-1235</v>
      </c>
      <c r="F76" s="95">
        <f t="shared" si="11"/>
        <v>-0.67010309278350511</v>
      </c>
      <c r="G76" s="75">
        <f t="shared" si="12"/>
        <v>0.32989690721649484</v>
      </c>
    </row>
    <row r="77" spans="2:14" ht="15" thickBot="1" x14ac:dyDescent="0.35">
      <c r="B77" s="233" t="s">
        <v>65</v>
      </c>
      <c r="C77" s="436">
        <f t="shared" si="9"/>
        <v>908</v>
      </c>
      <c r="D77" s="236">
        <v>1048</v>
      </c>
      <c r="E77" s="57">
        <f t="shared" si="10"/>
        <v>-140</v>
      </c>
      <c r="F77" s="238">
        <f t="shared" si="11"/>
        <v>-0.13358778625954199</v>
      </c>
      <c r="G77" s="75">
        <f t="shared" si="12"/>
        <v>0.86641221374045807</v>
      </c>
    </row>
    <row r="78" spans="2:14" ht="15" thickBot="1" x14ac:dyDescent="0.35">
      <c r="B78" s="419" t="s">
        <v>296</v>
      </c>
      <c r="C78" s="435">
        <f t="shared" si="9"/>
        <v>553</v>
      </c>
      <c r="D78" s="418">
        <v>3522</v>
      </c>
      <c r="E78" s="105">
        <f t="shared" si="10"/>
        <v>-2969</v>
      </c>
      <c r="F78" s="150">
        <f t="shared" si="11"/>
        <v>-0.84298693923906876</v>
      </c>
      <c r="G78" s="75">
        <f t="shared" si="12"/>
        <v>0.1570130607609313</v>
      </c>
    </row>
    <row r="79" spans="2:14" ht="15" thickBot="1" x14ac:dyDescent="0.35">
      <c r="B79" s="38" t="s">
        <v>19</v>
      </c>
      <c r="C79" s="441">
        <f t="shared" si="9"/>
        <v>1639</v>
      </c>
      <c r="D79" s="390">
        <v>5504</v>
      </c>
      <c r="E79" s="26">
        <f t="shared" si="10"/>
        <v>-3865</v>
      </c>
      <c r="F79" s="152">
        <f t="shared" si="11"/>
        <v>-0.70221656976744184</v>
      </c>
      <c r="G79" s="75">
        <f t="shared" si="12"/>
        <v>0.29778343023255816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72757</v>
      </c>
      <c r="D80" s="115">
        <f>SUM(D69:D79)</f>
        <v>125343</v>
      </c>
      <c r="E80" s="77">
        <f>SUM(C80-D80)</f>
        <v>-52586</v>
      </c>
      <c r="F80" s="149">
        <f>SUM(E80/D80)</f>
        <v>-0.4195367910453715</v>
      </c>
      <c r="G80" s="185">
        <f>SUM(C80/D80)</f>
        <v>0.58046320895462855</v>
      </c>
      <c r="N80" s="72"/>
    </row>
    <row r="81" spans="3:14" ht="15" thickBot="1" x14ac:dyDescent="0.35">
      <c r="E81" s="102">
        <f>SUM(E69:E79)</f>
        <v>-52586</v>
      </c>
      <c r="I81" s="6" t="s">
        <v>493</v>
      </c>
      <c r="J81" s="40"/>
      <c r="K81" s="40"/>
      <c r="N81" s="72"/>
    </row>
    <row r="82" spans="3:14" ht="18.600000000000001" thickBot="1" x14ac:dyDescent="0.4">
      <c r="C82" s="444">
        <f>SUM(C80/C38)</f>
        <v>27.559469696969696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494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13677</v>
      </c>
      <c r="D84" s="73">
        <f>SUM(D69:D71,D73:D79)</f>
        <v>38802</v>
      </c>
      <c r="E84" s="250">
        <f>SUM(C84/D84)</f>
        <v>0.35248183083346218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32.235294117647058</v>
      </c>
      <c r="K86" s="111">
        <f t="shared" si="13"/>
        <v>36.743362831858406</v>
      </c>
      <c r="L86" s="210">
        <f>SUM(J86-K86)</f>
        <v>-4.5080687142113476</v>
      </c>
      <c r="M86" s="44">
        <f>SUM(L86/K86)</f>
        <v>-0.12269069477501982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33.442307692307693</v>
      </c>
      <c r="K87" s="111">
        <f t="shared" si="13"/>
        <v>27.64406779661017</v>
      </c>
      <c r="L87" s="210">
        <f t="shared" ref="L87:L96" si="14">SUM(J87-K87)</f>
        <v>5.7982398956975238</v>
      </c>
      <c r="M87" s="44">
        <f t="shared" ref="M87:M96" si="15">SUM(L87/K87)</f>
        <v>0.20974626232136964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41.526315789473685</v>
      </c>
      <c r="K88" s="111">
        <f t="shared" si="13"/>
        <v>37.680851063829785</v>
      </c>
      <c r="L88" s="210">
        <f>SUM(J88-K88)</f>
        <v>3.8454647256439003</v>
      </c>
      <c r="M88" s="44">
        <f t="shared" si="15"/>
        <v>0.10205355285446828</v>
      </c>
      <c r="N88" s="72"/>
    </row>
    <row r="89" spans="3:14" x14ac:dyDescent="0.3">
      <c r="C89" s="445">
        <f>(SUM(C69,C70,C71,C73,C74,C75,C76,C77,C78,C79)/SUM(C27,C28,C29,C31,C32,C33,C34,C35,C36,C37))</f>
        <v>29.038216560509554</v>
      </c>
      <c r="D89" s="10"/>
      <c r="E89" s="73"/>
      <c r="I89" s="130" t="s">
        <v>6</v>
      </c>
      <c r="J89" s="212">
        <f t="shared" si="13"/>
        <v>27.238358690640847</v>
      </c>
      <c r="K89" s="111">
        <f t="shared" si="13"/>
        <v>34.616399999999999</v>
      </c>
      <c r="L89" s="210">
        <f t="shared" si="14"/>
        <v>-7.3780413093591513</v>
      </c>
      <c r="M89" s="44">
        <f t="shared" si="15"/>
        <v>-0.21313716358024379</v>
      </c>
    </row>
    <row r="90" spans="3:14" x14ac:dyDescent="0.3">
      <c r="I90" s="130" t="s">
        <v>3</v>
      </c>
      <c r="J90" s="212">
        <f t="shared" si="13"/>
        <v>38.275862068965516</v>
      </c>
      <c r="K90" s="111">
        <f t="shared" ref="K90:K96" si="16">SUM(D73/D31)</f>
        <v>37.586666666666666</v>
      </c>
      <c r="L90" s="210">
        <f t="shared" si="14"/>
        <v>0.68919540229885001</v>
      </c>
      <c r="M90" s="44">
        <f t="shared" si="15"/>
        <v>1.8336167141686326E-2</v>
      </c>
    </row>
    <row r="91" spans="3:14" x14ac:dyDescent="0.3">
      <c r="E91" s="73"/>
      <c r="I91" s="130" t="s">
        <v>7</v>
      </c>
      <c r="J91" s="212">
        <f t="shared" si="13"/>
        <v>21.925925925925927</v>
      </c>
      <c r="K91" s="111">
        <f t="shared" si="16"/>
        <v>21.485714285714284</v>
      </c>
      <c r="L91" s="210">
        <f t="shared" si="14"/>
        <v>0.44021164021164338</v>
      </c>
      <c r="M91" s="44">
        <f t="shared" si="15"/>
        <v>2.0488573680063193E-2</v>
      </c>
    </row>
    <row r="92" spans="3:14" x14ac:dyDescent="0.3">
      <c r="E92" s="74"/>
      <c r="I92" s="130" t="s">
        <v>59</v>
      </c>
      <c r="J92" s="212">
        <f t="shared" si="13"/>
        <v>33.164285714285711</v>
      </c>
      <c r="K92" s="111">
        <f t="shared" si="16"/>
        <v>30.715217391304346</v>
      </c>
      <c r="L92" s="210">
        <f t="shared" si="14"/>
        <v>2.4490683229813648</v>
      </c>
      <c r="M92" s="44">
        <f t="shared" si="15"/>
        <v>7.9734689544300935E-2</v>
      </c>
    </row>
    <row r="93" spans="3:14" x14ac:dyDescent="0.3">
      <c r="I93" s="130" t="s">
        <v>338</v>
      </c>
      <c r="J93" s="212">
        <f t="shared" si="13"/>
        <v>32</v>
      </c>
      <c r="K93" s="111">
        <f t="shared" si="16"/>
        <v>30.21311475409836</v>
      </c>
      <c r="L93" s="210">
        <f t="shared" si="14"/>
        <v>1.7868852459016402</v>
      </c>
      <c r="M93" s="44">
        <f t="shared" si="15"/>
        <v>5.914270211611506E-2</v>
      </c>
    </row>
    <row r="94" spans="3:14" x14ac:dyDescent="0.3">
      <c r="E94" s="25"/>
      <c r="F94" s="25"/>
      <c r="I94" s="130" t="s">
        <v>65</v>
      </c>
      <c r="J94" s="212">
        <f t="shared" si="13"/>
        <v>29.29032258064516</v>
      </c>
      <c r="K94" s="111">
        <f t="shared" si="16"/>
        <v>23.818181818181817</v>
      </c>
      <c r="L94" s="210">
        <f t="shared" si="14"/>
        <v>5.4721407624633436</v>
      </c>
      <c r="M94" s="44">
        <f t="shared" si="15"/>
        <v>0.22974636788968239</v>
      </c>
    </row>
    <row r="95" spans="3:14" x14ac:dyDescent="0.3">
      <c r="E95" s="25"/>
      <c r="F95" s="25"/>
      <c r="I95" s="79" t="s">
        <v>296</v>
      </c>
      <c r="J95" s="212">
        <f t="shared" si="13"/>
        <v>15.361111111111111</v>
      </c>
      <c r="K95" s="111">
        <f t="shared" si="16"/>
        <v>31.72972972972973</v>
      </c>
      <c r="L95" s="210">
        <f t="shared" si="14"/>
        <v>-16.368618618618619</v>
      </c>
      <c r="M95" s="44">
        <f t="shared" si="15"/>
        <v>-0.51587639598712853</v>
      </c>
    </row>
    <row r="96" spans="3:14" ht="15" thickBot="1" x14ac:dyDescent="0.35">
      <c r="I96" s="13" t="s">
        <v>19</v>
      </c>
      <c r="J96" s="213">
        <f t="shared" si="13"/>
        <v>19.511904761904763</v>
      </c>
      <c r="K96" s="208">
        <f t="shared" si="16"/>
        <v>18.657627118644069</v>
      </c>
      <c r="L96" s="211">
        <f t="shared" si="14"/>
        <v>0.85427764326069422</v>
      </c>
      <c r="M96" s="65">
        <f t="shared" si="15"/>
        <v>4.5787046650055375E-2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EC806-61EA-4F3E-A2E9-2CF161F37609}">
  <dimension ref="B1:AM203"/>
  <sheetViews>
    <sheetView topLeftCell="D1" zoomScaleNormal="100" workbookViewId="0">
      <selection activeCell="I23" sqref="I23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495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495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497</v>
      </c>
      <c r="D5" s="423" t="s">
        <v>494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52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2172</v>
      </c>
      <c r="D11" s="427">
        <v>2169</v>
      </c>
      <c r="E11" s="93">
        <f t="shared" si="0"/>
        <v>3</v>
      </c>
      <c r="F11" s="44">
        <f t="shared" si="1"/>
        <v>1.3831258644536654E-3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0.6776923076923077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26</v>
      </c>
      <c r="D13" s="427">
        <v>27</v>
      </c>
      <c r="E13" s="93">
        <f t="shared" si="0"/>
        <v>-1</v>
      </c>
      <c r="F13" s="58">
        <f t="shared" si="1"/>
        <v>-3.7037037037037035E-2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0.58599999999999997</v>
      </c>
      <c r="U13" s="16"/>
    </row>
    <row r="14" spans="2:35" ht="15" thickBot="1" x14ac:dyDescent="0.35">
      <c r="B14" s="14" t="s">
        <v>59</v>
      </c>
      <c r="C14" s="427">
        <v>140</v>
      </c>
      <c r="D14" s="427">
        <v>140</v>
      </c>
      <c r="E14" s="93">
        <f t="shared" si="0"/>
        <v>0</v>
      </c>
      <c r="F14" s="44">
        <f t="shared" si="1"/>
        <v>0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31</v>
      </c>
      <c r="D16" s="430">
        <v>31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84</v>
      </c>
      <c r="D18" s="429">
        <v>84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2643</v>
      </c>
      <c r="D19" s="7">
        <f>SUM(D8:D18)</f>
        <v>2640</v>
      </c>
      <c r="E19" s="77">
        <f t="shared" si="0"/>
        <v>3</v>
      </c>
      <c r="F19" s="60">
        <f t="shared" si="1"/>
        <v>1.1363636363636363E-3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496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497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2172</v>
      </c>
      <c r="D30" s="99">
        <v>2500</v>
      </c>
      <c r="E30" s="41">
        <f t="shared" si="3"/>
        <v>-328</v>
      </c>
      <c r="F30" s="67">
        <f t="shared" si="4"/>
        <v>-0.13120000000000001</v>
      </c>
      <c r="G30" s="75">
        <f>SUM(C30/D30)</f>
        <v>0.86880000000000002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26</v>
      </c>
      <c r="D32" s="99">
        <v>35</v>
      </c>
      <c r="E32" s="41">
        <f t="shared" si="3"/>
        <v>-9</v>
      </c>
      <c r="F32" s="67">
        <f t="shared" si="4"/>
        <v>-0.25714285714285712</v>
      </c>
      <c r="G32" s="75">
        <f t="shared" si="5"/>
        <v>0.74285714285714288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140</v>
      </c>
      <c r="D33" s="99">
        <v>460</v>
      </c>
      <c r="E33" s="41">
        <f t="shared" si="3"/>
        <v>-320</v>
      </c>
      <c r="F33" s="67">
        <f t="shared" si="4"/>
        <v>-0.69565217391304346</v>
      </c>
      <c r="G33" s="75">
        <f t="shared" si="5"/>
        <v>0.30434782608695654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31</v>
      </c>
      <c r="D35" s="182">
        <v>44</v>
      </c>
      <c r="E35" s="57">
        <f t="shared" si="3"/>
        <v>-13</v>
      </c>
      <c r="F35" s="389">
        <f t="shared" si="4"/>
        <v>-0.29545454545454547</v>
      </c>
      <c r="G35" s="75">
        <f t="shared" si="5"/>
        <v>0.70454545454545459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2643</v>
      </c>
      <c r="D38" s="7">
        <f>SUM(D27:D37)</f>
        <v>3859</v>
      </c>
      <c r="E38" s="77">
        <f t="shared" si="3"/>
        <v>-1216</v>
      </c>
      <c r="F38" s="149">
        <f>SUM(E38/D38)</f>
        <v>-0.31510754081368231</v>
      </c>
      <c r="G38" s="185">
        <f>SUM(C38/D38)</f>
        <v>0.68489245918631769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471</v>
      </c>
      <c r="D40" s="438">
        <f>SUM(D27:D29,D31:D37)</f>
        <v>1359</v>
      </c>
      <c r="E40" s="77">
        <f>SUM(C40-D40)</f>
        <v>-888</v>
      </c>
      <c r="F40" s="149">
        <f>SUM(E40/D40)</f>
        <v>-0.65342163355408389</v>
      </c>
      <c r="G40" s="185">
        <f>SUM(C40/D40)</f>
        <v>0.34657836644591611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495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497</v>
      </c>
      <c r="D44" s="423" t="s">
        <v>494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1120</v>
      </c>
      <c r="D47" s="441">
        <v>1096</v>
      </c>
      <c r="E47" s="93">
        <f t="shared" ref="E47:E57" si="6">SUM(C47-D47)</f>
        <v>24</v>
      </c>
      <c r="F47" s="95">
        <f t="shared" ref="F47:F58" si="7">SUM(E47/D47)</f>
        <v>2.1897810218978103E-2</v>
      </c>
      <c r="G47" s="394">
        <f t="shared" ref="G47:G57" si="8">SUM(C47/C27)</f>
        <v>32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1763</v>
      </c>
      <c r="D48" s="427">
        <v>1739</v>
      </c>
      <c r="E48" s="93">
        <f t="shared" si="6"/>
        <v>24</v>
      </c>
      <c r="F48" s="95">
        <f t="shared" si="7"/>
        <v>1.3801035077630822E-2</v>
      </c>
      <c r="G48" s="394">
        <f t="shared" si="8"/>
        <v>33.903846153846153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773</v>
      </c>
      <c r="D49" s="427">
        <v>789</v>
      </c>
      <c r="E49" s="93">
        <f t="shared" si="6"/>
        <v>-16</v>
      </c>
      <c r="F49" s="95">
        <f t="shared" si="7"/>
        <v>-2.0278833967046894E-2</v>
      </c>
      <c r="G49" s="394">
        <f t="shared" si="8"/>
        <v>40.684210526315788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59980</v>
      </c>
      <c r="D50" s="442">
        <v>59080</v>
      </c>
      <c r="E50" s="93">
        <f t="shared" si="6"/>
        <v>900</v>
      </c>
      <c r="F50" s="95">
        <f t="shared" si="7"/>
        <v>1.5233581584292485E-2</v>
      </c>
      <c r="G50" s="394">
        <f t="shared" si="8"/>
        <v>27.61510128913444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1047</v>
      </c>
      <c r="D51" s="427">
        <v>1110</v>
      </c>
      <c r="E51" s="93">
        <f t="shared" si="6"/>
        <v>-63</v>
      </c>
      <c r="F51" s="95">
        <f t="shared" si="7"/>
        <v>-5.675675675675676E-2</v>
      </c>
      <c r="G51" s="394">
        <f t="shared" si="8"/>
        <v>36.103448275862071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595</v>
      </c>
      <c r="D52" s="427">
        <v>592</v>
      </c>
      <c r="E52" s="93">
        <f t="shared" si="6"/>
        <v>3</v>
      </c>
      <c r="F52" s="95">
        <f t="shared" si="7"/>
        <v>5.0675675675675678E-3</v>
      </c>
      <c r="G52" s="394">
        <f t="shared" si="8"/>
        <v>22.884615384615383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4654</v>
      </c>
      <c r="D53" s="427">
        <v>4643</v>
      </c>
      <c r="E53" s="93">
        <f t="shared" si="6"/>
        <v>11</v>
      </c>
      <c r="F53" s="95">
        <f t="shared" si="7"/>
        <v>2.3691578720654747E-3</v>
      </c>
      <c r="G53" s="394">
        <f t="shared" si="8"/>
        <v>33.24285714285714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590</v>
      </c>
      <c r="D54" s="429">
        <v>608</v>
      </c>
      <c r="E54" s="26">
        <f t="shared" si="6"/>
        <v>-18</v>
      </c>
      <c r="F54" s="152">
        <f t="shared" si="7"/>
        <v>-2.9605263157894735E-2</v>
      </c>
      <c r="G54" s="394">
        <f t="shared" si="8"/>
        <v>31.05263157894737</v>
      </c>
      <c r="AL54" s="35"/>
      <c r="AM54" s="35"/>
    </row>
    <row r="55" spans="2:39" ht="15" thickBot="1" x14ac:dyDescent="0.35">
      <c r="B55" s="14" t="s">
        <v>65</v>
      </c>
      <c r="C55" s="427">
        <v>993</v>
      </c>
      <c r="D55" s="427">
        <v>908</v>
      </c>
      <c r="E55" s="41">
        <f t="shared" si="6"/>
        <v>85</v>
      </c>
      <c r="F55" s="67">
        <f t="shared" si="7"/>
        <v>9.361233480176212E-2</v>
      </c>
      <c r="G55" s="394">
        <f t="shared" si="8"/>
        <v>32.032258064516128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539</v>
      </c>
      <c r="D56" s="427">
        <v>553</v>
      </c>
      <c r="E56" s="41">
        <f t="shared" si="6"/>
        <v>-14</v>
      </c>
      <c r="F56" s="67">
        <f t="shared" si="7"/>
        <v>-2.5316455696202531E-2</v>
      </c>
      <c r="G56" s="394">
        <f t="shared" si="8"/>
        <v>14.972222222222221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1489</v>
      </c>
      <c r="D57" s="429">
        <v>1639</v>
      </c>
      <c r="E57" s="57">
        <f t="shared" si="6"/>
        <v>-150</v>
      </c>
      <c r="F57" s="94">
        <f t="shared" si="7"/>
        <v>-9.1519219035997565E-2</v>
      </c>
      <c r="G57" s="394">
        <f t="shared" si="8"/>
        <v>17.726190476190474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73543</v>
      </c>
      <c r="D58" s="59">
        <f>SUM(D47:D57)</f>
        <v>72757</v>
      </c>
      <c r="E58" s="77">
        <f>SUM(C58-D58)</f>
        <v>786</v>
      </c>
      <c r="F58" s="149">
        <f t="shared" si="7"/>
        <v>1.080308423931718E-2</v>
      </c>
      <c r="G58" s="395">
        <f>SUM(C58/C38)</f>
        <v>27.825576995838063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13563</v>
      </c>
      <c r="D59" s="73">
        <f>SUM(D47:D49,D51:D57)</f>
        <v>13677</v>
      </c>
      <c r="E59" s="73">
        <f>SUM(E47:E49,E51:E57)</f>
        <v>-114</v>
      </c>
      <c r="F59" s="127">
        <f>SUM(E59/D59)</f>
        <v>-8.3351612195656944E-3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13563</v>
      </c>
      <c r="F61" s="30">
        <f>SUM(C27:C29,C31:C37)</f>
        <v>471</v>
      </c>
      <c r="G61" s="134">
        <f>SUM(E61/F61)</f>
        <v>28.796178343949045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496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497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1120</v>
      </c>
      <c r="D69" s="220">
        <v>4152</v>
      </c>
      <c r="E69" s="41">
        <f>SUM(C69-D69)</f>
        <v>-3032</v>
      </c>
      <c r="F69" s="67">
        <f>SUM(E69/D69)</f>
        <v>-0.73025048169556839</v>
      </c>
      <c r="G69" s="75">
        <f>SUM(C69/D69)</f>
        <v>0.26974951830443161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1763</v>
      </c>
      <c r="D70" s="220">
        <v>3262</v>
      </c>
      <c r="E70" s="41">
        <f t="shared" ref="E70:E79" si="10">SUM(C70-D70)</f>
        <v>-1499</v>
      </c>
      <c r="F70" s="67">
        <f t="shared" ref="F70:F79" si="11">SUM(E70/D70)</f>
        <v>-0.4595340282035561</v>
      </c>
      <c r="G70" s="75">
        <f t="shared" ref="G70:G79" si="12">SUM(C70/D70)</f>
        <v>0.54046597179644384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773</v>
      </c>
      <c r="D71" s="220">
        <v>1771</v>
      </c>
      <c r="E71" s="41">
        <f t="shared" si="10"/>
        <v>-998</v>
      </c>
      <c r="F71" s="67">
        <f t="shared" si="11"/>
        <v>-0.56352343308865049</v>
      </c>
      <c r="G71" s="75">
        <f>SUM(C71/D71)</f>
        <v>0.43647656691134951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59980</v>
      </c>
      <c r="D72" s="220">
        <v>86541</v>
      </c>
      <c r="E72" s="41">
        <f t="shared" si="10"/>
        <v>-26561</v>
      </c>
      <c r="F72" s="67">
        <f t="shared" si="11"/>
        <v>-0.30691810817993781</v>
      </c>
      <c r="G72" s="75">
        <f t="shared" si="12"/>
        <v>0.69308189182006219</v>
      </c>
    </row>
    <row r="73" spans="2:14" ht="15" thickBot="1" x14ac:dyDescent="0.35">
      <c r="B73" s="3" t="s">
        <v>3</v>
      </c>
      <c r="C73" s="435">
        <f t="shared" si="9"/>
        <v>1047</v>
      </c>
      <c r="D73" s="220">
        <v>2819</v>
      </c>
      <c r="E73" s="41">
        <f t="shared" si="10"/>
        <v>-1772</v>
      </c>
      <c r="F73" s="67">
        <f t="shared" si="11"/>
        <v>-0.62859169918410784</v>
      </c>
      <c r="G73" s="75">
        <f t="shared" si="12"/>
        <v>0.37140830081589216</v>
      </c>
    </row>
    <row r="74" spans="2:14" ht="15" thickBot="1" x14ac:dyDescent="0.35">
      <c r="B74" s="227" t="s">
        <v>7</v>
      </c>
      <c r="C74" s="435">
        <f t="shared" si="9"/>
        <v>595</v>
      </c>
      <c r="D74" s="223">
        <v>752</v>
      </c>
      <c r="E74" s="57">
        <f t="shared" si="10"/>
        <v>-157</v>
      </c>
      <c r="F74" s="94">
        <f t="shared" si="11"/>
        <v>-0.20877659574468085</v>
      </c>
      <c r="G74" s="75">
        <f t="shared" si="12"/>
        <v>0.79122340425531912</v>
      </c>
    </row>
    <row r="75" spans="2:14" ht="15" thickBot="1" x14ac:dyDescent="0.35">
      <c r="B75" s="14" t="s">
        <v>59</v>
      </c>
      <c r="C75" s="435">
        <f t="shared" si="9"/>
        <v>4654</v>
      </c>
      <c r="D75" s="220">
        <v>14129</v>
      </c>
      <c r="E75" s="41">
        <f t="shared" si="10"/>
        <v>-9475</v>
      </c>
      <c r="F75" s="67">
        <f t="shared" si="11"/>
        <v>-0.6706065538962418</v>
      </c>
      <c r="G75" s="75">
        <f t="shared" si="12"/>
        <v>0.3293934461037582</v>
      </c>
      <c r="K75" s="282"/>
    </row>
    <row r="76" spans="2:14" ht="15" thickBot="1" x14ac:dyDescent="0.35">
      <c r="B76" s="170" t="s">
        <v>338</v>
      </c>
      <c r="C76" s="435">
        <f t="shared" si="9"/>
        <v>590</v>
      </c>
      <c r="D76" s="235">
        <v>1843</v>
      </c>
      <c r="E76" s="93">
        <f t="shared" si="10"/>
        <v>-1253</v>
      </c>
      <c r="F76" s="95">
        <f t="shared" si="11"/>
        <v>-0.67986977753662503</v>
      </c>
      <c r="G76" s="75">
        <f t="shared" si="12"/>
        <v>0.32013022246337491</v>
      </c>
    </row>
    <row r="77" spans="2:14" ht="15" thickBot="1" x14ac:dyDescent="0.35">
      <c r="B77" s="233" t="s">
        <v>65</v>
      </c>
      <c r="C77" s="436">
        <f t="shared" si="9"/>
        <v>993</v>
      </c>
      <c r="D77" s="236">
        <v>1048</v>
      </c>
      <c r="E77" s="57">
        <f t="shared" si="10"/>
        <v>-55</v>
      </c>
      <c r="F77" s="238">
        <f t="shared" si="11"/>
        <v>-5.2480916030534348E-2</v>
      </c>
      <c r="G77" s="75">
        <f t="shared" si="12"/>
        <v>0.9475190839694656</v>
      </c>
    </row>
    <row r="78" spans="2:14" ht="15" thickBot="1" x14ac:dyDescent="0.35">
      <c r="B78" s="419" t="s">
        <v>296</v>
      </c>
      <c r="C78" s="435">
        <f t="shared" si="9"/>
        <v>539</v>
      </c>
      <c r="D78" s="418">
        <v>3522</v>
      </c>
      <c r="E78" s="105">
        <f t="shared" si="10"/>
        <v>-2983</v>
      </c>
      <c r="F78" s="150">
        <f t="shared" si="11"/>
        <v>-0.84696195343554803</v>
      </c>
      <c r="G78" s="75">
        <f t="shared" si="12"/>
        <v>0.15303804656445202</v>
      </c>
    </row>
    <row r="79" spans="2:14" ht="15" thickBot="1" x14ac:dyDescent="0.35">
      <c r="B79" s="38" t="s">
        <v>19</v>
      </c>
      <c r="C79" s="441">
        <f t="shared" si="9"/>
        <v>1489</v>
      </c>
      <c r="D79" s="390">
        <v>5504</v>
      </c>
      <c r="E79" s="26">
        <f t="shared" si="10"/>
        <v>-4015</v>
      </c>
      <c r="F79" s="152">
        <f t="shared" si="11"/>
        <v>-0.72946947674418605</v>
      </c>
      <c r="G79" s="75">
        <f t="shared" si="12"/>
        <v>0.27053052325581395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73543</v>
      </c>
      <c r="D80" s="115">
        <f>SUM(D69:D79)</f>
        <v>125343</v>
      </c>
      <c r="E80" s="77">
        <f>SUM(C80-D80)</f>
        <v>-51800</v>
      </c>
      <c r="F80" s="149">
        <f>SUM(E80/D80)</f>
        <v>-0.41326599810121029</v>
      </c>
      <c r="G80" s="185">
        <f>SUM(C80/D80)</f>
        <v>0.58673400189878977</v>
      </c>
      <c r="N80" s="72"/>
    </row>
    <row r="81" spans="3:14" ht="15" thickBot="1" x14ac:dyDescent="0.35">
      <c r="E81" s="102">
        <f>SUM(E69:E79)</f>
        <v>-51800</v>
      </c>
      <c r="I81" s="6" t="s">
        <v>496</v>
      </c>
      <c r="J81" s="40"/>
      <c r="K81" s="40"/>
      <c r="N81" s="72"/>
    </row>
    <row r="82" spans="3:14" ht="18.600000000000001" thickBot="1" x14ac:dyDescent="0.4">
      <c r="C82" s="444">
        <f>SUM(C80/C38)</f>
        <v>27.825576995838063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497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13563</v>
      </c>
      <c r="D84" s="73">
        <f>SUM(D69:D71,D73:D79)</f>
        <v>38802</v>
      </c>
      <c r="E84" s="250">
        <f>SUM(C84/D84)</f>
        <v>0.34954383794649763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</v>
      </c>
      <c r="K86" s="111">
        <f t="shared" si="13"/>
        <v>36.743362831858406</v>
      </c>
      <c r="L86" s="210">
        <f>SUM(J86-K86)</f>
        <v>-4.7433628318584056</v>
      </c>
      <c r="M86" s="44">
        <f>SUM(L86/K86)</f>
        <v>-0.12909441233140651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33.903846153846153</v>
      </c>
      <c r="K87" s="111">
        <f t="shared" si="13"/>
        <v>27.64406779661017</v>
      </c>
      <c r="L87" s="210">
        <f t="shared" ref="L87:L96" si="14">SUM(J87-K87)</f>
        <v>6.2597783572359837</v>
      </c>
      <c r="M87" s="44">
        <f t="shared" ref="M87:M96" si="15">SUM(L87/K87)</f>
        <v>0.22644201292269961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40.684210526315788</v>
      </c>
      <c r="K88" s="111">
        <f t="shared" si="13"/>
        <v>37.680851063829785</v>
      </c>
      <c r="L88" s="210">
        <f>SUM(J88-K88)</f>
        <v>3.0033594624860029</v>
      </c>
      <c r="M88" s="44">
        <f t="shared" si="15"/>
        <v>7.970519183333831E-2</v>
      </c>
      <c r="N88" s="72"/>
    </row>
    <row r="89" spans="3:14" x14ac:dyDescent="0.3">
      <c r="C89" s="445">
        <f>(SUM(C69,C70,C71,C73,C74,C75,C76,C77,C78,C79)/SUM(C27,C28,C29,C31,C32,C33,C34,C35,C36,C37))</f>
        <v>28.796178343949045</v>
      </c>
      <c r="D89" s="10"/>
      <c r="E89" s="73"/>
      <c r="I89" s="130" t="s">
        <v>6</v>
      </c>
      <c r="J89" s="212">
        <f t="shared" si="13"/>
        <v>27.61510128913444</v>
      </c>
      <c r="K89" s="111">
        <f t="shared" si="13"/>
        <v>34.616399999999999</v>
      </c>
      <c r="L89" s="210">
        <f t="shared" si="14"/>
        <v>-7.0012987108655587</v>
      </c>
      <c r="M89" s="44">
        <f t="shared" si="15"/>
        <v>-0.20225380775775526</v>
      </c>
    </row>
    <row r="90" spans="3:14" x14ac:dyDescent="0.3">
      <c r="I90" s="130" t="s">
        <v>3</v>
      </c>
      <c r="J90" s="212">
        <f t="shared" si="13"/>
        <v>36.103448275862071</v>
      </c>
      <c r="K90" s="111">
        <f t="shared" ref="K90:K96" si="16">SUM(D73/D31)</f>
        <v>37.586666666666666</v>
      </c>
      <c r="L90" s="210">
        <f t="shared" si="14"/>
        <v>-1.4832183908045948</v>
      </c>
      <c r="M90" s="44">
        <f t="shared" si="15"/>
        <v>-3.9461290993382268E-2</v>
      </c>
    </row>
    <row r="91" spans="3:14" x14ac:dyDescent="0.3">
      <c r="E91" s="73"/>
      <c r="I91" s="130" t="s">
        <v>7</v>
      </c>
      <c r="J91" s="212">
        <f t="shared" si="13"/>
        <v>22.884615384615383</v>
      </c>
      <c r="K91" s="111">
        <f t="shared" si="16"/>
        <v>21.485714285714284</v>
      </c>
      <c r="L91" s="210">
        <f t="shared" si="14"/>
        <v>1.3989010989010993</v>
      </c>
      <c r="M91" s="44">
        <f t="shared" si="15"/>
        <v>6.5108428805237331E-2</v>
      </c>
    </row>
    <row r="92" spans="3:14" x14ac:dyDescent="0.3">
      <c r="E92" s="74"/>
      <c r="I92" s="130" t="s">
        <v>59</v>
      </c>
      <c r="J92" s="212">
        <f t="shared" si="13"/>
        <v>33.24285714285714</v>
      </c>
      <c r="K92" s="111">
        <f t="shared" si="16"/>
        <v>30.715217391304346</v>
      </c>
      <c r="L92" s="210">
        <f t="shared" si="14"/>
        <v>2.527639751552794</v>
      </c>
      <c r="M92" s="44">
        <f t="shared" si="15"/>
        <v>8.2292751483777002E-2</v>
      </c>
    </row>
    <row r="93" spans="3:14" x14ac:dyDescent="0.3">
      <c r="I93" s="130" t="s">
        <v>338</v>
      </c>
      <c r="J93" s="212">
        <f t="shared" si="13"/>
        <v>31.05263157894737</v>
      </c>
      <c r="K93" s="111">
        <f t="shared" si="16"/>
        <v>30.21311475409836</v>
      </c>
      <c r="L93" s="210">
        <f t="shared" si="14"/>
        <v>0.83951682484901013</v>
      </c>
      <c r="M93" s="44">
        <f t="shared" si="15"/>
        <v>2.7786503698203808E-2</v>
      </c>
    </row>
    <row r="94" spans="3:14" x14ac:dyDescent="0.3">
      <c r="E94" s="25"/>
      <c r="F94" s="25"/>
      <c r="I94" s="130" t="s">
        <v>65</v>
      </c>
      <c r="J94" s="212">
        <f t="shared" si="13"/>
        <v>32.032258064516128</v>
      </c>
      <c r="K94" s="111">
        <f t="shared" si="16"/>
        <v>23.818181818181817</v>
      </c>
      <c r="L94" s="210">
        <f t="shared" si="14"/>
        <v>8.2140762463343115</v>
      </c>
      <c r="M94" s="44">
        <f t="shared" si="15"/>
        <v>0.34486579660182226</v>
      </c>
    </row>
    <row r="95" spans="3:14" x14ac:dyDescent="0.3">
      <c r="E95" s="25"/>
      <c r="F95" s="25"/>
      <c r="I95" s="79" t="s">
        <v>296</v>
      </c>
      <c r="J95" s="212">
        <f t="shared" si="13"/>
        <v>14.972222222222221</v>
      </c>
      <c r="K95" s="111">
        <f t="shared" si="16"/>
        <v>31.72972972972973</v>
      </c>
      <c r="L95" s="210">
        <f t="shared" si="14"/>
        <v>-16.757507507507508</v>
      </c>
      <c r="M95" s="44">
        <f t="shared" si="15"/>
        <v>-0.52813268975960626</v>
      </c>
    </row>
    <row r="96" spans="3:14" ht="15" thickBot="1" x14ac:dyDescent="0.35">
      <c r="I96" s="13" t="s">
        <v>19</v>
      </c>
      <c r="J96" s="213">
        <f t="shared" si="13"/>
        <v>17.726190476190474</v>
      </c>
      <c r="K96" s="208">
        <f t="shared" si="16"/>
        <v>18.657627118644069</v>
      </c>
      <c r="L96" s="211">
        <f t="shared" si="14"/>
        <v>-0.93143664245359403</v>
      </c>
      <c r="M96" s="65">
        <f t="shared" si="15"/>
        <v>-4.992256713732017E-2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76441-EECC-4BD8-BF5C-9F227C01BB6E}">
  <dimension ref="B1:AM203"/>
  <sheetViews>
    <sheetView topLeftCell="C1" zoomScale="90" zoomScaleNormal="90" workbookViewId="0">
      <selection activeCell="F8" sqref="F8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498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498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500</v>
      </c>
      <c r="D5" s="423" t="s">
        <v>497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53</v>
      </c>
      <c r="D9" s="427">
        <v>52</v>
      </c>
      <c r="E9" s="93">
        <f t="shared" si="0"/>
        <v>1</v>
      </c>
      <c r="F9" s="44">
        <f t="shared" si="1"/>
        <v>1.9230769230769232E-2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2183</v>
      </c>
      <c r="D11" s="427">
        <v>2172</v>
      </c>
      <c r="E11" s="93">
        <f t="shared" si="0"/>
        <v>11</v>
      </c>
      <c r="F11" s="44">
        <f t="shared" si="1"/>
        <v>5.0644567219152855E-3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27</v>
      </c>
      <c r="D13" s="427">
        <v>26</v>
      </c>
      <c r="E13" s="93">
        <f t="shared" si="0"/>
        <v>1</v>
      </c>
      <c r="F13" s="58">
        <f t="shared" si="1"/>
        <v>3.8461538461538464E-2</v>
      </c>
      <c r="J13" s="190"/>
      <c r="K13" s="144"/>
      <c r="L13" s="139"/>
      <c r="M13" s="139"/>
      <c r="N13" s="141"/>
      <c r="S13" s="16" t="s">
        <v>11</v>
      </c>
      <c r="T13" s="18">
        <f>SUM(C58/T8)</f>
        <v>0.60254183266932271</v>
      </c>
      <c r="U13" s="16"/>
    </row>
    <row r="14" spans="2:35" ht="15" thickBot="1" x14ac:dyDescent="0.35">
      <c r="B14" s="14" t="s">
        <v>59</v>
      </c>
      <c r="C14" s="427">
        <v>139</v>
      </c>
      <c r="D14" s="427">
        <v>140</v>
      </c>
      <c r="E14" s="93">
        <f t="shared" si="0"/>
        <v>-1</v>
      </c>
      <c r="F14" s="44">
        <f t="shared" si="1"/>
        <v>-7.1428571428571426E-3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</row>
    <row r="16" spans="2:35" ht="15" thickBot="1" x14ac:dyDescent="0.35">
      <c r="B16" s="14" t="s">
        <v>65</v>
      </c>
      <c r="C16" s="430">
        <v>30</v>
      </c>
      <c r="D16" s="430">
        <v>31</v>
      </c>
      <c r="E16" s="41">
        <f t="shared" si="0"/>
        <v>-1</v>
      </c>
      <c r="F16" s="44">
        <f t="shared" si="1"/>
        <v>-3.2258064516129031E-2</v>
      </c>
      <c r="I16" s="5"/>
      <c r="J16" s="190"/>
      <c r="K16" s="144"/>
      <c r="L16" s="139"/>
      <c r="M16" s="139"/>
      <c r="N16" s="141"/>
    </row>
    <row r="17" spans="2:25" ht="15" thickBot="1" x14ac:dyDescent="0.35">
      <c r="B17" s="14" t="s">
        <v>296</v>
      </c>
      <c r="C17" s="431">
        <v>35</v>
      </c>
      <c r="D17" s="431">
        <v>36</v>
      </c>
      <c r="E17" s="41">
        <f t="shared" si="0"/>
        <v>-1</v>
      </c>
      <c r="F17" s="44">
        <f t="shared" si="1"/>
        <v>-2.7777777777777776E-2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326" t="s">
        <v>19</v>
      </c>
      <c r="C18" s="429">
        <v>84</v>
      </c>
      <c r="D18" s="429">
        <v>84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2652</v>
      </c>
      <c r="D19" s="7">
        <f>SUM(D8:D18)</f>
        <v>2643</v>
      </c>
      <c r="E19" s="77">
        <f t="shared" si="0"/>
        <v>9</v>
      </c>
      <c r="F19" s="60">
        <f t="shared" si="1"/>
        <v>3.4052213393870601E-3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499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500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53</v>
      </c>
      <c r="D28" s="99">
        <v>118</v>
      </c>
      <c r="E28" s="41">
        <f t="shared" ref="E28:E38" si="3">SUM(C28-D28)</f>
        <v>-65</v>
      </c>
      <c r="F28" s="67">
        <f t="shared" ref="F28:F36" si="4">SUM(E28/D28)</f>
        <v>-0.55084745762711862</v>
      </c>
      <c r="G28" s="75">
        <f>SUM(C28/D28)</f>
        <v>0.44915254237288138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2183</v>
      </c>
      <c r="D30" s="99">
        <v>2500</v>
      </c>
      <c r="E30" s="41">
        <f t="shared" si="3"/>
        <v>-317</v>
      </c>
      <c r="F30" s="67">
        <f t="shared" si="4"/>
        <v>-0.1268</v>
      </c>
      <c r="G30" s="75">
        <f>SUM(C30/D30)</f>
        <v>0.87319999999999998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27</v>
      </c>
      <c r="D32" s="99">
        <v>35</v>
      </c>
      <c r="E32" s="41">
        <f t="shared" si="3"/>
        <v>-8</v>
      </c>
      <c r="F32" s="67">
        <f t="shared" si="4"/>
        <v>-0.22857142857142856</v>
      </c>
      <c r="G32" s="75">
        <f t="shared" si="5"/>
        <v>0.77142857142857146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139</v>
      </c>
      <c r="D33" s="99">
        <v>460</v>
      </c>
      <c r="E33" s="41">
        <f t="shared" si="3"/>
        <v>-321</v>
      </c>
      <c r="F33" s="67">
        <f t="shared" si="4"/>
        <v>-0.69782608695652171</v>
      </c>
      <c r="G33" s="75">
        <f t="shared" si="5"/>
        <v>0.30217391304347824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30</v>
      </c>
      <c r="D35" s="182">
        <v>44</v>
      </c>
      <c r="E35" s="57">
        <f t="shared" si="3"/>
        <v>-14</v>
      </c>
      <c r="F35" s="389">
        <f t="shared" si="4"/>
        <v>-0.31818181818181818</v>
      </c>
      <c r="G35" s="75">
        <f t="shared" si="5"/>
        <v>0.68181818181818177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35</v>
      </c>
      <c r="D36" s="128">
        <v>111</v>
      </c>
      <c r="E36" s="57">
        <f t="shared" si="3"/>
        <v>-76</v>
      </c>
      <c r="F36" s="389">
        <f t="shared" si="4"/>
        <v>-0.68468468468468469</v>
      </c>
      <c r="G36" s="75">
        <f t="shared" si="5"/>
        <v>0.31531531531531531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2652</v>
      </c>
      <c r="D38" s="7">
        <f>SUM(D27:D37)</f>
        <v>3859</v>
      </c>
      <c r="E38" s="77">
        <f t="shared" si="3"/>
        <v>-1207</v>
      </c>
      <c r="F38" s="149">
        <f>SUM(E38/D38)</f>
        <v>-0.31277533039647576</v>
      </c>
      <c r="G38" s="185">
        <f>SUM(C38/D38)</f>
        <v>0.68722466960352424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469</v>
      </c>
      <c r="D40" s="438">
        <f>SUM(D27:D29,D31:D37)</f>
        <v>1359</v>
      </c>
      <c r="E40" s="77">
        <f>SUM(C40-D40)</f>
        <v>-890</v>
      </c>
      <c r="F40" s="149">
        <f>SUM(E40/D40)</f>
        <v>-0.65489330389992639</v>
      </c>
      <c r="G40" s="185">
        <f>SUM(C40/D40)</f>
        <v>0.34510669610007361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498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500</v>
      </c>
      <c r="D44" s="423" t="s">
        <v>497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1115</v>
      </c>
      <c r="D47" s="441">
        <v>1120</v>
      </c>
      <c r="E47" s="93">
        <f t="shared" ref="E47:E57" si="6">SUM(C47-D47)</f>
        <v>-5</v>
      </c>
      <c r="F47" s="95">
        <f t="shared" ref="F47:F58" si="7">SUM(E47/D47)</f>
        <v>-4.464285714285714E-3</v>
      </c>
      <c r="G47" s="394">
        <f t="shared" ref="G47:G57" si="8">SUM(C47/C27)</f>
        <v>32.794117647058826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1796</v>
      </c>
      <c r="D48" s="427">
        <v>1763</v>
      </c>
      <c r="E48" s="93">
        <f t="shared" si="6"/>
        <v>33</v>
      </c>
      <c r="F48" s="95">
        <f t="shared" si="7"/>
        <v>1.8718094157685761E-2</v>
      </c>
      <c r="G48" s="394">
        <f t="shared" si="8"/>
        <v>33.886792452830186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766</v>
      </c>
      <c r="D49" s="427">
        <v>773</v>
      </c>
      <c r="E49" s="93">
        <f t="shared" si="6"/>
        <v>-7</v>
      </c>
      <c r="F49" s="95">
        <f t="shared" si="7"/>
        <v>-9.0556274256144882E-3</v>
      </c>
      <c r="G49" s="394">
        <f t="shared" si="8"/>
        <v>40.315789473684212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62063</v>
      </c>
      <c r="D50" s="442">
        <v>59980</v>
      </c>
      <c r="E50" s="93">
        <f t="shared" si="6"/>
        <v>2083</v>
      </c>
      <c r="F50" s="95">
        <f t="shared" si="7"/>
        <v>3.472824274758253E-2</v>
      </c>
      <c r="G50" s="394">
        <f t="shared" si="8"/>
        <v>28.430142006413192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1102</v>
      </c>
      <c r="D51" s="427">
        <v>1047</v>
      </c>
      <c r="E51" s="93">
        <f t="shared" si="6"/>
        <v>55</v>
      </c>
      <c r="F51" s="95">
        <f t="shared" si="7"/>
        <v>5.253104106972302E-2</v>
      </c>
      <c r="G51" s="394">
        <f t="shared" si="8"/>
        <v>38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608</v>
      </c>
      <c r="D52" s="427">
        <v>595</v>
      </c>
      <c r="E52" s="93">
        <f t="shared" si="6"/>
        <v>13</v>
      </c>
      <c r="F52" s="95">
        <f t="shared" si="7"/>
        <v>2.1848739495798318E-2</v>
      </c>
      <c r="G52" s="394">
        <f t="shared" si="8"/>
        <v>22.518518518518519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4612</v>
      </c>
      <c r="D53" s="427">
        <v>4654</v>
      </c>
      <c r="E53" s="93">
        <f t="shared" si="6"/>
        <v>-42</v>
      </c>
      <c r="F53" s="95">
        <f t="shared" si="7"/>
        <v>-9.0244950580146109E-3</v>
      </c>
      <c r="G53" s="394">
        <f t="shared" si="8"/>
        <v>33.179856115107917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532</v>
      </c>
      <c r="D54" s="429">
        <v>590</v>
      </c>
      <c r="E54" s="26">
        <f t="shared" si="6"/>
        <v>-58</v>
      </c>
      <c r="F54" s="152">
        <f t="shared" si="7"/>
        <v>-9.8305084745762716E-2</v>
      </c>
      <c r="G54" s="394">
        <f t="shared" si="8"/>
        <v>28</v>
      </c>
      <c r="AL54" s="35"/>
      <c r="AM54" s="35"/>
    </row>
    <row r="55" spans="2:39" ht="15" thickBot="1" x14ac:dyDescent="0.35">
      <c r="B55" s="14" t="s">
        <v>65</v>
      </c>
      <c r="C55" s="427">
        <v>1002</v>
      </c>
      <c r="D55" s="427">
        <v>993</v>
      </c>
      <c r="E55" s="41">
        <f t="shared" si="6"/>
        <v>9</v>
      </c>
      <c r="F55" s="67">
        <f t="shared" si="7"/>
        <v>9.0634441087613302E-3</v>
      </c>
      <c r="G55" s="394">
        <f t="shared" si="8"/>
        <v>33.4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534</v>
      </c>
      <c r="D56" s="427">
        <v>539</v>
      </c>
      <c r="E56" s="41">
        <f t="shared" si="6"/>
        <v>-5</v>
      </c>
      <c r="F56" s="67">
        <f t="shared" si="7"/>
        <v>-9.2764378478664197E-3</v>
      </c>
      <c r="G56" s="394">
        <f t="shared" si="8"/>
        <v>15.257142857142858</v>
      </c>
      <c r="K56" s="40"/>
      <c r="M56" s="40"/>
      <c r="N56" s="88"/>
      <c r="S56" s="40"/>
    </row>
    <row r="57" spans="2:39" ht="15" thickBot="1" x14ac:dyDescent="0.35">
      <c r="B57" s="326" t="s">
        <v>19</v>
      </c>
      <c r="C57" s="429">
        <v>1489</v>
      </c>
      <c r="D57" s="429">
        <v>1489</v>
      </c>
      <c r="E57" s="57">
        <f t="shared" si="6"/>
        <v>0</v>
      </c>
      <c r="F57" s="94">
        <f t="shared" si="7"/>
        <v>0</v>
      </c>
      <c r="G57" s="394">
        <f t="shared" si="8"/>
        <v>17.726190476190474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75619</v>
      </c>
      <c r="D58" s="59">
        <f>SUM(D47:D57)</f>
        <v>73543</v>
      </c>
      <c r="E58" s="77">
        <f>SUM(C58-D58)</f>
        <v>2076</v>
      </c>
      <c r="F58" s="149">
        <f t="shared" si="7"/>
        <v>2.822838339474865E-2</v>
      </c>
      <c r="G58" s="395">
        <f>SUM(C58/C38)</f>
        <v>28.513951734539969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13556</v>
      </c>
      <c r="D59" s="73">
        <f>SUM(D47:D49,D51:D57)</f>
        <v>13563</v>
      </c>
      <c r="E59" s="73">
        <f>SUM(E47:E49,E51:E57)</f>
        <v>-7</v>
      </c>
      <c r="F59" s="127">
        <f>SUM(E59/D59)</f>
        <v>-5.1611000516110003E-4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13556</v>
      </c>
      <c r="F61" s="30">
        <f>SUM(C27:C29,C31:C37)</f>
        <v>469</v>
      </c>
      <c r="G61" s="134">
        <f>SUM(E61/F61)</f>
        <v>28.904051172707888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499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500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1115</v>
      </c>
      <c r="D69" s="220">
        <v>4152</v>
      </c>
      <c r="E69" s="41">
        <f>SUM(C69-D69)</f>
        <v>-3037</v>
      </c>
      <c r="F69" s="67">
        <f>SUM(E69/D69)</f>
        <v>-0.73145472061657035</v>
      </c>
      <c r="G69" s="75">
        <f>SUM(C69/D69)</f>
        <v>0.26854527938342965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1796</v>
      </c>
      <c r="D70" s="220">
        <v>3262</v>
      </c>
      <c r="E70" s="41">
        <f t="shared" ref="E70:E79" si="10">SUM(C70-D70)</f>
        <v>-1466</v>
      </c>
      <c r="F70" s="67">
        <f t="shared" ref="F70:F79" si="11">SUM(E70/D70)</f>
        <v>-0.44941753525444511</v>
      </c>
      <c r="G70" s="75">
        <f t="shared" ref="G70:G79" si="12">SUM(C70/D70)</f>
        <v>0.55058246474555483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766</v>
      </c>
      <c r="D71" s="220">
        <v>1771</v>
      </c>
      <c r="E71" s="41">
        <f t="shared" si="10"/>
        <v>-1005</v>
      </c>
      <c r="F71" s="67">
        <f t="shared" si="11"/>
        <v>-0.56747600225861095</v>
      </c>
      <c r="G71" s="75">
        <f>SUM(C71/D71)</f>
        <v>0.43252399774138905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62063</v>
      </c>
      <c r="D72" s="220">
        <v>86541</v>
      </c>
      <c r="E72" s="41">
        <f t="shared" si="10"/>
        <v>-24478</v>
      </c>
      <c r="F72" s="67">
        <f t="shared" si="11"/>
        <v>-0.28284859199685697</v>
      </c>
      <c r="G72" s="75">
        <f t="shared" si="12"/>
        <v>0.71715140800314303</v>
      </c>
    </row>
    <row r="73" spans="2:14" ht="15" thickBot="1" x14ac:dyDescent="0.35">
      <c r="B73" s="3" t="s">
        <v>3</v>
      </c>
      <c r="C73" s="435">
        <f t="shared" si="9"/>
        <v>1102</v>
      </c>
      <c r="D73" s="220">
        <v>2819</v>
      </c>
      <c r="E73" s="41">
        <f t="shared" si="10"/>
        <v>-1717</v>
      </c>
      <c r="F73" s="67">
        <f t="shared" si="11"/>
        <v>-0.60908123448031215</v>
      </c>
      <c r="G73" s="75">
        <f t="shared" si="12"/>
        <v>0.39091876551968785</v>
      </c>
    </row>
    <row r="74" spans="2:14" ht="15" thickBot="1" x14ac:dyDescent="0.35">
      <c r="B74" s="227" t="s">
        <v>7</v>
      </c>
      <c r="C74" s="435">
        <f t="shared" si="9"/>
        <v>608</v>
      </c>
      <c r="D74" s="223">
        <v>752</v>
      </c>
      <c r="E74" s="57">
        <f t="shared" si="10"/>
        <v>-144</v>
      </c>
      <c r="F74" s="94">
        <f t="shared" si="11"/>
        <v>-0.19148936170212766</v>
      </c>
      <c r="G74" s="75">
        <f t="shared" si="12"/>
        <v>0.80851063829787229</v>
      </c>
    </row>
    <row r="75" spans="2:14" ht="15" thickBot="1" x14ac:dyDescent="0.35">
      <c r="B75" s="14" t="s">
        <v>59</v>
      </c>
      <c r="C75" s="435">
        <f t="shared" si="9"/>
        <v>4612</v>
      </c>
      <c r="D75" s="220">
        <v>14129</v>
      </c>
      <c r="E75" s="41">
        <f t="shared" si="10"/>
        <v>-9517</v>
      </c>
      <c r="F75" s="67">
        <f t="shared" si="11"/>
        <v>-0.6735791634227476</v>
      </c>
      <c r="G75" s="75">
        <f t="shared" si="12"/>
        <v>0.32642083657725246</v>
      </c>
      <c r="K75" s="282"/>
    </row>
    <row r="76" spans="2:14" ht="15" thickBot="1" x14ac:dyDescent="0.35">
      <c r="B76" s="170" t="s">
        <v>338</v>
      </c>
      <c r="C76" s="435">
        <f t="shared" si="9"/>
        <v>532</v>
      </c>
      <c r="D76" s="235">
        <v>1843</v>
      </c>
      <c r="E76" s="93">
        <f t="shared" si="10"/>
        <v>-1311</v>
      </c>
      <c r="F76" s="95">
        <f t="shared" si="11"/>
        <v>-0.71134020618556704</v>
      </c>
      <c r="G76" s="75">
        <f t="shared" si="12"/>
        <v>0.28865979381443296</v>
      </c>
    </row>
    <row r="77" spans="2:14" ht="15" thickBot="1" x14ac:dyDescent="0.35">
      <c r="B77" s="233" t="s">
        <v>65</v>
      </c>
      <c r="C77" s="436">
        <f t="shared" si="9"/>
        <v>1002</v>
      </c>
      <c r="D77" s="236">
        <v>1048</v>
      </c>
      <c r="E77" s="57">
        <f t="shared" si="10"/>
        <v>-46</v>
      </c>
      <c r="F77" s="238">
        <f t="shared" si="11"/>
        <v>-4.3893129770992363E-2</v>
      </c>
      <c r="G77" s="75">
        <f t="shared" si="12"/>
        <v>0.95610687022900764</v>
      </c>
    </row>
    <row r="78" spans="2:14" ht="15" thickBot="1" x14ac:dyDescent="0.35">
      <c r="B78" s="419" t="s">
        <v>296</v>
      </c>
      <c r="C78" s="435">
        <f t="shared" si="9"/>
        <v>534</v>
      </c>
      <c r="D78" s="418">
        <v>3522</v>
      </c>
      <c r="E78" s="105">
        <f t="shared" si="10"/>
        <v>-2988</v>
      </c>
      <c r="F78" s="150">
        <f t="shared" si="11"/>
        <v>-0.848381601362862</v>
      </c>
      <c r="G78" s="75">
        <f t="shared" si="12"/>
        <v>0.151618398637138</v>
      </c>
    </row>
    <row r="79" spans="2:14" ht="15" thickBot="1" x14ac:dyDescent="0.35">
      <c r="B79" s="38" t="s">
        <v>19</v>
      </c>
      <c r="C79" s="441">
        <f t="shared" si="9"/>
        <v>1489</v>
      </c>
      <c r="D79" s="390">
        <v>5504</v>
      </c>
      <c r="E79" s="26">
        <f t="shared" si="10"/>
        <v>-4015</v>
      </c>
      <c r="F79" s="152">
        <f t="shared" si="11"/>
        <v>-0.72946947674418605</v>
      </c>
      <c r="G79" s="75">
        <f t="shared" si="12"/>
        <v>0.27053052325581395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75619</v>
      </c>
      <c r="D80" s="115">
        <f>SUM(D69:D79)</f>
        <v>125343</v>
      </c>
      <c r="E80" s="77">
        <f>SUM(C80-D80)</f>
        <v>-49724</v>
      </c>
      <c r="F80" s="149">
        <f>SUM(E80/D80)</f>
        <v>-0.39670344574487604</v>
      </c>
      <c r="G80" s="185">
        <f>SUM(C80/D80)</f>
        <v>0.60329655425512396</v>
      </c>
      <c r="N80" s="72"/>
    </row>
    <row r="81" spans="3:14" ht="15" thickBot="1" x14ac:dyDescent="0.35">
      <c r="E81" s="102">
        <f>SUM(E69:E79)</f>
        <v>-49724</v>
      </c>
      <c r="I81" s="6" t="s">
        <v>499</v>
      </c>
      <c r="J81" s="40"/>
      <c r="K81" s="40"/>
      <c r="N81" s="72"/>
    </row>
    <row r="82" spans="3:14" ht="18.600000000000001" thickBot="1" x14ac:dyDescent="0.4">
      <c r="C82" s="444">
        <f>SUM(C80/C38)</f>
        <v>28.513951734539969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500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13556</v>
      </c>
      <c r="D84" s="73">
        <f>SUM(D69:D71,D73:D79)</f>
        <v>38802</v>
      </c>
      <c r="E84" s="250">
        <f>SUM(C84/D84)</f>
        <v>0.34936343487449101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32.794117647058826</v>
      </c>
      <c r="K86" s="111">
        <f t="shared" si="13"/>
        <v>36.743362831858406</v>
      </c>
      <c r="L86" s="210">
        <f>SUM(J86-K86)</f>
        <v>-3.9492451847995795</v>
      </c>
      <c r="M86" s="44">
        <f>SUM(L86/K86)</f>
        <v>-0.10748186557860127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33.886792452830186</v>
      </c>
      <c r="K87" s="111">
        <f t="shared" si="13"/>
        <v>27.64406779661017</v>
      </c>
      <c r="L87" s="210">
        <f t="shared" ref="L87:L96" si="14">SUM(J87-K87)</f>
        <v>6.242724656220016</v>
      </c>
      <c r="M87" s="44">
        <f t="shared" ref="M87:M96" si="15">SUM(L87/K87)</f>
        <v>0.22582511018821641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40.315789473684212</v>
      </c>
      <c r="K88" s="111">
        <f t="shared" si="13"/>
        <v>37.680851063829785</v>
      </c>
      <c r="L88" s="210">
        <f>SUM(J88-K88)</f>
        <v>2.6349384098544277</v>
      </c>
      <c r="M88" s="44">
        <f t="shared" si="15"/>
        <v>6.9927783886594083E-2</v>
      </c>
      <c r="N88" s="72"/>
    </row>
    <row r="89" spans="3:14" x14ac:dyDescent="0.3">
      <c r="C89" s="445">
        <f>(SUM(C69,C70,C71,C73,C74,C75,C76,C77,C78,C79)/SUM(C27,C28,C29,C31,C32,C33,C34,C35,C36,C37))</f>
        <v>28.904051172707888</v>
      </c>
      <c r="D89" s="10"/>
      <c r="E89" s="73"/>
      <c r="I89" s="130" t="s">
        <v>6</v>
      </c>
      <c r="J89" s="212">
        <f t="shared" si="13"/>
        <v>28.430142006413192</v>
      </c>
      <c r="K89" s="111">
        <f t="shared" si="13"/>
        <v>34.616399999999999</v>
      </c>
      <c r="L89" s="210">
        <f t="shared" si="14"/>
        <v>-6.1862579935868069</v>
      </c>
      <c r="M89" s="44">
        <f t="shared" si="15"/>
        <v>-0.17870887768765115</v>
      </c>
    </row>
    <row r="90" spans="3:14" x14ac:dyDescent="0.3">
      <c r="I90" s="130" t="s">
        <v>3</v>
      </c>
      <c r="J90" s="212">
        <f t="shared" si="13"/>
        <v>38</v>
      </c>
      <c r="K90" s="111">
        <f t="shared" ref="K90:K96" si="16">SUM(D73/D31)</f>
        <v>37.586666666666666</v>
      </c>
      <c r="L90" s="210">
        <f t="shared" si="14"/>
        <v>0.413333333333334</v>
      </c>
      <c r="M90" s="44">
        <f t="shared" si="15"/>
        <v>1.0996807378503034E-2</v>
      </c>
    </row>
    <row r="91" spans="3:14" x14ac:dyDescent="0.3">
      <c r="E91" s="73"/>
      <c r="I91" s="130" t="s">
        <v>7</v>
      </c>
      <c r="J91" s="212">
        <f t="shared" si="13"/>
        <v>22.518518518518519</v>
      </c>
      <c r="K91" s="111">
        <f t="shared" si="16"/>
        <v>21.485714285714284</v>
      </c>
      <c r="L91" s="210">
        <f t="shared" si="14"/>
        <v>1.0328042328042351</v>
      </c>
      <c r="M91" s="44">
        <f t="shared" si="15"/>
        <v>4.8069345941686478E-2</v>
      </c>
    </row>
    <row r="92" spans="3:14" x14ac:dyDescent="0.3">
      <c r="E92" s="74"/>
      <c r="I92" s="130" t="s">
        <v>59</v>
      </c>
      <c r="J92" s="212">
        <f t="shared" si="13"/>
        <v>33.179856115107917</v>
      </c>
      <c r="K92" s="111">
        <f t="shared" si="16"/>
        <v>30.715217391304346</v>
      </c>
      <c r="L92" s="210">
        <f t="shared" si="14"/>
        <v>2.4646387238035707</v>
      </c>
      <c r="M92" s="44">
        <f t="shared" si="15"/>
        <v>8.0241617449900396E-2</v>
      </c>
    </row>
    <row r="93" spans="3:14" x14ac:dyDescent="0.3">
      <c r="I93" s="130" t="s">
        <v>338</v>
      </c>
      <c r="J93" s="212">
        <f t="shared" si="13"/>
        <v>28</v>
      </c>
      <c r="K93" s="111">
        <f t="shared" si="16"/>
        <v>30.21311475409836</v>
      </c>
      <c r="L93" s="210">
        <f t="shared" si="14"/>
        <v>-2.2131147540983598</v>
      </c>
      <c r="M93" s="44">
        <f t="shared" si="15"/>
        <v>-7.3250135648399328E-2</v>
      </c>
    </row>
    <row r="94" spans="3:14" x14ac:dyDescent="0.3">
      <c r="E94" s="25"/>
      <c r="F94" s="25"/>
      <c r="I94" s="130" t="s">
        <v>65</v>
      </c>
      <c r="J94" s="212">
        <f t="shared" si="13"/>
        <v>33.4</v>
      </c>
      <c r="K94" s="111">
        <f t="shared" si="16"/>
        <v>23.818181818181817</v>
      </c>
      <c r="L94" s="210">
        <f t="shared" si="14"/>
        <v>9.581818181818182</v>
      </c>
      <c r="M94" s="44">
        <f t="shared" si="15"/>
        <v>0.40229007633587788</v>
      </c>
    </row>
    <row r="95" spans="3:14" x14ac:dyDescent="0.3">
      <c r="E95" s="25"/>
      <c r="F95" s="25"/>
      <c r="I95" s="79" t="s">
        <v>296</v>
      </c>
      <c r="J95" s="212">
        <f t="shared" si="13"/>
        <v>15.257142857142858</v>
      </c>
      <c r="K95" s="111">
        <f t="shared" si="16"/>
        <v>31.72972972972973</v>
      </c>
      <c r="L95" s="210">
        <f t="shared" si="14"/>
        <v>-16.472586872586874</v>
      </c>
      <c r="M95" s="44">
        <f t="shared" si="15"/>
        <v>-0.5191530786079338</v>
      </c>
    </row>
    <row r="96" spans="3:14" ht="15" thickBot="1" x14ac:dyDescent="0.35">
      <c r="I96" s="13" t="s">
        <v>19</v>
      </c>
      <c r="J96" s="213">
        <f t="shared" si="13"/>
        <v>17.726190476190474</v>
      </c>
      <c r="K96" s="208">
        <f t="shared" si="16"/>
        <v>18.657627118644069</v>
      </c>
      <c r="L96" s="211">
        <f t="shared" si="14"/>
        <v>-0.93143664245359403</v>
      </c>
      <c r="M96" s="65">
        <f t="shared" si="15"/>
        <v>-4.992256713732017E-2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6F374-C4C7-4FDA-9D34-47258CD0E3BF}">
  <dimension ref="B1:AM203"/>
  <sheetViews>
    <sheetView topLeftCell="C1" zoomScaleNormal="100" workbookViewId="0">
      <selection activeCell="T15" sqref="T15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501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501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504</v>
      </c>
      <c r="D5" s="423" t="s">
        <v>503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53</v>
      </c>
      <c r="D9" s="427">
        <v>51</v>
      </c>
      <c r="E9" s="93">
        <f t="shared" si="0"/>
        <v>2</v>
      </c>
      <c r="F9" s="44">
        <f t="shared" si="1"/>
        <v>3.9215686274509803E-2</v>
      </c>
      <c r="H9" t="s">
        <v>505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2186</v>
      </c>
      <c r="D11" s="427">
        <v>2202</v>
      </c>
      <c r="E11" s="93">
        <f t="shared" si="0"/>
        <v>-16</v>
      </c>
      <c r="F11" s="44">
        <f t="shared" si="1"/>
        <v>-7.266121707538601E-3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0.68153846153846154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27</v>
      </c>
      <c r="D13" s="427">
        <v>25</v>
      </c>
      <c r="E13" s="93">
        <f t="shared" si="0"/>
        <v>2</v>
      </c>
      <c r="F13" s="58">
        <f t="shared" si="1"/>
        <v>0.08</v>
      </c>
      <c r="J13" s="190"/>
      <c r="K13" s="144"/>
      <c r="L13" s="139"/>
      <c r="M13" s="139"/>
      <c r="N13" s="141"/>
      <c r="S13" s="16" t="s">
        <v>11</v>
      </c>
      <c r="T13" s="18">
        <f>SUM(C58/T8)</f>
        <v>0.5904302788844622</v>
      </c>
      <c r="U13" s="16"/>
    </row>
    <row r="14" spans="2:35" ht="15" thickBot="1" x14ac:dyDescent="0.35">
      <c r="B14" s="14" t="s">
        <v>59</v>
      </c>
      <c r="C14" s="427">
        <v>139</v>
      </c>
      <c r="D14" s="427">
        <v>137</v>
      </c>
      <c r="E14" s="93">
        <f t="shared" si="0"/>
        <v>2</v>
      </c>
      <c r="F14" s="44">
        <f t="shared" si="1"/>
        <v>1.4598540145985401E-2</v>
      </c>
      <c r="J14" s="190"/>
      <c r="K14" s="144"/>
      <c r="L14" s="139"/>
      <c r="M14" s="139"/>
      <c r="N14" s="141"/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T15" s="457">
        <f>SUM(D19/T7)</f>
        <v>0.68487179487179484</v>
      </c>
    </row>
    <row r="16" spans="2:35" ht="15" thickBot="1" x14ac:dyDescent="0.35">
      <c r="B16" s="14" t="s">
        <v>65</v>
      </c>
      <c r="C16" s="430">
        <v>31</v>
      </c>
      <c r="D16" s="430">
        <v>31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  <c r="S16" s="16" t="s">
        <v>510</v>
      </c>
      <c r="T16" s="75">
        <f>D58/T8</f>
        <v>0.59435856573705181</v>
      </c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</row>
    <row r="18" spans="2:25" ht="15" thickBot="1" x14ac:dyDescent="0.35">
      <c r="B18" s="15" t="s">
        <v>19</v>
      </c>
      <c r="C18" s="429">
        <v>85</v>
      </c>
      <c r="D18" s="429">
        <v>88</v>
      </c>
      <c r="E18" s="57">
        <f t="shared" si="0"/>
        <v>-3</v>
      </c>
      <c r="F18" s="58">
        <f t="shared" si="1"/>
        <v>-3.4090909090909088E-2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2658</v>
      </c>
      <c r="D19" s="7">
        <f>SUM(D8:D18)</f>
        <v>2671</v>
      </c>
      <c r="E19" s="77">
        <f t="shared" si="0"/>
        <v>-13</v>
      </c>
      <c r="F19" s="60">
        <f t="shared" si="1"/>
        <v>-4.8670909771621118E-3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502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504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53</v>
      </c>
      <c r="D28" s="99">
        <v>118</v>
      </c>
      <c r="E28" s="41">
        <f t="shared" ref="E28:E38" si="3">SUM(C28-D28)</f>
        <v>-65</v>
      </c>
      <c r="F28" s="67">
        <f t="shared" ref="F28:F36" si="4">SUM(E28/D28)</f>
        <v>-0.55084745762711862</v>
      </c>
      <c r="G28" s="75">
        <f>SUM(C28/D28)</f>
        <v>0.44915254237288138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2186</v>
      </c>
      <c r="D30" s="99">
        <v>2500</v>
      </c>
      <c r="E30" s="41">
        <f t="shared" si="3"/>
        <v>-314</v>
      </c>
      <c r="F30" s="67">
        <f t="shared" si="4"/>
        <v>-0.12559999999999999</v>
      </c>
      <c r="G30" s="75">
        <f>SUM(C30/D30)</f>
        <v>0.87439999999999996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27</v>
      </c>
      <c r="D32" s="99">
        <v>35</v>
      </c>
      <c r="E32" s="41">
        <f t="shared" si="3"/>
        <v>-8</v>
      </c>
      <c r="F32" s="67">
        <f t="shared" si="4"/>
        <v>-0.22857142857142856</v>
      </c>
      <c r="G32" s="75">
        <f t="shared" si="5"/>
        <v>0.77142857142857146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139</v>
      </c>
      <c r="D33" s="99">
        <v>460</v>
      </c>
      <c r="E33" s="41">
        <f t="shared" si="3"/>
        <v>-321</v>
      </c>
      <c r="F33" s="67">
        <f t="shared" si="4"/>
        <v>-0.69782608695652171</v>
      </c>
      <c r="G33" s="75">
        <f t="shared" si="5"/>
        <v>0.30217391304347824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31</v>
      </c>
      <c r="D35" s="182">
        <v>44</v>
      </c>
      <c r="E35" s="57">
        <f t="shared" si="3"/>
        <v>-13</v>
      </c>
      <c r="F35" s="389">
        <f t="shared" si="4"/>
        <v>-0.29545454545454547</v>
      </c>
      <c r="G35" s="75">
        <f t="shared" si="5"/>
        <v>0.70454545454545459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85</v>
      </c>
      <c r="D37" s="119">
        <v>295</v>
      </c>
      <c r="E37" s="41">
        <f t="shared" si="3"/>
        <v>-210</v>
      </c>
      <c r="F37" s="94">
        <f>SUM(E37/D37)</f>
        <v>-0.71186440677966101</v>
      </c>
      <c r="G37" s="75">
        <f>SUM(C37/D37)</f>
        <v>0.28813559322033899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2658</v>
      </c>
      <c r="D38" s="7">
        <f>SUM(D27:D37)</f>
        <v>3859</v>
      </c>
      <c r="E38" s="77">
        <f t="shared" si="3"/>
        <v>-1201</v>
      </c>
      <c r="F38" s="149">
        <f>SUM(E38/D38)</f>
        <v>-0.31122052345167139</v>
      </c>
      <c r="G38" s="185">
        <f>SUM(C38/D38)</f>
        <v>0.68877947654832861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472</v>
      </c>
      <c r="D40" s="438">
        <f>SUM(D27:D29,D31:D37)</f>
        <v>1359</v>
      </c>
      <c r="E40" s="77">
        <f>SUM(C40-D40)</f>
        <v>-887</v>
      </c>
      <c r="F40" s="149">
        <f>SUM(E40/D40)</f>
        <v>-0.65268579838116259</v>
      </c>
      <c r="G40" s="185">
        <f>SUM(C40/D40)</f>
        <v>0.34731420161883736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501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504</v>
      </c>
      <c r="D44" s="423" t="s">
        <v>503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1087</v>
      </c>
      <c r="D47" s="441">
        <v>1143</v>
      </c>
      <c r="E47" s="93">
        <f t="shared" ref="E47:E57" si="6">SUM(C47-D47)</f>
        <v>-56</v>
      </c>
      <c r="F47" s="95">
        <f t="shared" ref="F47:F58" si="7">SUM(E47/D47)</f>
        <v>-4.8993875765529306E-2</v>
      </c>
      <c r="G47" s="394">
        <f t="shared" ref="G47:G57" si="8">SUM(C47/C27)</f>
        <v>31.970588235294116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1806</v>
      </c>
      <c r="D48" s="427">
        <v>1737</v>
      </c>
      <c r="E48" s="93">
        <f t="shared" si="6"/>
        <v>69</v>
      </c>
      <c r="F48" s="95">
        <f t="shared" si="7"/>
        <v>3.9723661485319514E-2</v>
      </c>
      <c r="G48" s="394">
        <f t="shared" si="8"/>
        <v>34.075471698113205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798</v>
      </c>
      <c r="D49" s="427">
        <v>800</v>
      </c>
      <c r="E49" s="93">
        <f t="shared" si="6"/>
        <v>-2</v>
      </c>
      <c r="F49" s="95">
        <f t="shared" si="7"/>
        <v>-2.5000000000000001E-3</v>
      </c>
      <c r="G49" s="394">
        <f t="shared" si="8"/>
        <v>42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60754</v>
      </c>
      <c r="D50" s="442">
        <v>61129</v>
      </c>
      <c r="E50" s="93">
        <f t="shared" si="6"/>
        <v>-375</v>
      </c>
      <c r="F50" s="95">
        <f t="shared" si="7"/>
        <v>-6.1345678810384597E-3</v>
      </c>
      <c r="G50" s="394">
        <f t="shared" si="8"/>
        <v>27.792314730100639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1062</v>
      </c>
      <c r="D51" s="427">
        <v>1107</v>
      </c>
      <c r="E51" s="93">
        <f t="shared" si="6"/>
        <v>-45</v>
      </c>
      <c r="F51" s="95">
        <f t="shared" si="7"/>
        <v>-4.065040650406504E-2</v>
      </c>
      <c r="G51" s="394">
        <f t="shared" si="8"/>
        <v>36.620689655172413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594</v>
      </c>
      <c r="D52" s="427">
        <v>531</v>
      </c>
      <c r="E52" s="93">
        <f t="shared" si="6"/>
        <v>63</v>
      </c>
      <c r="F52" s="95">
        <f t="shared" si="7"/>
        <v>0.11864406779661017</v>
      </c>
      <c r="G52" s="394">
        <f t="shared" si="8"/>
        <v>22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4464</v>
      </c>
      <c r="D53" s="427">
        <v>4596</v>
      </c>
      <c r="E53" s="93">
        <f t="shared" si="6"/>
        <v>-132</v>
      </c>
      <c r="F53" s="95">
        <f t="shared" si="7"/>
        <v>-2.8720626631853787E-2</v>
      </c>
      <c r="G53" s="394">
        <f t="shared" si="8"/>
        <v>32.115107913669064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456</v>
      </c>
      <c r="D54" s="429">
        <v>486</v>
      </c>
      <c r="E54" s="26">
        <f t="shared" si="6"/>
        <v>-30</v>
      </c>
      <c r="F54" s="152">
        <f t="shared" si="7"/>
        <v>-6.1728395061728392E-2</v>
      </c>
      <c r="G54" s="394">
        <f t="shared" si="8"/>
        <v>24</v>
      </c>
      <c r="AL54" s="35"/>
      <c r="AM54" s="35"/>
    </row>
    <row r="55" spans="2:39" ht="15" thickBot="1" x14ac:dyDescent="0.35">
      <c r="B55" s="14" t="s">
        <v>65</v>
      </c>
      <c r="C55" s="427">
        <v>1066</v>
      </c>
      <c r="D55" s="427">
        <v>984</v>
      </c>
      <c r="E55" s="41">
        <f t="shared" si="6"/>
        <v>82</v>
      </c>
      <c r="F55" s="67">
        <f t="shared" si="7"/>
        <v>8.3333333333333329E-2</v>
      </c>
      <c r="G55" s="394">
        <f t="shared" si="8"/>
        <v>34.387096774193552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534</v>
      </c>
      <c r="D56" s="427">
        <v>537</v>
      </c>
      <c r="E56" s="41">
        <f t="shared" si="6"/>
        <v>-3</v>
      </c>
      <c r="F56" s="67">
        <f t="shared" si="7"/>
        <v>-5.5865921787709499E-3</v>
      </c>
      <c r="G56" s="394">
        <f t="shared" si="8"/>
        <v>14.833333333333334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1478</v>
      </c>
      <c r="D57" s="429">
        <v>1542</v>
      </c>
      <c r="E57" s="57">
        <f t="shared" si="6"/>
        <v>-64</v>
      </c>
      <c r="F57" s="94">
        <f t="shared" si="7"/>
        <v>-4.1504539559014265E-2</v>
      </c>
      <c r="G57" s="394">
        <f t="shared" si="8"/>
        <v>17.388235294117646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74099</v>
      </c>
      <c r="D58" s="59">
        <f>SUM(D47:D57)</f>
        <v>74592</v>
      </c>
      <c r="E58" s="77">
        <f>SUM(C58-D58)</f>
        <v>-493</v>
      </c>
      <c r="F58" s="149">
        <f t="shared" si="7"/>
        <v>-6.6092878592878589E-3</v>
      </c>
      <c r="G58" s="395">
        <f>SUM(C58/C38)</f>
        <v>27.877727614747929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13345</v>
      </c>
      <c r="D59" s="73">
        <f>SUM(D47:D49,D51:D57)</f>
        <v>13463</v>
      </c>
      <c r="E59" s="73">
        <f>SUM(E47:E49,E51:E57)</f>
        <v>-118</v>
      </c>
      <c r="F59" s="127">
        <f>SUM(E59/D59)</f>
        <v>-8.7647626829087128E-3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13345</v>
      </c>
      <c r="F61" s="30">
        <f>SUM(C27:C29,C31:C37)</f>
        <v>472</v>
      </c>
      <c r="G61" s="134">
        <f>SUM(E61/F61)</f>
        <v>28.273305084745761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502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504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1087</v>
      </c>
      <c r="D69" s="220">
        <v>4152</v>
      </c>
      <c r="E69" s="41">
        <f>SUM(C69-D69)</f>
        <v>-3065</v>
      </c>
      <c r="F69" s="67">
        <f>SUM(E69/D69)</f>
        <v>-0.73819845857418109</v>
      </c>
      <c r="G69" s="75">
        <f>SUM(C69/D69)</f>
        <v>0.26180154142581891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1806</v>
      </c>
      <c r="D70" s="220">
        <v>3262</v>
      </c>
      <c r="E70" s="41">
        <f t="shared" ref="E70:E79" si="10">SUM(C70-D70)</f>
        <v>-1456</v>
      </c>
      <c r="F70" s="67">
        <f t="shared" ref="F70:F79" si="11">SUM(E70/D70)</f>
        <v>-0.44635193133047213</v>
      </c>
      <c r="G70" s="75">
        <f t="shared" ref="G70:G79" si="12">SUM(C70/D70)</f>
        <v>0.55364806866952787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798</v>
      </c>
      <c r="D71" s="220">
        <v>1771</v>
      </c>
      <c r="E71" s="41">
        <f t="shared" si="10"/>
        <v>-973</v>
      </c>
      <c r="F71" s="67">
        <f t="shared" si="11"/>
        <v>-0.54940711462450598</v>
      </c>
      <c r="G71" s="75">
        <f>SUM(C71/D71)</f>
        <v>0.45059288537549408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60754</v>
      </c>
      <c r="D72" s="220">
        <v>86541</v>
      </c>
      <c r="E72" s="41">
        <f t="shared" si="10"/>
        <v>-25787</v>
      </c>
      <c r="F72" s="67">
        <f t="shared" si="11"/>
        <v>-0.29797437052957559</v>
      </c>
      <c r="G72" s="75">
        <f t="shared" si="12"/>
        <v>0.70202562947042446</v>
      </c>
    </row>
    <row r="73" spans="2:14" ht="15" thickBot="1" x14ac:dyDescent="0.35">
      <c r="B73" s="3" t="s">
        <v>3</v>
      </c>
      <c r="C73" s="435">
        <f t="shared" si="9"/>
        <v>1062</v>
      </c>
      <c r="D73" s="220">
        <v>2819</v>
      </c>
      <c r="E73" s="41">
        <f t="shared" si="10"/>
        <v>-1757</v>
      </c>
      <c r="F73" s="67">
        <f t="shared" si="11"/>
        <v>-0.62327066335579995</v>
      </c>
      <c r="G73" s="75">
        <f t="shared" si="12"/>
        <v>0.37672933664420005</v>
      </c>
    </row>
    <row r="74" spans="2:14" ht="15" thickBot="1" x14ac:dyDescent="0.35">
      <c r="B74" s="227" t="s">
        <v>7</v>
      </c>
      <c r="C74" s="435">
        <f t="shared" si="9"/>
        <v>594</v>
      </c>
      <c r="D74" s="223">
        <v>752</v>
      </c>
      <c r="E74" s="57">
        <f t="shared" si="10"/>
        <v>-158</v>
      </c>
      <c r="F74" s="94">
        <f t="shared" si="11"/>
        <v>-0.21010638297872342</v>
      </c>
      <c r="G74" s="75">
        <f t="shared" si="12"/>
        <v>0.78989361702127658</v>
      </c>
    </row>
    <row r="75" spans="2:14" ht="15" thickBot="1" x14ac:dyDescent="0.35">
      <c r="B75" s="14" t="s">
        <v>59</v>
      </c>
      <c r="C75" s="435">
        <f t="shared" si="9"/>
        <v>4464</v>
      </c>
      <c r="D75" s="220">
        <v>14129</v>
      </c>
      <c r="E75" s="41">
        <f t="shared" si="10"/>
        <v>-9665</v>
      </c>
      <c r="F75" s="67">
        <f t="shared" si="11"/>
        <v>-0.68405407318281553</v>
      </c>
      <c r="G75" s="75">
        <f t="shared" si="12"/>
        <v>0.31594592681718453</v>
      </c>
      <c r="K75" s="282"/>
    </row>
    <row r="76" spans="2:14" ht="15" thickBot="1" x14ac:dyDescent="0.35">
      <c r="B76" s="170" t="s">
        <v>338</v>
      </c>
      <c r="C76" s="435">
        <f t="shared" si="9"/>
        <v>456</v>
      </c>
      <c r="D76" s="235">
        <v>1843</v>
      </c>
      <c r="E76" s="93">
        <f t="shared" si="10"/>
        <v>-1387</v>
      </c>
      <c r="F76" s="95">
        <f t="shared" si="11"/>
        <v>-0.75257731958762886</v>
      </c>
      <c r="G76" s="75">
        <f t="shared" si="12"/>
        <v>0.24742268041237114</v>
      </c>
    </row>
    <row r="77" spans="2:14" ht="15" thickBot="1" x14ac:dyDescent="0.35">
      <c r="B77" s="233" t="s">
        <v>65</v>
      </c>
      <c r="C77" s="436">
        <f t="shared" si="9"/>
        <v>1066</v>
      </c>
      <c r="D77" s="236">
        <v>1048</v>
      </c>
      <c r="E77" s="57">
        <f t="shared" si="10"/>
        <v>18</v>
      </c>
      <c r="F77" s="238">
        <f t="shared" si="11"/>
        <v>1.717557251908397E-2</v>
      </c>
      <c r="G77" s="75">
        <f t="shared" si="12"/>
        <v>1.0171755725190839</v>
      </c>
    </row>
    <row r="78" spans="2:14" ht="15" thickBot="1" x14ac:dyDescent="0.35">
      <c r="B78" s="419" t="s">
        <v>296</v>
      </c>
      <c r="C78" s="435">
        <f t="shared" si="9"/>
        <v>534</v>
      </c>
      <c r="D78" s="418">
        <v>3522</v>
      </c>
      <c r="E78" s="105">
        <f t="shared" si="10"/>
        <v>-2988</v>
      </c>
      <c r="F78" s="150">
        <f t="shared" si="11"/>
        <v>-0.848381601362862</v>
      </c>
      <c r="G78" s="75">
        <f t="shared" si="12"/>
        <v>0.151618398637138</v>
      </c>
    </row>
    <row r="79" spans="2:14" ht="15" thickBot="1" x14ac:dyDescent="0.35">
      <c r="B79" s="38" t="s">
        <v>19</v>
      </c>
      <c r="C79" s="441">
        <f t="shared" si="9"/>
        <v>1478</v>
      </c>
      <c r="D79" s="390">
        <v>5504</v>
      </c>
      <c r="E79" s="26">
        <f t="shared" si="10"/>
        <v>-4026</v>
      </c>
      <c r="F79" s="152">
        <f t="shared" si="11"/>
        <v>-0.73146802325581395</v>
      </c>
      <c r="G79" s="75">
        <f t="shared" si="12"/>
        <v>0.26853197674418605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74099</v>
      </c>
      <c r="D80" s="115">
        <f>SUM(D69:D79)</f>
        <v>125343</v>
      </c>
      <c r="E80" s="77">
        <f>SUM(C80-D80)</f>
        <v>-51244</v>
      </c>
      <c r="F80" s="149">
        <f>SUM(E80/D80)</f>
        <v>-0.40883017001348299</v>
      </c>
      <c r="G80" s="185">
        <f>SUM(C80/D80)</f>
        <v>0.59116982998651701</v>
      </c>
      <c r="N80" s="72"/>
    </row>
    <row r="81" spans="3:14" ht="15" thickBot="1" x14ac:dyDescent="0.35">
      <c r="E81" s="102">
        <f>SUM(E69:E79)</f>
        <v>-51244</v>
      </c>
      <c r="I81" s="6" t="s">
        <v>502</v>
      </c>
      <c r="J81" s="40"/>
      <c r="K81" s="40"/>
      <c r="N81" s="72"/>
    </row>
    <row r="82" spans="3:14" ht="18.600000000000001" thickBot="1" x14ac:dyDescent="0.4">
      <c r="C82" s="444">
        <f>SUM(C80/C38)</f>
        <v>27.877727614747929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504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13345</v>
      </c>
      <c r="D84" s="73">
        <f>SUM(D69:D71,D73:D79)</f>
        <v>38802</v>
      </c>
      <c r="E84" s="250">
        <f>SUM(C84/D84)</f>
        <v>0.34392557084686354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31.970588235294116</v>
      </c>
      <c r="K86" s="111">
        <f t="shared" si="13"/>
        <v>36.743362831858406</v>
      </c>
      <c r="L86" s="210">
        <f>SUM(J86-K86)</f>
        <v>-4.7727745965642896</v>
      </c>
      <c r="M86" s="44">
        <f>SUM(L86/K86)</f>
        <v>-0.1298948770259549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34.075471698113205</v>
      </c>
      <c r="K87" s="111">
        <f t="shared" si="13"/>
        <v>27.64406779661017</v>
      </c>
      <c r="L87" s="210">
        <f t="shared" ref="L87:L96" si="14">SUM(J87-K87)</f>
        <v>6.4314039015030353</v>
      </c>
      <c r="M87" s="44">
        <f t="shared" ref="M87:M96" si="15">SUM(L87/K87)</f>
        <v>0.23265041703781672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</v>
      </c>
      <c r="K88" s="111">
        <f t="shared" si="13"/>
        <v>37.680851063829785</v>
      </c>
      <c r="L88" s="210">
        <f>SUM(J88-K88)</f>
        <v>4.3191489361702153</v>
      </c>
      <c r="M88" s="44">
        <f t="shared" si="15"/>
        <v>0.11462450592885383</v>
      </c>
      <c r="N88" s="72"/>
    </row>
    <row r="89" spans="3:14" x14ac:dyDescent="0.3">
      <c r="C89" s="445">
        <f>(SUM(C69,C70,C71,C73,C74,C75,C76,C77,C78,C79)/SUM(C27,C28,C29,C31,C32,C33,C34,C35,C36,C37))</f>
        <v>28.273305084745761</v>
      </c>
      <c r="D89" s="10"/>
      <c r="E89" s="73"/>
      <c r="I89" s="130" t="s">
        <v>6</v>
      </c>
      <c r="J89" s="212">
        <f t="shared" si="13"/>
        <v>27.792314730100639</v>
      </c>
      <c r="K89" s="111">
        <f t="shared" si="13"/>
        <v>34.616399999999999</v>
      </c>
      <c r="L89" s="210">
        <f t="shared" si="14"/>
        <v>-6.8240852698993599</v>
      </c>
      <c r="M89" s="44">
        <f t="shared" si="15"/>
        <v>-0.19713445851964273</v>
      </c>
    </row>
    <row r="90" spans="3:14" x14ac:dyDescent="0.3">
      <c r="I90" s="130" t="s">
        <v>3</v>
      </c>
      <c r="J90" s="212">
        <f t="shared" si="13"/>
        <v>36.620689655172413</v>
      </c>
      <c r="K90" s="111">
        <f t="shared" ref="K90:K96" si="16">SUM(D73/D31)</f>
        <v>37.586666666666666</v>
      </c>
      <c r="L90" s="210">
        <f t="shared" si="14"/>
        <v>-0.96597701149425319</v>
      </c>
      <c r="M90" s="44">
        <f t="shared" si="15"/>
        <v>-2.5699991437413618E-2</v>
      </c>
    </row>
    <row r="91" spans="3:14" x14ac:dyDescent="0.3">
      <c r="E91" s="73"/>
      <c r="I91" s="130" t="s">
        <v>7</v>
      </c>
      <c r="J91" s="212">
        <f t="shared" si="13"/>
        <v>22</v>
      </c>
      <c r="K91" s="111">
        <f t="shared" si="16"/>
        <v>21.485714285714284</v>
      </c>
      <c r="L91" s="210">
        <f t="shared" si="14"/>
        <v>0.51428571428571601</v>
      </c>
      <c r="M91" s="44">
        <f t="shared" si="15"/>
        <v>2.3936170212766041E-2</v>
      </c>
    </row>
    <row r="92" spans="3:14" x14ac:dyDescent="0.3">
      <c r="E92" s="74"/>
      <c r="I92" s="130" t="s">
        <v>59</v>
      </c>
      <c r="J92" s="212">
        <f t="shared" si="13"/>
        <v>32.115107913669064</v>
      </c>
      <c r="K92" s="111">
        <f t="shared" si="16"/>
        <v>30.715217391304346</v>
      </c>
      <c r="L92" s="210">
        <f t="shared" si="14"/>
        <v>1.3998905223647178</v>
      </c>
      <c r="M92" s="44">
        <f t="shared" si="15"/>
        <v>4.5576448459747343E-2</v>
      </c>
    </row>
    <row r="93" spans="3:14" x14ac:dyDescent="0.3">
      <c r="I93" s="130" t="s">
        <v>338</v>
      </c>
      <c r="J93" s="212">
        <f t="shared" si="13"/>
        <v>24</v>
      </c>
      <c r="K93" s="111">
        <f t="shared" si="16"/>
        <v>30.21311475409836</v>
      </c>
      <c r="L93" s="210">
        <f t="shared" si="14"/>
        <v>-6.2131147540983598</v>
      </c>
      <c r="M93" s="44">
        <f t="shared" si="15"/>
        <v>-0.20564297341291371</v>
      </c>
    </row>
    <row r="94" spans="3:14" x14ac:dyDescent="0.3">
      <c r="E94" s="25"/>
      <c r="F94" s="25"/>
      <c r="I94" s="130" t="s">
        <v>65</v>
      </c>
      <c r="J94" s="212">
        <f t="shared" si="13"/>
        <v>34.387096774193552</v>
      </c>
      <c r="K94" s="111">
        <f t="shared" si="16"/>
        <v>23.818181818181817</v>
      </c>
      <c r="L94" s="210">
        <f t="shared" si="14"/>
        <v>10.568914956011735</v>
      </c>
      <c r="M94" s="44">
        <f t="shared" si="15"/>
        <v>0.44373307067224843</v>
      </c>
    </row>
    <row r="95" spans="3:14" x14ac:dyDescent="0.3">
      <c r="E95" s="25"/>
      <c r="F95" s="25"/>
      <c r="I95" s="79" t="s">
        <v>296</v>
      </c>
      <c r="J95" s="212">
        <f t="shared" si="13"/>
        <v>14.833333333333334</v>
      </c>
      <c r="K95" s="111">
        <f t="shared" si="16"/>
        <v>31.72972972972973</v>
      </c>
      <c r="L95" s="210">
        <f t="shared" si="14"/>
        <v>-16.896396396396398</v>
      </c>
      <c r="M95" s="44">
        <f t="shared" si="15"/>
        <v>-0.53250993753549125</v>
      </c>
    </row>
    <row r="96" spans="3:14" ht="15" thickBot="1" x14ac:dyDescent="0.35">
      <c r="I96" s="13" t="s">
        <v>19</v>
      </c>
      <c r="J96" s="213">
        <f t="shared" si="13"/>
        <v>17.388235294117646</v>
      </c>
      <c r="K96" s="208">
        <f t="shared" si="16"/>
        <v>18.657627118644069</v>
      </c>
      <c r="L96" s="211">
        <f t="shared" si="14"/>
        <v>-1.2693918245264229</v>
      </c>
      <c r="M96" s="65">
        <f t="shared" si="15"/>
        <v>-6.8036080711354419E-2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E0E9B-93D6-4644-805C-49FC02AD99D0}">
  <dimension ref="B1:AM203"/>
  <sheetViews>
    <sheetView topLeftCell="C1" zoomScaleNormal="100" workbookViewId="0">
      <selection activeCell="H11" sqref="H11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506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506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508</v>
      </c>
      <c r="D5" s="423" t="s">
        <v>509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52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511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2187</v>
      </c>
      <c r="D11" s="427">
        <v>2189</v>
      </c>
      <c r="E11" s="93">
        <f t="shared" si="0"/>
        <v>-2</v>
      </c>
      <c r="F11" s="44">
        <f t="shared" si="1"/>
        <v>-9.1365920511649154E-4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0.68153846153846154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26</v>
      </c>
      <c r="D13" s="427">
        <v>27</v>
      </c>
      <c r="E13" s="93">
        <f t="shared" si="0"/>
        <v>-1</v>
      </c>
      <c r="F13" s="58">
        <f t="shared" si="1"/>
        <v>-3.7037037037037035E-2</v>
      </c>
      <c r="J13" s="190"/>
      <c r="K13" s="144"/>
      <c r="L13" s="139"/>
      <c r="M13" s="139"/>
      <c r="N13" s="141"/>
      <c r="S13" s="16" t="s">
        <v>11</v>
      </c>
      <c r="T13" s="18">
        <f>SUM(C58/T8)</f>
        <v>0.57820717131474109</v>
      </c>
      <c r="U13" s="16"/>
    </row>
    <row r="14" spans="2:35" ht="15" thickBot="1" x14ac:dyDescent="0.35">
      <c r="B14" s="14" t="s">
        <v>59</v>
      </c>
      <c r="C14" s="427">
        <v>136</v>
      </c>
      <c r="D14" s="427">
        <v>138</v>
      </c>
      <c r="E14" s="93">
        <f t="shared" si="0"/>
        <v>-2</v>
      </c>
      <c r="F14" s="44">
        <f t="shared" si="1"/>
        <v>-1.4492753623188406E-2</v>
      </c>
      <c r="J14" s="190"/>
      <c r="K14" s="144"/>
      <c r="L14" s="139"/>
      <c r="M14" s="139"/>
      <c r="N14" s="141"/>
      <c r="S14" t="s">
        <v>512</v>
      </c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32</v>
      </c>
      <c r="D16" s="430">
        <v>32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0.68051282051282047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0.58839840637450203</v>
      </c>
      <c r="U17" s="16"/>
    </row>
    <row r="18" spans="2:25" ht="15" thickBot="1" x14ac:dyDescent="0.35">
      <c r="B18" s="15" t="s">
        <v>19</v>
      </c>
      <c r="C18" s="429">
        <v>87</v>
      </c>
      <c r="D18" s="429">
        <v>79</v>
      </c>
      <c r="E18" s="57">
        <f t="shared" si="0"/>
        <v>8</v>
      </c>
      <c r="F18" s="58">
        <f t="shared" si="1"/>
        <v>0.10126582278481013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2658</v>
      </c>
      <c r="D19" s="7">
        <f>SUM(D8:D18)</f>
        <v>2654</v>
      </c>
      <c r="E19" s="77">
        <f t="shared" si="0"/>
        <v>4</v>
      </c>
      <c r="F19" s="60">
        <f t="shared" si="1"/>
        <v>1.5071590052750565E-3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507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508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2187</v>
      </c>
      <c r="D30" s="99">
        <v>2500</v>
      </c>
      <c r="E30" s="41">
        <f t="shared" si="3"/>
        <v>-313</v>
      </c>
      <c r="F30" s="67">
        <f t="shared" si="4"/>
        <v>-0.12520000000000001</v>
      </c>
      <c r="G30" s="75">
        <f>SUM(C30/D30)</f>
        <v>0.87480000000000002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26</v>
      </c>
      <c r="D32" s="99">
        <v>35</v>
      </c>
      <c r="E32" s="41">
        <f t="shared" si="3"/>
        <v>-9</v>
      </c>
      <c r="F32" s="67">
        <f t="shared" si="4"/>
        <v>-0.25714285714285712</v>
      </c>
      <c r="G32" s="75">
        <f t="shared" si="5"/>
        <v>0.74285714285714288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136</v>
      </c>
      <c r="D33" s="99">
        <v>460</v>
      </c>
      <c r="E33" s="41">
        <f t="shared" si="3"/>
        <v>-324</v>
      </c>
      <c r="F33" s="67">
        <f t="shared" si="4"/>
        <v>-0.70434782608695656</v>
      </c>
      <c r="G33" s="75">
        <f t="shared" si="5"/>
        <v>0.29565217391304349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32</v>
      </c>
      <c r="D35" s="182">
        <v>44</v>
      </c>
      <c r="E35" s="57">
        <f t="shared" si="3"/>
        <v>-12</v>
      </c>
      <c r="F35" s="389">
        <f t="shared" si="4"/>
        <v>-0.27272727272727271</v>
      </c>
      <c r="G35" s="75">
        <f t="shared" si="5"/>
        <v>0.72727272727272729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87</v>
      </c>
      <c r="D37" s="119">
        <v>295</v>
      </c>
      <c r="E37" s="41">
        <f t="shared" si="3"/>
        <v>-208</v>
      </c>
      <c r="F37" s="94">
        <f>SUM(E37/D37)</f>
        <v>-0.70508474576271185</v>
      </c>
      <c r="G37" s="75">
        <f>SUM(C37/D37)</f>
        <v>0.29491525423728815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2658</v>
      </c>
      <c r="D38" s="7">
        <f>SUM(D27:D37)</f>
        <v>3859</v>
      </c>
      <c r="E38" s="77">
        <f t="shared" si="3"/>
        <v>-1201</v>
      </c>
      <c r="F38" s="149">
        <f>SUM(E38/D38)</f>
        <v>-0.31122052345167139</v>
      </c>
      <c r="G38" s="185">
        <f>SUM(C38/D38)</f>
        <v>0.68877947654832861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471</v>
      </c>
      <c r="D40" s="438">
        <f>SUM(D27:D29,D31:D37)</f>
        <v>1359</v>
      </c>
      <c r="E40" s="77">
        <f>SUM(C40-D40)</f>
        <v>-888</v>
      </c>
      <c r="F40" s="149">
        <f>SUM(E40/D40)</f>
        <v>-0.65342163355408389</v>
      </c>
      <c r="G40" s="185">
        <f>SUM(C40/D40)</f>
        <v>0.34657836644591611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506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508</v>
      </c>
      <c r="D44" s="423" t="s">
        <v>509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1051</v>
      </c>
      <c r="D47" s="441">
        <v>1072</v>
      </c>
      <c r="E47" s="93">
        <f t="shared" ref="E47:E57" si="6">SUM(C47-D47)</f>
        <v>-21</v>
      </c>
      <c r="F47" s="95">
        <f t="shared" ref="F47:F58" si="7">SUM(E47/D47)</f>
        <v>-1.9589552238805971E-2</v>
      </c>
      <c r="G47" s="394">
        <f t="shared" ref="G47:G57" si="8">SUM(C47/C27)</f>
        <v>30.028571428571428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1822</v>
      </c>
      <c r="D48" s="427">
        <v>1818</v>
      </c>
      <c r="E48" s="93">
        <f t="shared" si="6"/>
        <v>4</v>
      </c>
      <c r="F48" s="95">
        <f t="shared" si="7"/>
        <v>2.2002200220022001E-3</v>
      </c>
      <c r="G48" s="394">
        <f t="shared" si="8"/>
        <v>35.03846153846154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783</v>
      </c>
      <c r="D49" s="427">
        <v>774</v>
      </c>
      <c r="E49" s="93">
        <f t="shared" si="6"/>
        <v>9</v>
      </c>
      <c r="F49" s="95">
        <f t="shared" si="7"/>
        <v>1.1627906976744186E-2</v>
      </c>
      <c r="G49" s="394">
        <f t="shared" si="8"/>
        <v>41.210526315789473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59128</v>
      </c>
      <c r="D50" s="442">
        <v>60188</v>
      </c>
      <c r="E50" s="93">
        <f t="shared" si="6"/>
        <v>-1060</v>
      </c>
      <c r="F50" s="95">
        <f t="shared" si="7"/>
        <v>-1.7611484016747524E-2</v>
      </c>
      <c r="G50" s="394">
        <f t="shared" si="8"/>
        <v>27.036122542295381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1022</v>
      </c>
      <c r="D51" s="427">
        <v>1019</v>
      </c>
      <c r="E51" s="93">
        <f t="shared" si="6"/>
        <v>3</v>
      </c>
      <c r="F51" s="95">
        <f t="shared" si="7"/>
        <v>2.944062806673209E-3</v>
      </c>
      <c r="G51" s="394">
        <f t="shared" si="8"/>
        <v>35.241379310344826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698</v>
      </c>
      <c r="D52" s="427">
        <v>668</v>
      </c>
      <c r="E52" s="93">
        <f t="shared" si="6"/>
        <v>30</v>
      </c>
      <c r="F52" s="95">
        <f t="shared" si="7"/>
        <v>4.4910179640718563E-2</v>
      </c>
      <c r="G52" s="394">
        <f t="shared" si="8"/>
        <v>26.846153846153847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4347</v>
      </c>
      <c r="D53" s="427">
        <v>4457</v>
      </c>
      <c r="E53" s="93">
        <f t="shared" si="6"/>
        <v>-110</v>
      </c>
      <c r="F53" s="95">
        <f t="shared" si="7"/>
        <v>-2.4680278214045323E-2</v>
      </c>
      <c r="G53" s="394">
        <f t="shared" si="8"/>
        <v>31.963235294117649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422</v>
      </c>
      <c r="D54" s="429">
        <v>458</v>
      </c>
      <c r="E54" s="26">
        <f t="shared" si="6"/>
        <v>-36</v>
      </c>
      <c r="F54" s="152">
        <f t="shared" si="7"/>
        <v>-7.8602620087336247E-2</v>
      </c>
      <c r="G54" s="394">
        <f t="shared" si="8"/>
        <v>22.210526315789473</v>
      </c>
      <c r="AL54" s="35"/>
      <c r="AM54" s="35"/>
    </row>
    <row r="55" spans="2:39" ht="15" thickBot="1" x14ac:dyDescent="0.35">
      <c r="B55" s="14" t="s">
        <v>65</v>
      </c>
      <c r="C55" s="427">
        <v>1161</v>
      </c>
      <c r="D55" s="427">
        <v>1177</v>
      </c>
      <c r="E55" s="41">
        <f t="shared" si="6"/>
        <v>-16</v>
      </c>
      <c r="F55" s="67">
        <f t="shared" si="7"/>
        <v>-1.3593882752761258E-2</v>
      </c>
      <c r="G55" s="394">
        <f t="shared" si="8"/>
        <v>36.28125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552</v>
      </c>
      <c r="D56" s="427">
        <v>586</v>
      </c>
      <c r="E56" s="41">
        <f t="shared" si="6"/>
        <v>-34</v>
      </c>
      <c r="F56" s="67">
        <f t="shared" si="7"/>
        <v>-5.8020477815699661E-2</v>
      </c>
      <c r="G56" s="394">
        <f t="shared" si="8"/>
        <v>15.333333333333334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1579</v>
      </c>
      <c r="D57" s="429">
        <v>1627</v>
      </c>
      <c r="E57" s="57">
        <f t="shared" si="6"/>
        <v>-48</v>
      </c>
      <c r="F57" s="94">
        <f t="shared" si="7"/>
        <v>-2.9502151198524892E-2</v>
      </c>
      <c r="G57" s="394">
        <f t="shared" si="8"/>
        <v>18.149425287356323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72565</v>
      </c>
      <c r="D58" s="59">
        <f>SUM(D47:D57)</f>
        <v>73844</v>
      </c>
      <c r="E58" s="77">
        <f>SUM(C58-D58)</f>
        <v>-1279</v>
      </c>
      <c r="F58" s="149">
        <f t="shared" si="7"/>
        <v>-1.7320296841991226E-2</v>
      </c>
      <c r="G58" s="395">
        <f>SUM(C58/C38)</f>
        <v>27.300601956358165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13437</v>
      </c>
      <c r="D59" s="73">
        <f>SUM(D47:D49,D51:D57)</f>
        <v>13656</v>
      </c>
      <c r="E59" s="73">
        <f>SUM(E47:E49,E51:E57)</f>
        <v>-219</v>
      </c>
      <c r="F59" s="127">
        <f>SUM(E59/D59)</f>
        <v>-1.6036906854130051E-2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13437</v>
      </c>
      <c r="F61" s="30">
        <f>SUM(C27:C29,C31:C37)</f>
        <v>471</v>
      </c>
      <c r="G61" s="134">
        <f>SUM(E61/F61)</f>
        <v>28.528662420382165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507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508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1051</v>
      </c>
      <c r="D69" s="220">
        <v>4152</v>
      </c>
      <c r="E69" s="41">
        <f>SUM(C69-D69)</f>
        <v>-3101</v>
      </c>
      <c r="F69" s="67">
        <f>SUM(E69/D69)</f>
        <v>-0.74686897880539505</v>
      </c>
      <c r="G69" s="75">
        <f>SUM(C69/D69)</f>
        <v>0.25313102119460501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1822</v>
      </c>
      <c r="D70" s="220">
        <v>3262</v>
      </c>
      <c r="E70" s="41">
        <f t="shared" ref="E70:E79" si="10">SUM(C70-D70)</f>
        <v>-1440</v>
      </c>
      <c r="F70" s="67">
        <f t="shared" ref="F70:F79" si="11">SUM(E70/D70)</f>
        <v>-0.44144696505211528</v>
      </c>
      <c r="G70" s="75">
        <f t="shared" ref="G70:G79" si="12">SUM(C70/D70)</f>
        <v>0.55855303494788477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783</v>
      </c>
      <c r="D71" s="220">
        <v>1771</v>
      </c>
      <c r="E71" s="41">
        <f t="shared" si="10"/>
        <v>-988</v>
      </c>
      <c r="F71" s="67">
        <f t="shared" si="11"/>
        <v>-0.55787690570299264</v>
      </c>
      <c r="G71" s="75">
        <f>SUM(C71/D71)</f>
        <v>0.44212309429700736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59128</v>
      </c>
      <c r="D72" s="220">
        <v>86541</v>
      </c>
      <c r="E72" s="41">
        <f t="shared" si="10"/>
        <v>-27413</v>
      </c>
      <c r="F72" s="67">
        <f t="shared" si="11"/>
        <v>-0.31676315272529781</v>
      </c>
      <c r="G72" s="75">
        <f t="shared" si="12"/>
        <v>0.68323684727470213</v>
      </c>
    </row>
    <row r="73" spans="2:14" ht="15" thickBot="1" x14ac:dyDescent="0.35">
      <c r="B73" s="3" t="s">
        <v>3</v>
      </c>
      <c r="C73" s="435">
        <f t="shared" si="9"/>
        <v>1022</v>
      </c>
      <c r="D73" s="220">
        <v>2819</v>
      </c>
      <c r="E73" s="41">
        <f t="shared" si="10"/>
        <v>-1797</v>
      </c>
      <c r="F73" s="67">
        <f t="shared" si="11"/>
        <v>-0.63746009223128774</v>
      </c>
      <c r="G73" s="75">
        <f t="shared" si="12"/>
        <v>0.36253990776871231</v>
      </c>
    </row>
    <row r="74" spans="2:14" ht="15" thickBot="1" x14ac:dyDescent="0.35">
      <c r="B74" s="227" t="s">
        <v>7</v>
      </c>
      <c r="C74" s="435">
        <f t="shared" si="9"/>
        <v>698</v>
      </c>
      <c r="D74" s="223">
        <v>752</v>
      </c>
      <c r="E74" s="57">
        <f t="shared" si="10"/>
        <v>-54</v>
      </c>
      <c r="F74" s="94">
        <f t="shared" si="11"/>
        <v>-7.1808510638297879E-2</v>
      </c>
      <c r="G74" s="75">
        <f t="shared" si="12"/>
        <v>0.92819148936170215</v>
      </c>
    </row>
    <row r="75" spans="2:14" ht="15" thickBot="1" x14ac:dyDescent="0.35">
      <c r="B75" s="14" t="s">
        <v>59</v>
      </c>
      <c r="C75" s="435">
        <f t="shared" si="9"/>
        <v>4347</v>
      </c>
      <c r="D75" s="220">
        <v>14129</v>
      </c>
      <c r="E75" s="41">
        <f t="shared" si="10"/>
        <v>-9782</v>
      </c>
      <c r="F75" s="67">
        <f t="shared" si="11"/>
        <v>-0.69233491400665303</v>
      </c>
      <c r="G75" s="75">
        <f t="shared" si="12"/>
        <v>0.30766508599334702</v>
      </c>
      <c r="K75" s="282"/>
    </row>
    <row r="76" spans="2:14" ht="15" thickBot="1" x14ac:dyDescent="0.35">
      <c r="B76" s="170" t="s">
        <v>338</v>
      </c>
      <c r="C76" s="435">
        <f t="shared" si="9"/>
        <v>422</v>
      </c>
      <c r="D76" s="235">
        <v>1843</v>
      </c>
      <c r="E76" s="93">
        <f t="shared" si="10"/>
        <v>-1421</v>
      </c>
      <c r="F76" s="95">
        <f t="shared" si="11"/>
        <v>-0.77102550189907759</v>
      </c>
      <c r="G76" s="75">
        <f t="shared" si="12"/>
        <v>0.22897449810092241</v>
      </c>
    </row>
    <row r="77" spans="2:14" ht="15" thickBot="1" x14ac:dyDescent="0.35">
      <c r="B77" s="233" t="s">
        <v>65</v>
      </c>
      <c r="C77" s="436">
        <f t="shared" si="9"/>
        <v>1161</v>
      </c>
      <c r="D77" s="236">
        <v>1048</v>
      </c>
      <c r="E77" s="57">
        <f t="shared" si="10"/>
        <v>113</v>
      </c>
      <c r="F77" s="238">
        <f t="shared" si="11"/>
        <v>0.10782442748091603</v>
      </c>
      <c r="G77" s="75">
        <f t="shared" si="12"/>
        <v>1.1078244274809161</v>
      </c>
    </row>
    <row r="78" spans="2:14" ht="15" thickBot="1" x14ac:dyDescent="0.35">
      <c r="B78" s="419" t="s">
        <v>296</v>
      </c>
      <c r="C78" s="435">
        <f t="shared" si="9"/>
        <v>552</v>
      </c>
      <c r="D78" s="418">
        <v>3522</v>
      </c>
      <c r="E78" s="105">
        <f t="shared" si="10"/>
        <v>-2970</v>
      </c>
      <c r="F78" s="150">
        <f t="shared" si="11"/>
        <v>-0.84327086882453151</v>
      </c>
      <c r="G78" s="75">
        <f t="shared" si="12"/>
        <v>0.15672913117546849</v>
      </c>
    </row>
    <row r="79" spans="2:14" ht="15" thickBot="1" x14ac:dyDescent="0.35">
      <c r="B79" s="38" t="s">
        <v>19</v>
      </c>
      <c r="C79" s="441">
        <f t="shared" si="9"/>
        <v>1579</v>
      </c>
      <c r="D79" s="390">
        <v>5504</v>
      </c>
      <c r="E79" s="26">
        <f t="shared" si="10"/>
        <v>-3925</v>
      </c>
      <c r="F79" s="152">
        <f t="shared" si="11"/>
        <v>-0.71311773255813948</v>
      </c>
      <c r="G79" s="75">
        <f t="shared" si="12"/>
        <v>0.28688226744186046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72565</v>
      </c>
      <c r="D80" s="115">
        <f>SUM(D69:D79)</f>
        <v>125343</v>
      </c>
      <c r="E80" s="77">
        <f>SUM(C80-D80)</f>
        <v>-52778</v>
      </c>
      <c r="F80" s="149">
        <f>SUM(E80/D80)</f>
        <v>-0.42106858779509027</v>
      </c>
      <c r="G80" s="185">
        <f>SUM(C80/D80)</f>
        <v>0.57893141220490973</v>
      </c>
      <c r="N80" s="72"/>
    </row>
    <row r="81" spans="3:14" ht="15" thickBot="1" x14ac:dyDescent="0.35">
      <c r="E81" s="102">
        <f>SUM(E69:E79)</f>
        <v>-52778</v>
      </c>
      <c r="I81" s="6" t="s">
        <v>507</v>
      </c>
      <c r="J81" s="40"/>
      <c r="K81" s="40"/>
      <c r="N81" s="72"/>
    </row>
    <row r="82" spans="3:14" ht="18.600000000000001" thickBot="1" x14ac:dyDescent="0.4">
      <c r="C82" s="444">
        <f>SUM(C80/C38)</f>
        <v>27.300601956358165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508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13437</v>
      </c>
      <c r="D84" s="73">
        <f>SUM(D69:D71,D73:D79)</f>
        <v>38802</v>
      </c>
      <c r="E84" s="250">
        <f>SUM(C84/D84)</f>
        <v>0.34629658265037883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30.028571428571428</v>
      </c>
      <c r="K86" s="111">
        <f t="shared" si="13"/>
        <v>36.743362831858406</v>
      </c>
      <c r="L86" s="210">
        <f>SUM(J86-K86)</f>
        <v>-6.7147914032869771</v>
      </c>
      <c r="M86" s="44">
        <f>SUM(L86/K86)</f>
        <v>-0.18274841728598951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35.03846153846154</v>
      </c>
      <c r="K87" s="111">
        <f t="shared" si="13"/>
        <v>27.64406779661017</v>
      </c>
      <c r="L87" s="210">
        <f t="shared" ref="L87:L96" si="14">SUM(J87-K87)</f>
        <v>7.3943937418513705</v>
      </c>
      <c r="M87" s="44">
        <f t="shared" ref="M87:M96" si="15">SUM(L87/K87)</f>
        <v>0.26748573315096924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41.210526315789473</v>
      </c>
      <c r="K88" s="111">
        <f t="shared" si="13"/>
        <v>37.680851063829785</v>
      </c>
      <c r="L88" s="210">
        <f>SUM(J88-K88)</f>
        <v>3.5296752519596879</v>
      </c>
      <c r="M88" s="44">
        <f t="shared" si="15"/>
        <v>9.367291747154452E-2</v>
      </c>
      <c r="N88" s="72"/>
    </row>
    <row r="89" spans="3:14" x14ac:dyDescent="0.3">
      <c r="C89" s="445">
        <f>(SUM(C69,C70,C71,C73,C74,C75,C76,C77,C78,C79)/SUM(C27,C28,C29,C31,C32,C33,C34,C35,C36,C37))</f>
        <v>28.528662420382165</v>
      </c>
      <c r="D89" s="10"/>
      <c r="E89" s="73"/>
      <c r="I89" s="130" t="s">
        <v>6</v>
      </c>
      <c r="J89" s="212">
        <f t="shared" si="13"/>
        <v>27.036122542295381</v>
      </c>
      <c r="K89" s="111">
        <f t="shared" si="13"/>
        <v>34.616399999999999</v>
      </c>
      <c r="L89" s="210">
        <f t="shared" si="14"/>
        <v>-7.5802774577046179</v>
      </c>
      <c r="M89" s="44">
        <f t="shared" si="15"/>
        <v>-0.21897936982772959</v>
      </c>
    </row>
    <row r="90" spans="3:14" x14ac:dyDescent="0.3">
      <c r="I90" s="130" t="s">
        <v>3</v>
      </c>
      <c r="J90" s="212">
        <f t="shared" si="13"/>
        <v>35.241379310344826</v>
      </c>
      <c r="K90" s="111">
        <f t="shared" ref="K90:K96" si="16">SUM(D73/D31)</f>
        <v>37.586666666666666</v>
      </c>
      <c r="L90" s="210">
        <f t="shared" si="14"/>
        <v>-2.3452873563218404</v>
      </c>
      <c r="M90" s="44">
        <f t="shared" si="15"/>
        <v>-6.2396790253330267E-2</v>
      </c>
    </row>
    <row r="91" spans="3:14" x14ac:dyDescent="0.3">
      <c r="E91" s="73"/>
      <c r="I91" s="130" t="s">
        <v>7</v>
      </c>
      <c r="J91" s="212">
        <f t="shared" si="13"/>
        <v>26.846153846153847</v>
      </c>
      <c r="K91" s="111">
        <f t="shared" si="16"/>
        <v>21.485714285714284</v>
      </c>
      <c r="L91" s="210">
        <f t="shared" si="14"/>
        <v>5.3604395604395627</v>
      </c>
      <c r="M91" s="44">
        <f t="shared" si="15"/>
        <v>0.24948854337152221</v>
      </c>
    </row>
    <row r="92" spans="3:14" x14ac:dyDescent="0.3">
      <c r="E92" s="74"/>
      <c r="I92" s="130" t="s">
        <v>59</v>
      </c>
      <c r="J92" s="212">
        <f t="shared" si="13"/>
        <v>31.963235294117649</v>
      </c>
      <c r="K92" s="111">
        <f t="shared" si="16"/>
        <v>30.715217391304346</v>
      </c>
      <c r="L92" s="210">
        <f t="shared" si="14"/>
        <v>1.2480179028133023</v>
      </c>
      <c r="M92" s="44">
        <f t="shared" si="15"/>
        <v>4.0631908506909127E-2</v>
      </c>
    </row>
    <row r="93" spans="3:14" x14ac:dyDescent="0.3">
      <c r="I93" s="130" t="s">
        <v>338</v>
      </c>
      <c r="J93" s="212">
        <f t="shared" si="13"/>
        <v>22.210526315789473</v>
      </c>
      <c r="K93" s="111">
        <f t="shared" si="16"/>
        <v>30.21311475409836</v>
      </c>
      <c r="L93" s="210">
        <f t="shared" si="14"/>
        <v>-8.0025884383088872</v>
      </c>
      <c r="M93" s="44">
        <f t="shared" si="15"/>
        <v>-0.26487134820230174</v>
      </c>
    </row>
    <row r="94" spans="3:14" x14ac:dyDescent="0.3">
      <c r="E94" s="25"/>
      <c r="F94" s="25"/>
      <c r="I94" s="130" t="s">
        <v>65</v>
      </c>
      <c r="J94" s="212">
        <f t="shared" si="13"/>
        <v>36.28125</v>
      </c>
      <c r="K94" s="111">
        <f t="shared" si="16"/>
        <v>23.818181818181817</v>
      </c>
      <c r="L94" s="210">
        <f t="shared" si="14"/>
        <v>12.463068181818183</v>
      </c>
      <c r="M94" s="44">
        <f t="shared" si="15"/>
        <v>0.52325858778625967</v>
      </c>
    </row>
    <row r="95" spans="3:14" x14ac:dyDescent="0.3">
      <c r="E95" s="25"/>
      <c r="F95" s="25"/>
      <c r="I95" s="79" t="s">
        <v>296</v>
      </c>
      <c r="J95" s="212">
        <f t="shared" si="13"/>
        <v>15.333333333333334</v>
      </c>
      <c r="K95" s="111">
        <f t="shared" si="16"/>
        <v>31.72972972972973</v>
      </c>
      <c r="L95" s="210">
        <f t="shared" si="14"/>
        <v>-16.396396396396398</v>
      </c>
      <c r="M95" s="44">
        <f t="shared" si="15"/>
        <v>-0.51675184554230558</v>
      </c>
    </row>
    <row r="96" spans="3:14" ht="15" thickBot="1" x14ac:dyDescent="0.35">
      <c r="I96" s="13" t="s">
        <v>19</v>
      </c>
      <c r="J96" s="213">
        <f t="shared" si="13"/>
        <v>18.149425287356323</v>
      </c>
      <c r="K96" s="208">
        <f t="shared" si="16"/>
        <v>18.657627118644069</v>
      </c>
      <c r="L96" s="211">
        <f t="shared" si="14"/>
        <v>-0.50820183128774588</v>
      </c>
      <c r="M96" s="65">
        <f t="shared" si="15"/>
        <v>-2.7238288559208762E-2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D384-CEC4-4EFB-B193-26C365195666}">
  <dimension ref="B1:AM203"/>
  <sheetViews>
    <sheetView topLeftCell="C1" zoomScaleNormal="100" workbookViewId="0">
      <selection activeCell="G72" sqref="G7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513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513</v>
      </c>
      <c r="C3" s="421"/>
      <c r="D3" s="28"/>
      <c r="E3" s="28"/>
      <c r="I3" t="s">
        <v>519</v>
      </c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515</v>
      </c>
      <c r="D5" s="423" t="s">
        <v>514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33</v>
      </c>
      <c r="D8" s="426">
        <v>35</v>
      </c>
      <c r="E8" s="93">
        <f t="shared" ref="E8:E19" si="0">SUM(C8-D8)</f>
        <v>-2</v>
      </c>
      <c r="F8" s="96">
        <f t="shared" ref="F8:F19" si="1">SUM(E8/D8)</f>
        <v>-5.7142857142857141E-2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50</v>
      </c>
      <c r="D9" s="427">
        <v>52</v>
      </c>
      <c r="E9" s="93">
        <f t="shared" si="0"/>
        <v>-2</v>
      </c>
      <c r="F9" s="44">
        <f t="shared" si="1"/>
        <v>-3.8461538461538464E-2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19</v>
      </c>
      <c r="E10" s="93">
        <f t="shared" si="0"/>
        <v>1</v>
      </c>
      <c r="F10" s="44">
        <f t="shared" si="1"/>
        <v>5.2631578947368418E-2</v>
      </c>
      <c r="J10" s="190"/>
      <c r="K10" s="139"/>
      <c r="L10" s="139"/>
      <c r="M10" s="139"/>
      <c r="N10" s="141"/>
      <c r="S10" t="s">
        <v>517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2185</v>
      </c>
      <c r="D11" s="427">
        <v>2167</v>
      </c>
      <c r="E11" s="93">
        <f t="shared" si="0"/>
        <v>18</v>
      </c>
      <c r="F11" s="44">
        <f t="shared" si="1"/>
        <v>8.3064143977849558E-3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0.67641025641025643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26</v>
      </c>
      <c r="D13" s="427">
        <v>26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0.61182470119521914</v>
      </c>
      <c r="U13" s="16"/>
    </row>
    <row r="14" spans="2:35" ht="15" thickBot="1" x14ac:dyDescent="0.35">
      <c r="B14" s="14" t="s">
        <v>59</v>
      </c>
      <c r="C14" s="427">
        <v>137</v>
      </c>
      <c r="D14" s="427">
        <v>140</v>
      </c>
      <c r="E14" s="93">
        <f t="shared" si="0"/>
        <v>-3</v>
      </c>
      <c r="F14" s="44">
        <f t="shared" si="1"/>
        <v>-2.1428571428571429E-2</v>
      </c>
      <c r="J14" s="190"/>
      <c r="K14" s="144"/>
      <c r="L14" s="139"/>
      <c r="M14" s="139"/>
      <c r="N14" s="141"/>
      <c r="S14" t="s">
        <v>518</v>
      </c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32</v>
      </c>
      <c r="D16" s="430">
        <v>31</v>
      </c>
      <c r="E16" s="41">
        <f t="shared" si="0"/>
        <v>1</v>
      </c>
      <c r="F16" s="44">
        <f t="shared" si="1"/>
        <v>3.2258064516129031E-2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0.67743589743589738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0.56620717131474108</v>
      </c>
      <c r="U17" s="16"/>
    </row>
    <row r="18" spans="2:25" ht="15" thickBot="1" x14ac:dyDescent="0.35">
      <c r="B18" s="15" t="s">
        <v>19</v>
      </c>
      <c r="C18" s="429">
        <v>71</v>
      </c>
      <c r="D18" s="429">
        <v>88</v>
      </c>
      <c r="E18" s="57">
        <f t="shared" si="0"/>
        <v>-17</v>
      </c>
      <c r="F18" s="58">
        <f t="shared" si="1"/>
        <v>-0.19318181818181818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2638</v>
      </c>
      <c r="D19" s="7">
        <f>SUM(D8:D18)</f>
        <v>2642</v>
      </c>
      <c r="E19" s="77">
        <f t="shared" si="0"/>
        <v>-4</v>
      </c>
      <c r="F19" s="60">
        <f t="shared" si="1"/>
        <v>-1.514004542013626E-3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516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515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33</v>
      </c>
      <c r="D27" s="99">
        <v>113</v>
      </c>
      <c r="E27" s="41">
        <f>SUM(C27-D27)</f>
        <v>-80</v>
      </c>
      <c r="F27" s="67">
        <f>SUM(E27/D27)</f>
        <v>-0.70796460176991149</v>
      </c>
      <c r="G27" s="75">
        <f>SUM(C27/D27)</f>
        <v>0.29203539823008851</v>
      </c>
      <c r="V27" s="122"/>
    </row>
    <row r="28" spans="2:25" ht="15" thickBot="1" x14ac:dyDescent="0.35">
      <c r="B28" s="34" t="s">
        <v>2</v>
      </c>
      <c r="C28" s="435">
        <f t="shared" si="2"/>
        <v>50</v>
      </c>
      <c r="D28" s="99">
        <v>118</v>
      </c>
      <c r="E28" s="41">
        <f t="shared" ref="E28:E38" si="3">SUM(C28-D28)</f>
        <v>-68</v>
      </c>
      <c r="F28" s="67">
        <f t="shared" ref="F28:F36" si="4">SUM(E28/D28)</f>
        <v>-0.57627118644067798</v>
      </c>
      <c r="G28" s="75">
        <f>SUM(C28/D28)</f>
        <v>0.42372881355932202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2185</v>
      </c>
      <c r="D30" s="99">
        <v>2500</v>
      </c>
      <c r="E30" s="41">
        <f t="shared" si="3"/>
        <v>-315</v>
      </c>
      <c r="F30" s="67">
        <f t="shared" si="4"/>
        <v>-0.126</v>
      </c>
      <c r="G30" s="75">
        <f>SUM(C30/D30)</f>
        <v>0.874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26</v>
      </c>
      <c r="D32" s="99">
        <v>35</v>
      </c>
      <c r="E32" s="41">
        <f t="shared" si="3"/>
        <v>-9</v>
      </c>
      <c r="F32" s="67">
        <f t="shared" si="4"/>
        <v>-0.25714285714285712</v>
      </c>
      <c r="G32" s="75">
        <f t="shared" si="5"/>
        <v>0.74285714285714288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137</v>
      </c>
      <c r="D33" s="99">
        <v>460</v>
      </c>
      <c r="E33" s="41">
        <f t="shared" si="3"/>
        <v>-323</v>
      </c>
      <c r="F33" s="67">
        <f t="shared" si="4"/>
        <v>-0.70217391304347831</v>
      </c>
      <c r="G33" s="75">
        <f t="shared" si="5"/>
        <v>0.29782608695652174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32</v>
      </c>
      <c r="D35" s="182">
        <v>44</v>
      </c>
      <c r="E35" s="57">
        <f t="shared" si="3"/>
        <v>-12</v>
      </c>
      <c r="F35" s="389">
        <f t="shared" si="4"/>
        <v>-0.27272727272727271</v>
      </c>
      <c r="G35" s="75">
        <f t="shared" si="5"/>
        <v>0.72727272727272729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71</v>
      </c>
      <c r="D37" s="119">
        <v>295</v>
      </c>
      <c r="E37" s="41">
        <f t="shared" si="3"/>
        <v>-224</v>
      </c>
      <c r="F37" s="94">
        <f>SUM(E37/D37)</f>
        <v>-0.7593220338983051</v>
      </c>
      <c r="G37" s="75">
        <f>SUM(C37/D37)</f>
        <v>0.24067796610169492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2638</v>
      </c>
      <c r="D38" s="7">
        <f>SUM(D27:D37)</f>
        <v>3859</v>
      </c>
      <c r="E38" s="77">
        <f t="shared" si="3"/>
        <v>-1221</v>
      </c>
      <c r="F38" s="149">
        <f>SUM(E38/D38)</f>
        <v>-0.31640321326768595</v>
      </c>
      <c r="G38" s="185">
        <f>SUM(C38/D38)</f>
        <v>0.68359678673231405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453</v>
      </c>
      <c r="D40" s="438">
        <f>SUM(D27:D29,D31:D37)</f>
        <v>1359</v>
      </c>
      <c r="E40" s="77">
        <f>SUM(C40-D40)</f>
        <v>-906</v>
      </c>
      <c r="F40" s="149">
        <f>SUM(E40/D40)</f>
        <v>-0.66666666666666663</v>
      </c>
      <c r="G40" s="185">
        <f>SUM(C40/D40)</f>
        <v>0.33333333333333331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513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Q43" s="72"/>
      <c r="S43" s="40"/>
      <c r="T43" s="8"/>
      <c r="U43" s="8"/>
    </row>
    <row r="44" spans="2:25" x14ac:dyDescent="0.3">
      <c r="B44" s="230"/>
      <c r="C44" s="423" t="s">
        <v>515</v>
      </c>
      <c r="D44" s="423" t="s">
        <v>514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1120</v>
      </c>
      <c r="D47" s="441">
        <v>1008</v>
      </c>
      <c r="E47" s="93">
        <f t="shared" ref="E47:E57" si="6">SUM(C47-D47)</f>
        <v>112</v>
      </c>
      <c r="F47" s="95">
        <f t="shared" ref="F47:F58" si="7">SUM(E47/D47)</f>
        <v>0.1111111111111111</v>
      </c>
      <c r="G47" s="394">
        <f t="shared" ref="G47:G57" si="8">SUM(C47/C27)</f>
        <v>33.939393939393938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1505</v>
      </c>
      <c r="D48" s="427">
        <v>1672</v>
      </c>
      <c r="E48" s="93">
        <f t="shared" si="6"/>
        <v>-167</v>
      </c>
      <c r="F48" s="95">
        <f t="shared" si="7"/>
        <v>-9.9880382775119611E-2</v>
      </c>
      <c r="G48" s="394">
        <f t="shared" si="8"/>
        <v>30.1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851</v>
      </c>
      <c r="D49" s="427">
        <v>768</v>
      </c>
      <c r="E49" s="93">
        <f t="shared" si="6"/>
        <v>83</v>
      </c>
      <c r="F49" s="95">
        <f t="shared" si="7"/>
        <v>0.10807291666666667</v>
      </c>
      <c r="G49" s="394">
        <f t="shared" si="8"/>
        <v>42.55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63179</v>
      </c>
      <c r="D50" s="442">
        <v>58197</v>
      </c>
      <c r="E50" s="93">
        <f t="shared" si="6"/>
        <v>4982</v>
      </c>
      <c r="F50" s="95">
        <f t="shared" si="7"/>
        <v>8.5605787239892095E-2</v>
      </c>
      <c r="G50" s="394">
        <f t="shared" si="8"/>
        <v>28.914874141876432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1114</v>
      </c>
      <c r="D51" s="427">
        <v>983</v>
      </c>
      <c r="E51" s="93">
        <f t="shared" si="6"/>
        <v>131</v>
      </c>
      <c r="F51" s="95">
        <f t="shared" si="7"/>
        <v>0.13326551373346898</v>
      </c>
      <c r="G51" s="394">
        <f t="shared" si="8"/>
        <v>38.413793103448278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605</v>
      </c>
      <c r="D52" s="427">
        <v>587</v>
      </c>
      <c r="E52" s="93">
        <f t="shared" si="6"/>
        <v>18</v>
      </c>
      <c r="F52" s="95">
        <f t="shared" si="7"/>
        <v>3.0664395229982964E-2</v>
      </c>
      <c r="G52" s="394">
        <f t="shared" si="8"/>
        <v>23.26923076923077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4695</v>
      </c>
      <c r="D53" s="427">
        <v>4318</v>
      </c>
      <c r="E53" s="93">
        <f t="shared" si="6"/>
        <v>377</v>
      </c>
      <c r="F53" s="95">
        <f t="shared" si="7"/>
        <v>8.7308939323761006E-2</v>
      </c>
      <c r="G53" s="394">
        <f t="shared" si="8"/>
        <v>34.270072992700733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553</v>
      </c>
      <c r="D54" s="429">
        <v>420</v>
      </c>
      <c r="E54" s="26">
        <f t="shared" si="6"/>
        <v>133</v>
      </c>
      <c r="F54" s="152">
        <f t="shared" si="7"/>
        <v>0.31666666666666665</v>
      </c>
      <c r="G54" s="394">
        <f t="shared" si="8"/>
        <v>29.105263157894736</v>
      </c>
      <c r="AL54" s="35"/>
      <c r="AM54" s="35"/>
    </row>
    <row r="55" spans="2:39" ht="15" thickBot="1" x14ac:dyDescent="0.35">
      <c r="B55" s="14" t="s">
        <v>65</v>
      </c>
      <c r="C55" s="427">
        <v>1107</v>
      </c>
      <c r="D55" s="427">
        <v>1002</v>
      </c>
      <c r="E55" s="41">
        <f t="shared" si="6"/>
        <v>105</v>
      </c>
      <c r="F55" s="67">
        <f t="shared" si="7"/>
        <v>0.10479041916167664</v>
      </c>
      <c r="G55" s="394">
        <f t="shared" si="8"/>
        <v>34.59375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561</v>
      </c>
      <c r="D56" s="427">
        <v>521</v>
      </c>
      <c r="E56" s="41">
        <f t="shared" si="6"/>
        <v>40</v>
      </c>
      <c r="F56" s="67">
        <f t="shared" si="7"/>
        <v>7.6775431861804216E-2</v>
      </c>
      <c r="G56" s="394">
        <f t="shared" si="8"/>
        <v>15.583333333333334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1494</v>
      </c>
      <c r="D57" s="429">
        <v>1583</v>
      </c>
      <c r="E57" s="57">
        <f t="shared" si="6"/>
        <v>-89</v>
      </c>
      <c r="F57" s="94">
        <f t="shared" si="7"/>
        <v>-5.6222362602653189E-2</v>
      </c>
      <c r="G57" s="394">
        <f t="shared" si="8"/>
        <v>21.04225352112676</v>
      </c>
      <c r="I57" s="5"/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76784</v>
      </c>
      <c r="D58" s="59">
        <f>SUM(D47:D57)</f>
        <v>71059</v>
      </c>
      <c r="E58" s="77">
        <f>SUM(C58-D58)</f>
        <v>5725</v>
      </c>
      <c r="F58" s="149">
        <f t="shared" si="7"/>
        <v>8.0566852896888502E-2</v>
      </c>
      <c r="G58" s="395">
        <f>SUM(C58/C38)</f>
        <v>29.106899166034875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13605</v>
      </c>
      <c r="D59" s="73">
        <f>SUM(D47:D49,D51:D57)</f>
        <v>12862</v>
      </c>
      <c r="E59" s="73">
        <f>SUM(E47:E49,E51:E57)</f>
        <v>743</v>
      </c>
      <c r="F59" s="127">
        <f>SUM(E59/D59)</f>
        <v>5.7767065775151609E-2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13605</v>
      </c>
      <c r="F61" s="30">
        <f>SUM(C27:C29,C31:C37)</f>
        <v>453</v>
      </c>
      <c r="G61" s="134">
        <f>SUM(E61/F61)</f>
        <v>30.033112582781456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516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515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1120</v>
      </c>
      <c r="D69" s="220">
        <v>4152</v>
      </c>
      <c r="E69" s="41">
        <f>SUM(C69-D69)</f>
        <v>-3032</v>
      </c>
      <c r="F69" s="67">
        <f>SUM(E69/D69)</f>
        <v>-0.73025048169556839</v>
      </c>
      <c r="G69" s="75">
        <f>SUM(C69/D69)</f>
        <v>0.26974951830443161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1505</v>
      </c>
      <c r="D70" s="220">
        <v>3262</v>
      </c>
      <c r="E70" s="41">
        <f t="shared" ref="E70:E79" si="10">SUM(C70-D70)</f>
        <v>-1757</v>
      </c>
      <c r="F70" s="67">
        <f t="shared" ref="F70:F79" si="11">SUM(E70/D70)</f>
        <v>-0.53862660944206009</v>
      </c>
      <c r="G70" s="75">
        <f t="shared" ref="G70:G79" si="12">SUM(C70/D70)</f>
        <v>0.46137339055793991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851</v>
      </c>
      <c r="D71" s="220">
        <v>1771</v>
      </c>
      <c r="E71" s="41">
        <f t="shared" si="10"/>
        <v>-920</v>
      </c>
      <c r="F71" s="67">
        <f t="shared" si="11"/>
        <v>-0.51948051948051943</v>
      </c>
      <c r="G71" s="75">
        <f>SUM(C71/D71)</f>
        <v>0.48051948051948051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63179</v>
      </c>
      <c r="D72" s="220">
        <v>86541</v>
      </c>
      <c r="E72" s="41">
        <f t="shared" si="10"/>
        <v>-23362</v>
      </c>
      <c r="F72" s="67">
        <f t="shared" si="11"/>
        <v>-0.26995297026842768</v>
      </c>
      <c r="G72" s="75">
        <f t="shared" si="12"/>
        <v>0.73004702973157232</v>
      </c>
    </row>
    <row r="73" spans="2:14" ht="15" thickBot="1" x14ac:dyDescent="0.35">
      <c r="B73" s="3" t="s">
        <v>3</v>
      </c>
      <c r="C73" s="435">
        <f t="shared" si="9"/>
        <v>1114</v>
      </c>
      <c r="D73" s="220">
        <v>2819</v>
      </c>
      <c r="E73" s="41">
        <f t="shared" si="10"/>
        <v>-1705</v>
      </c>
      <c r="F73" s="67">
        <f t="shared" si="11"/>
        <v>-0.60482440581766583</v>
      </c>
      <c r="G73" s="75">
        <f t="shared" si="12"/>
        <v>0.39517559418233417</v>
      </c>
    </row>
    <row r="74" spans="2:14" ht="15" thickBot="1" x14ac:dyDescent="0.35">
      <c r="B74" s="227" t="s">
        <v>7</v>
      </c>
      <c r="C74" s="435">
        <f t="shared" si="9"/>
        <v>605</v>
      </c>
      <c r="D74" s="223">
        <v>752</v>
      </c>
      <c r="E74" s="57">
        <f t="shared" si="10"/>
        <v>-147</v>
      </c>
      <c r="F74" s="94">
        <f t="shared" si="11"/>
        <v>-0.19547872340425532</v>
      </c>
      <c r="G74" s="75">
        <f t="shared" si="12"/>
        <v>0.80452127659574468</v>
      </c>
    </row>
    <row r="75" spans="2:14" ht="15" thickBot="1" x14ac:dyDescent="0.35">
      <c r="B75" s="14" t="s">
        <v>59</v>
      </c>
      <c r="C75" s="435">
        <f t="shared" si="9"/>
        <v>4695</v>
      </c>
      <c r="D75" s="220">
        <v>14129</v>
      </c>
      <c r="E75" s="41">
        <f t="shared" si="10"/>
        <v>-9434</v>
      </c>
      <c r="F75" s="67">
        <f t="shared" si="11"/>
        <v>-0.6677047207870338</v>
      </c>
      <c r="G75" s="75">
        <f t="shared" si="12"/>
        <v>0.33229527921296625</v>
      </c>
      <c r="K75" s="282"/>
    </row>
    <row r="76" spans="2:14" ht="15" thickBot="1" x14ac:dyDescent="0.35">
      <c r="B76" s="170" t="s">
        <v>338</v>
      </c>
      <c r="C76" s="435">
        <f t="shared" si="9"/>
        <v>553</v>
      </c>
      <c r="D76" s="235">
        <v>1843</v>
      </c>
      <c r="E76" s="93">
        <f t="shared" si="10"/>
        <v>-1290</v>
      </c>
      <c r="F76" s="95">
        <f t="shared" si="11"/>
        <v>-0.69994574064026049</v>
      </c>
      <c r="G76" s="75">
        <f t="shared" si="12"/>
        <v>0.30005425935973956</v>
      </c>
    </row>
    <row r="77" spans="2:14" ht="15" thickBot="1" x14ac:dyDescent="0.35">
      <c r="B77" s="233" t="s">
        <v>65</v>
      </c>
      <c r="C77" s="436">
        <f t="shared" si="9"/>
        <v>1107</v>
      </c>
      <c r="D77" s="236">
        <v>1048</v>
      </c>
      <c r="E77" s="57">
        <f t="shared" si="10"/>
        <v>59</v>
      </c>
      <c r="F77" s="238">
        <f t="shared" si="11"/>
        <v>5.6297709923664119E-2</v>
      </c>
      <c r="G77" s="75">
        <f t="shared" si="12"/>
        <v>1.0562977099236641</v>
      </c>
    </row>
    <row r="78" spans="2:14" ht="15" thickBot="1" x14ac:dyDescent="0.35">
      <c r="B78" s="419" t="s">
        <v>296</v>
      </c>
      <c r="C78" s="435">
        <f t="shared" si="9"/>
        <v>561</v>
      </c>
      <c r="D78" s="418">
        <v>3522</v>
      </c>
      <c r="E78" s="105">
        <f t="shared" si="10"/>
        <v>-2961</v>
      </c>
      <c r="F78" s="150">
        <f t="shared" si="11"/>
        <v>-0.84071550255536631</v>
      </c>
      <c r="G78" s="75">
        <f t="shared" si="12"/>
        <v>0.15928449744463374</v>
      </c>
    </row>
    <row r="79" spans="2:14" ht="15" thickBot="1" x14ac:dyDescent="0.35">
      <c r="B79" s="38" t="s">
        <v>19</v>
      </c>
      <c r="C79" s="441">
        <f t="shared" si="9"/>
        <v>1494</v>
      </c>
      <c r="D79" s="390">
        <v>5504</v>
      </c>
      <c r="E79" s="26">
        <f t="shared" si="10"/>
        <v>-4010</v>
      </c>
      <c r="F79" s="152">
        <f t="shared" si="11"/>
        <v>-0.7285610465116279</v>
      </c>
      <c r="G79" s="75">
        <f t="shared" si="12"/>
        <v>0.2714389534883721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76784</v>
      </c>
      <c r="D80" s="115">
        <f>SUM(D69:D79)</f>
        <v>125343</v>
      </c>
      <c r="E80" s="77">
        <f>SUM(C80-D80)</f>
        <v>-48559</v>
      </c>
      <c r="F80" s="149">
        <f>SUM(E80/D80)</f>
        <v>-0.38740894984163454</v>
      </c>
      <c r="G80" s="185">
        <f>SUM(C80/D80)</f>
        <v>0.61259105015836546</v>
      </c>
      <c r="N80" s="72"/>
    </row>
    <row r="81" spans="3:14" ht="15" thickBot="1" x14ac:dyDescent="0.35">
      <c r="E81" s="102">
        <f>SUM(E69:E79)</f>
        <v>-48559</v>
      </c>
      <c r="I81" s="6" t="s">
        <v>516</v>
      </c>
      <c r="J81" s="40"/>
      <c r="K81" s="40"/>
      <c r="N81" s="72"/>
    </row>
    <row r="82" spans="3:14" ht="18.600000000000001" thickBot="1" x14ac:dyDescent="0.4">
      <c r="C82" s="444">
        <f>SUM(C80/C38)</f>
        <v>29.106899166034875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515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13605</v>
      </c>
      <c r="D84" s="73">
        <f>SUM(D69:D71,D73:D79)</f>
        <v>38802</v>
      </c>
      <c r="E84" s="250">
        <f>SUM(C84/D84)</f>
        <v>0.35062625637853717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33.939393939393938</v>
      </c>
      <c r="K86" s="111">
        <f t="shared" si="13"/>
        <v>36.743362831858406</v>
      </c>
      <c r="L86" s="210">
        <f>SUM(J86-K86)</f>
        <v>-2.8039688924644679</v>
      </c>
      <c r="M86" s="44">
        <f>SUM(L86/K86)</f>
        <v>-7.6312255503006951E-2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30.1</v>
      </c>
      <c r="K87" s="111">
        <f t="shared" si="13"/>
        <v>27.64406779661017</v>
      </c>
      <c r="L87" s="210">
        <f t="shared" ref="L87:L96" si="14">SUM(J87-K87)</f>
        <v>2.4559322033898319</v>
      </c>
      <c r="M87" s="44">
        <f t="shared" ref="M87:M96" si="15">SUM(L87/K87)</f>
        <v>8.8841201716738247E-2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42.55</v>
      </c>
      <c r="K88" s="111">
        <f t="shared" si="13"/>
        <v>37.680851063829785</v>
      </c>
      <c r="L88" s="210">
        <f>SUM(J88-K88)</f>
        <v>4.8691489361702125</v>
      </c>
      <c r="M88" s="44">
        <f t="shared" si="15"/>
        <v>0.12922077922077924</v>
      </c>
      <c r="N88" s="72"/>
    </row>
    <row r="89" spans="3:14" x14ac:dyDescent="0.3">
      <c r="C89" s="445">
        <f>(SUM(C69,C70,C71,C73,C74,C75,C76,C77,C78,C79)/SUM(C27,C28,C29,C31,C32,C33,C34,C35,C36,C37))</f>
        <v>30.033112582781456</v>
      </c>
      <c r="D89" s="10"/>
      <c r="E89" s="73"/>
      <c r="I89" s="130" t="s">
        <v>6</v>
      </c>
      <c r="J89" s="212">
        <f t="shared" si="13"/>
        <v>28.914874141876432</v>
      </c>
      <c r="K89" s="111">
        <f t="shared" si="13"/>
        <v>34.616399999999999</v>
      </c>
      <c r="L89" s="210">
        <f t="shared" si="14"/>
        <v>-5.701525858123567</v>
      </c>
      <c r="M89" s="44">
        <f t="shared" si="15"/>
        <v>-0.16470591563893319</v>
      </c>
    </row>
    <row r="90" spans="3:14" x14ac:dyDescent="0.3">
      <c r="I90" s="130" t="s">
        <v>3</v>
      </c>
      <c r="J90" s="212">
        <f t="shared" si="13"/>
        <v>38.413793103448278</v>
      </c>
      <c r="K90" s="111">
        <f t="shared" ref="K90:K96" si="16">SUM(D73/D31)</f>
        <v>37.586666666666666</v>
      </c>
      <c r="L90" s="210">
        <f t="shared" si="14"/>
        <v>0.82712643678161157</v>
      </c>
      <c r="M90" s="44">
        <f t="shared" si="15"/>
        <v>2.2005847023278065E-2</v>
      </c>
    </row>
    <row r="91" spans="3:14" x14ac:dyDescent="0.3">
      <c r="E91" s="73"/>
      <c r="I91" s="130" t="s">
        <v>7</v>
      </c>
      <c r="J91" s="212">
        <f t="shared" si="13"/>
        <v>23.26923076923077</v>
      </c>
      <c r="K91" s="111">
        <f t="shared" si="16"/>
        <v>21.485714285714284</v>
      </c>
      <c r="L91" s="210">
        <f t="shared" si="14"/>
        <v>1.7835164835164861</v>
      </c>
      <c r="M91" s="44">
        <f t="shared" si="15"/>
        <v>8.3009410801964112E-2</v>
      </c>
    </row>
    <row r="92" spans="3:14" x14ac:dyDescent="0.3">
      <c r="E92" s="74"/>
      <c r="I92" s="130" t="s">
        <v>59</v>
      </c>
      <c r="J92" s="212">
        <f t="shared" si="13"/>
        <v>34.270072992700733</v>
      </c>
      <c r="K92" s="111">
        <f t="shared" si="16"/>
        <v>30.715217391304346</v>
      </c>
      <c r="L92" s="210">
        <f t="shared" si="14"/>
        <v>3.5548556013963868</v>
      </c>
      <c r="M92" s="44">
        <f t="shared" si="15"/>
        <v>0.11573597399974082</v>
      </c>
    </row>
    <row r="93" spans="3:14" x14ac:dyDescent="0.3">
      <c r="I93" s="130" t="s">
        <v>338</v>
      </c>
      <c r="J93" s="212">
        <f t="shared" si="13"/>
        <v>29.105263157894736</v>
      </c>
      <c r="K93" s="111">
        <f t="shared" si="16"/>
        <v>30.21311475409836</v>
      </c>
      <c r="L93" s="210">
        <f t="shared" si="14"/>
        <v>-1.1078515962036235</v>
      </c>
      <c r="M93" s="44">
        <f t="shared" si="15"/>
        <v>-3.6667904160836158E-2</v>
      </c>
    </row>
    <row r="94" spans="3:14" x14ac:dyDescent="0.3">
      <c r="E94" s="25"/>
      <c r="F94" s="25"/>
      <c r="I94" s="130" t="s">
        <v>65</v>
      </c>
      <c r="J94" s="212">
        <f t="shared" si="13"/>
        <v>34.59375</v>
      </c>
      <c r="K94" s="111">
        <f t="shared" si="16"/>
        <v>23.818181818181817</v>
      </c>
      <c r="L94" s="210">
        <f t="shared" si="14"/>
        <v>10.775568181818183</v>
      </c>
      <c r="M94" s="44">
        <f t="shared" si="15"/>
        <v>0.45240935114503827</v>
      </c>
    </row>
    <row r="95" spans="3:14" x14ac:dyDescent="0.3">
      <c r="E95" s="25"/>
      <c r="F95" s="25"/>
      <c r="I95" s="79" t="s">
        <v>296</v>
      </c>
      <c r="J95" s="212">
        <f t="shared" si="13"/>
        <v>15.583333333333334</v>
      </c>
      <c r="K95" s="111">
        <f t="shared" si="16"/>
        <v>31.72972972972973</v>
      </c>
      <c r="L95" s="210">
        <f t="shared" si="14"/>
        <v>-16.146396396396398</v>
      </c>
      <c r="M95" s="44">
        <f t="shared" si="15"/>
        <v>-0.50887279954571274</v>
      </c>
    </row>
    <row r="96" spans="3:14" ht="15" thickBot="1" x14ac:dyDescent="0.35">
      <c r="I96" s="13" t="s">
        <v>19</v>
      </c>
      <c r="J96" s="213">
        <f t="shared" si="13"/>
        <v>21.04225352112676</v>
      </c>
      <c r="K96" s="208">
        <f t="shared" si="16"/>
        <v>18.657627118644069</v>
      </c>
      <c r="L96" s="211">
        <f t="shared" si="14"/>
        <v>2.3846264024826915</v>
      </c>
      <c r="M96" s="65">
        <f t="shared" si="15"/>
        <v>0.12780973632492623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A045-58E8-4E30-8E07-94C83F08C4F4}">
  <dimension ref="B1:AM203"/>
  <sheetViews>
    <sheetView topLeftCell="C1" zoomScaleNormal="100" workbookViewId="0">
      <selection activeCell="J25" sqref="J25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520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520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522</v>
      </c>
      <c r="D5" s="423" t="s">
        <v>523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37</v>
      </c>
      <c r="E8" s="93">
        <f t="shared" ref="E8:E19" si="0">SUM(C8-D8)</f>
        <v>-2</v>
      </c>
      <c r="F8" s="96">
        <f t="shared" ref="F8:F19" si="1">SUM(E8/D8)</f>
        <v>-5.4054054054054057E-2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51</v>
      </c>
      <c r="D9" s="427">
        <v>50</v>
      </c>
      <c r="E9" s="93">
        <f t="shared" si="0"/>
        <v>1</v>
      </c>
      <c r="F9" s="44">
        <f t="shared" si="1"/>
        <v>0.02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21</v>
      </c>
      <c r="D10" s="427">
        <v>21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524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2165</v>
      </c>
      <c r="D11" s="427">
        <v>2201</v>
      </c>
      <c r="E11" s="93">
        <f t="shared" si="0"/>
        <v>-36</v>
      </c>
      <c r="F11" s="44">
        <f t="shared" si="1"/>
        <v>-1.6356201726487961E-2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0.67205128205128206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25</v>
      </c>
      <c r="D13" s="427">
        <v>25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0.65637450199203184</v>
      </c>
      <c r="U13" s="16"/>
    </row>
    <row r="14" spans="2:35" ht="15" thickBot="1" x14ac:dyDescent="0.35">
      <c r="B14" s="14" t="s">
        <v>59</v>
      </c>
      <c r="C14" s="427">
        <v>141</v>
      </c>
      <c r="D14" s="427">
        <v>138</v>
      </c>
      <c r="E14" s="93">
        <f t="shared" si="0"/>
        <v>3</v>
      </c>
      <c r="F14" s="44">
        <f t="shared" si="1"/>
        <v>2.1739130434782608E-2</v>
      </c>
      <c r="J14" s="190"/>
      <c r="K14" s="144"/>
      <c r="L14" s="139"/>
      <c r="M14" s="139"/>
      <c r="N14" s="141"/>
      <c r="S14" t="s">
        <v>525</v>
      </c>
    </row>
    <row r="15" spans="2:35" ht="15" thickBot="1" x14ac:dyDescent="0.35">
      <c r="B15" s="14" t="s">
        <v>338</v>
      </c>
      <c r="C15" s="429">
        <v>19</v>
      </c>
      <c r="D15" s="429">
        <v>18</v>
      </c>
      <c r="E15" s="26">
        <f t="shared" si="0"/>
        <v>1</v>
      </c>
      <c r="F15" s="263">
        <f t="shared" si="1"/>
        <v>5.5555555555555552E-2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24</v>
      </c>
      <c r="D16" s="430">
        <v>26</v>
      </c>
      <c r="E16" s="41">
        <f t="shared" si="0"/>
        <v>-2</v>
      </c>
      <c r="F16" s="44">
        <f t="shared" si="1"/>
        <v>-7.6923076923076927E-2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0.68358974358974356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0.64999203187250998</v>
      </c>
      <c r="U17" s="16"/>
    </row>
    <row r="18" spans="2:25" ht="15" thickBot="1" x14ac:dyDescent="0.35">
      <c r="B18" s="15" t="s">
        <v>19</v>
      </c>
      <c r="C18" s="429">
        <v>75</v>
      </c>
      <c r="D18" s="429">
        <v>85</v>
      </c>
      <c r="E18" s="57">
        <f t="shared" si="0"/>
        <v>-10</v>
      </c>
      <c r="F18" s="58">
        <f t="shared" si="1"/>
        <v>-0.11764705882352941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2621</v>
      </c>
      <c r="D19" s="7">
        <f>SUM(D8:D18)</f>
        <v>2666</v>
      </c>
      <c r="E19" s="77">
        <f t="shared" si="0"/>
        <v>-45</v>
      </c>
      <c r="F19" s="60">
        <f t="shared" si="1"/>
        <v>-1.6879219804951238E-2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521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522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51</v>
      </c>
      <c r="D28" s="99">
        <v>118</v>
      </c>
      <c r="E28" s="41">
        <f t="shared" ref="E28:E38" si="3">SUM(C28-D28)</f>
        <v>-67</v>
      </c>
      <c r="F28" s="67">
        <f t="shared" ref="F28:F36" si="4">SUM(E28/D28)</f>
        <v>-0.56779661016949157</v>
      </c>
      <c r="G28" s="75">
        <f>SUM(C28/D28)</f>
        <v>0.43220338983050849</v>
      </c>
      <c r="V28" s="188"/>
    </row>
    <row r="29" spans="2:25" ht="15" thickBot="1" x14ac:dyDescent="0.35">
      <c r="B29" s="33" t="s">
        <v>1</v>
      </c>
      <c r="C29" s="435">
        <f t="shared" si="2"/>
        <v>21</v>
      </c>
      <c r="D29" s="99">
        <v>47</v>
      </c>
      <c r="E29" s="41">
        <f t="shared" si="3"/>
        <v>-26</v>
      </c>
      <c r="F29" s="67">
        <f t="shared" si="4"/>
        <v>-0.55319148936170215</v>
      </c>
      <c r="G29" s="75">
        <f t="shared" ref="G29:G36" si="5">SUM(C29/D29)</f>
        <v>0.44680851063829785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2165</v>
      </c>
      <c r="D30" s="99">
        <v>2500</v>
      </c>
      <c r="E30" s="41">
        <f t="shared" si="3"/>
        <v>-335</v>
      </c>
      <c r="F30" s="67">
        <f t="shared" si="4"/>
        <v>-0.13400000000000001</v>
      </c>
      <c r="G30" s="75">
        <f>SUM(C30/D30)</f>
        <v>0.86599999999999999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25</v>
      </c>
      <c r="D32" s="99">
        <v>35</v>
      </c>
      <c r="E32" s="41">
        <f t="shared" si="3"/>
        <v>-10</v>
      </c>
      <c r="F32" s="67">
        <f t="shared" si="4"/>
        <v>-0.2857142857142857</v>
      </c>
      <c r="G32" s="75">
        <f t="shared" si="5"/>
        <v>0.7142857142857143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141</v>
      </c>
      <c r="D33" s="99">
        <v>460</v>
      </c>
      <c r="E33" s="41">
        <f t="shared" si="3"/>
        <v>-319</v>
      </c>
      <c r="F33" s="67">
        <f t="shared" si="4"/>
        <v>-0.69347826086956521</v>
      </c>
      <c r="G33" s="75">
        <f t="shared" si="5"/>
        <v>0.30652173913043479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75</v>
      </c>
      <c r="D37" s="119">
        <v>295</v>
      </c>
      <c r="E37" s="41">
        <f t="shared" si="3"/>
        <v>-220</v>
      </c>
      <c r="F37" s="94">
        <f>SUM(E37/D37)</f>
        <v>-0.74576271186440679</v>
      </c>
      <c r="G37" s="75">
        <f>SUM(C37/D37)</f>
        <v>0.25423728813559321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2621</v>
      </c>
      <c r="D38" s="7">
        <f>SUM(D27:D37)</f>
        <v>3859</v>
      </c>
      <c r="E38" s="77">
        <f t="shared" si="3"/>
        <v>-1238</v>
      </c>
      <c r="F38" s="149">
        <f>SUM(E38/D38)</f>
        <v>-0.32080849961129826</v>
      </c>
      <c r="G38" s="185">
        <f>SUM(C38/D38)</f>
        <v>0.67919150038870169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456</v>
      </c>
      <c r="D40" s="438">
        <f>SUM(D27:D29,D31:D37)</f>
        <v>1359</v>
      </c>
      <c r="E40" s="77">
        <f>SUM(C40-D40)</f>
        <v>-903</v>
      </c>
      <c r="F40" s="149">
        <f>SUM(E40/D40)</f>
        <v>-0.66445916114790282</v>
      </c>
      <c r="G40" s="185">
        <f>SUM(C40/D40)</f>
        <v>0.33554083885209712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520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522</v>
      </c>
      <c r="D44" s="423" t="s">
        <v>523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1214</v>
      </c>
      <c r="D47" s="441">
        <v>1296</v>
      </c>
      <c r="E47" s="93">
        <f t="shared" ref="E47:E57" si="6">SUM(C47-D47)</f>
        <v>-82</v>
      </c>
      <c r="F47" s="95">
        <f t="shared" ref="F47:F57" si="7">SUM(E47/D47)</f>
        <v>-6.3271604938271608E-2</v>
      </c>
      <c r="G47" s="394">
        <f t="shared" ref="G47:G57" si="8">SUM(C47/C27)</f>
        <v>34.685714285714283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1458</v>
      </c>
      <c r="D48" s="427">
        <v>1386</v>
      </c>
      <c r="E48" s="93">
        <f t="shared" si="6"/>
        <v>72</v>
      </c>
      <c r="F48" s="95">
        <f t="shared" si="7"/>
        <v>5.1948051948051951E-2</v>
      </c>
      <c r="G48" s="394">
        <f t="shared" si="8"/>
        <v>28.588235294117649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811</v>
      </c>
      <c r="D49" s="427">
        <v>815</v>
      </c>
      <c r="E49" s="93">
        <f t="shared" si="6"/>
        <v>-4</v>
      </c>
      <c r="F49" s="95">
        <f t="shared" si="7"/>
        <v>-4.9079754601226997E-3</v>
      </c>
      <c r="G49" s="394">
        <f t="shared" si="8"/>
        <v>38.61904761904762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68532</v>
      </c>
      <c r="D50" s="442">
        <v>67696</v>
      </c>
      <c r="E50" s="93">
        <f t="shared" si="6"/>
        <v>836</v>
      </c>
      <c r="F50" s="95">
        <f t="shared" si="7"/>
        <v>1.2349326400378162E-2</v>
      </c>
      <c r="G50" s="394">
        <f t="shared" si="8"/>
        <v>31.654503464203234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1171</v>
      </c>
      <c r="D51" s="427">
        <v>1197</v>
      </c>
      <c r="E51" s="93">
        <f t="shared" si="6"/>
        <v>-26</v>
      </c>
      <c r="F51" s="95">
        <f t="shared" si="7"/>
        <v>-2.1720969089390141E-2</v>
      </c>
      <c r="G51" s="394">
        <f t="shared" si="8"/>
        <v>40.379310344827587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461</v>
      </c>
      <c r="D52" s="427">
        <v>454</v>
      </c>
      <c r="E52" s="93">
        <f t="shared" si="6"/>
        <v>7</v>
      </c>
      <c r="F52" s="95">
        <f t="shared" si="7"/>
        <v>1.5418502202643172E-2</v>
      </c>
      <c r="G52" s="394">
        <f t="shared" si="8"/>
        <v>18.440000000000001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5014</v>
      </c>
      <c r="D53" s="427">
        <v>5053</v>
      </c>
      <c r="E53" s="93">
        <f t="shared" si="6"/>
        <v>-39</v>
      </c>
      <c r="F53" s="95">
        <f t="shared" si="7"/>
        <v>-7.7181872155155356E-3</v>
      </c>
      <c r="G53" s="394">
        <f t="shared" si="8"/>
        <v>35.560283687943262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521</v>
      </c>
      <c r="D54" s="429">
        <v>509</v>
      </c>
      <c r="E54" s="26">
        <f t="shared" si="6"/>
        <v>12</v>
      </c>
      <c r="F54" s="152">
        <f t="shared" si="7"/>
        <v>2.3575638506876228E-2</v>
      </c>
      <c r="G54" s="394">
        <f t="shared" si="8"/>
        <v>27.421052631578949</v>
      </c>
      <c r="AL54" s="35"/>
      <c r="AM54" s="35"/>
    </row>
    <row r="55" spans="2:39" ht="15" thickBot="1" x14ac:dyDescent="0.35">
      <c r="B55" s="14" t="s">
        <v>65</v>
      </c>
      <c r="C55" s="427">
        <v>798</v>
      </c>
      <c r="D55" s="427">
        <v>797</v>
      </c>
      <c r="E55" s="41">
        <f t="shared" si="6"/>
        <v>1</v>
      </c>
      <c r="F55" s="67">
        <f t="shared" si="7"/>
        <v>1.2547051442910915E-3</v>
      </c>
      <c r="G55" s="394">
        <f t="shared" si="8"/>
        <v>33.25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639</v>
      </c>
      <c r="D56" s="427">
        <v>664</v>
      </c>
      <c r="E56" s="41">
        <f t="shared" si="6"/>
        <v>-25</v>
      </c>
      <c r="F56" s="67">
        <f t="shared" si="7"/>
        <v>-3.7650602409638557E-2</v>
      </c>
      <c r="G56" s="394">
        <f t="shared" si="8"/>
        <v>17.75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1756</v>
      </c>
      <c r="D57" s="429">
        <v>1707</v>
      </c>
      <c r="E57" s="57">
        <f t="shared" si="6"/>
        <v>49</v>
      </c>
      <c r="F57" s="94">
        <f t="shared" si="7"/>
        <v>2.8705330990041009E-2</v>
      </c>
      <c r="G57" s="394">
        <f t="shared" si="8"/>
        <v>23.413333333333334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82375</v>
      </c>
      <c r="D58" s="59">
        <f>SUM(D47:D57)</f>
        <v>81574</v>
      </c>
      <c r="E58" s="77">
        <f>SUM(C58-D58)</f>
        <v>801</v>
      </c>
      <c r="F58" s="149">
        <f>SUM(E58/D58)</f>
        <v>9.819305170765194E-3</v>
      </c>
      <c r="G58" s="395">
        <f>SUM(C58/C38)</f>
        <v>31.428843952689814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13843</v>
      </c>
      <c r="D59" s="73">
        <f>SUM(D47:D49,D51:D57)</f>
        <v>13878</v>
      </c>
      <c r="E59" s="73">
        <f>SUM(E47:E49,E51:E57)</f>
        <v>-35</v>
      </c>
      <c r="F59" s="127">
        <f>SUM(E59/D59)</f>
        <v>-2.5219772301484362E-3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13843</v>
      </c>
      <c r="F61" s="30">
        <f>SUM(C27:C29,C31:C37)</f>
        <v>456</v>
      </c>
      <c r="G61" s="134">
        <f>SUM(E61/F61)</f>
        <v>30.357456140350877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521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522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1214</v>
      </c>
      <c r="D69" s="220">
        <v>4152</v>
      </c>
      <c r="E69" s="41">
        <f>SUM(C69-D69)</f>
        <v>-2938</v>
      </c>
      <c r="F69" s="67">
        <f>SUM(E69/D69)</f>
        <v>-0.70761078998073212</v>
      </c>
      <c r="G69" s="75">
        <f>SUM(C69/D69)</f>
        <v>0.29238921001926782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1458</v>
      </c>
      <c r="D70" s="220">
        <v>3262</v>
      </c>
      <c r="E70" s="41">
        <f t="shared" ref="E70:E79" si="10">SUM(C70-D70)</f>
        <v>-1804</v>
      </c>
      <c r="F70" s="67">
        <f t="shared" ref="F70:F79" si="11">SUM(E70/D70)</f>
        <v>-0.55303494788473329</v>
      </c>
      <c r="G70" s="75">
        <f t="shared" ref="G70:G79" si="12">SUM(C70/D70)</f>
        <v>0.44696505211526671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811</v>
      </c>
      <c r="D71" s="220">
        <v>1771</v>
      </c>
      <c r="E71" s="41">
        <f t="shared" si="10"/>
        <v>-960</v>
      </c>
      <c r="F71" s="67">
        <f t="shared" si="11"/>
        <v>-0.54206662902315073</v>
      </c>
      <c r="G71" s="75">
        <f>SUM(C71/D71)</f>
        <v>0.45793337097684922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68532</v>
      </c>
      <c r="D72" s="220">
        <v>86541</v>
      </c>
      <c r="E72" s="41">
        <f t="shared" si="10"/>
        <v>-18009</v>
      </c>
      <c r="F72" s="67">
        <f t="shared" si="11"/>
        <v>-0.20809789579505669</v>
      </c>
      <c r="G72" s="75">
        <f t="shared" si="12"/>
        <v>0.79190210420494334</v>
      </c>
    </row>
    <row r="73" spans="2:14" ht="15" thickBot="1" x14ac:dyDescent="0.35">
      <c r="B73" s="3" t="s">
        <v>3</v>
      </c>
      <c r="C73" s="435">
        <f t="shared" si="9"/>
        <v>1171</v>
      </c>
      <c r="D73" s="220">
        <v>2819</v>
      </c>
      <c r="E73" s="41">
        <f t="shared" si="10"/>
        <v>-1648</v>
      </c>
      <c r="F73" s="67">
        <f t="shared" si="11"/>
        <v>-0.58460446967009583</v>
      </c>
      <c r="G73" s="75">
        <f t="shared" si="12"/>
        <v>0.41539553032990423</v>
      </c>
    </row>
    <row r="74" spans="2:14" ht="15" thickBot="1" x14ac:dyDescent="0.35">
      <c r="B74" s="227" t="s">
        <v>7</v>
      </c>
      <c r="C74" s="435">
        <f t="shared" si="9"/>
        <v>461</v>
      </c>
      <c r="D74" s="223">
        <v>752</v>
      </c>
      <c r="E74" s="57">
        <f t="shared" si="10"/>
        <v>-291</v>
      </c>
      <c r="F74" s="94">
        <f t="shared" si="11"/>
        <v>-0.38696808510638298</v>
      </c>
      <c r="G74" s="75">
        <f t="shared" si="12"/>
        <v>0.61303191489361697</v>
      </c>
    </row>
    <row r="75" spans="2:14" ht="15" thickBot="1" x14ac:dyDescent="0.35">
      <c r="B75" s="14" t="s">
        <v>59</v>
      </c>
      <c r="C75" s="435">
        <f t="shared" si="9"/>
        <v>5014</v>
      </c>
      <c r="D75" s="220">
        <v>14129</v>
      </c>
      <c r="E75" s="41">
        <f t="shared" si="10"/>
        <v>-9115</v>
      </c>
      <c r="F75" s="67">
        <f t="shared" si="11"/>
        <v>-0.64512704366904949</v>
      </c>
      <c r="G75" s="75">
        <f t="shared" si="12"/>
        <v>0.35487295633095051</v>
      </c>
      <c r="K75" s="282"/>
    </row>
    <row r="76" spans="2:14" ht="15" thickBot="1" x14ac:dyDescent="0.35">
      <c r="B76" s="170" t="s">
        <v>338</v>
      </c>
      <c r="C76" s="435">
        <f t="shared" si="9"/>
        <v>521</v>
      </c>
      <c r="D76" s="235">
        <v>1843</v>
      </c>
      <c r="E76" s="93">
        <f t="shared" si="10"/>
        <v>-1322</v>
      </c>
      <c r="F76" s="95">
        <f t="shared" si="11"/>
        <v>-0.71730873575691811</v>
      </c>
      <c r="G76" s="75">
        <f t="shared" si="12"/>
        <v>0.28269126424308194</v>
      </c>
    </row>
    <row r="77" spans="2:14" ht="15" thickBot="1" x14ac:dyDescent="0.35">
      <c r="B77" s="233" t="s">
        <v>65</v>
      </c>
      <c r="C77" s="436">
        <f t="shared" si="9"/>
        <v>798</v>
      </c>
      <c r="D77" s="236">
        <v>1048</v>
      </c>
      <c r="E77" s="57">
        <f t="shared" si="10"/>
        <v>-250</v>
      </c>
      <c r="F77" s="238">
        <f t="shared" si="11"/>
        <v>-0.2385496183206107</v>
      </c>
      <c r="G77" s="75">
        <f t="shared" si="12"/>
        <v>0.76145038167938928</v>
      </c>
    </row>
    <row r="78" spans="2:14" ht="15" thickBot="1" x14ac:dyDescent="0.35">
      <c r="B78" s="419" t="s">
        <v>296</v>
      </c>
      <c r="C78" s="435">
        <f t="shared" si="9"/>
        <v>639</v>
      </c>
      <c r="D78" s="418">
        <v>3522</v>
      </c>
      <c r="E78" s="105">
        <f t="shared" si="10"/>
        <v>-2883</v>
      </c>
      <c r="F78" s="150">
        <f t="shared" si="11"/>
        <v>-0.81856899488926749</v>
      </c>
      <c r="G78" s="75">
        <f t="shared" si="12"/>
        <v>0.18143100511073254</v>
      </c>
    </row>
    <row r="79" spans="2:14" ht="15" thickBot="1" x14ac:dyDescent="0.35">
      <c r="B79" s="38" t="s">
        <v>19</v>
      </c>
      <c r="C79" s="441">
        <f t="shared" si="9"/>
        <v>1756</v>
      </c>
      <c r="D79" s="390">
        <v>5504</v>
      </c>
      <c r="E79" s="26">
        <f t="shared" si="10"/>
        <v>-3748</v>
      </c>
      <c r="F79" s="152">
        <f t="shared" si="11"/>
        <v>-0.68095930232558144</v>
      </c>
      <c r="G79" s="75">
        <f t="shared" si="12"/>
        <v>0.31904069767441862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82375</v>
      </c>
      <c r="D80" s="115">
        <f>SUM(D69:D79)</f>
        <v>125343</v>
      </c>
      <c r="E80" s="77">
        <f>SUM(C80-D80)</f>
        <v>-42968</v>
      </c>
      <c r="F80" s="149">
        <f>SUM(E80/D80)</f>
        <v>-0.34280334761414677</v>
      </c>
      <c r="G80" s="185">
        <f>SUM(C80/D80)</f>
        <v>0.65719665238585323</v>
      </c>
      <c r="N80" s="72"/>
    </row>
    <row r="81" spans="3:14" ht="15" thickBot="1" x14ac:dyDescent="0.35">
      <c r="E81" s="102">
        <f>SUM(E69:E79)</f>
        <v>-42968</v>
      </c>
      <c r="I81" s="6" t="s">
        <v>521</v>
      </c>
      <c r="J81" s="40"/>
      <c r="K81" s="40"/>
      <c r="N81" s="72"/>
    </row>
    <row r="82" spans="3:14" ht="18.600000000000001" thickBot="1" x14ac:dyDescent="0.4">
      <c r="C82" s="444">
        <f>SUM(C80/C38)</f>
        <v>31.428843952689814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522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13843</v>
      </c>
      <c r="D84" s="73">
        <f>SUM(D69:D71,D73:D79)</f>
        <v>38802</v>
      </c>
      <c r="E84" s="250">
        <f>SUM(C84/D84)</f>
        <v>0.35675996082676148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34.685714285714283</v>
      </c>
      <c r="K86" s="111">
        <f t="shared" si="13"/>
        <v>36.743362831858406</v>
      </c>
      <c r="L86" s="210">
        <f>SUM(J86-K86)</f>
        <v>-2.0576485461441223</v>
      </c>
      <c r="M86" s="44">
        <f>SUM(L86/K86)</f>
        <v>-5.6000550509221057E-2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28.588235294117649</v>
      </c>
      <c r="K87" s="111">
        <f t="shared" si="13"/>
        <v>27.64406779661017</v>
      </c>
      <c r="L87" s="210">
        <f t="shared" ref="L87:L96" si="14">SUM(J87-K87)</f>
        <v>0.94416749750747897</v>
      </c>
      <c r="M87" s="44">
        <f t="shared" ref="M87:M96" si="15">SUM(L87/K87)</f>
        <v>3.4154434305911259E-2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38.61904761904762</v>
      </c>
      <c r="K88" s="111">
        <f t="shared" si="13"/>
        <v>37.680851063829785</v>
      </c>
      <c r="L88" s="210">
        <f>SUM(J88-K88)</f>
        <v>0.93819655521783574</v>
      </c>
      <c r="M88" s="44">
        <f t="shared" si="15"/>
        <v>2.4898496948186494E-2</v>
      </c>
      <c r="N88" s="72"/>
    </row>
    <row r="89" spans="3:14" x14ac:dyDescent="0.3">
      <c r="C89" s="445">
        <f>(SUM(C69,C70,C71,C73,C74,C75,C76,C77,C78,C79)/SUM(C27,C28,C29,C31,C32,C33,C34,C35,C36,C37))</f>
        <v>30.357456140350877</v>
      </c>
      <c r="D89" s="10"/>
      <c r="E89" s="73"/>
      <c r="I89" s="130" t="s">
        <v>6</v>
      </c>
      <c r="J89" s="212">
        <f t="shared" si="13"/>
        <v>31.654503464203234</v>
      </c>
      <c r="K89" s="111">
        <f t="shared" si="13"/>
        <v>34.616399999999999</v>
      </c>
      <c r="L89" s="210">
        <f t="shared" si="14"/>
        <v>-2.9618965357967646</v>
      </c>
      <c r="M89" s="44">
        <f t="shared" si="15"/>
        <v>-8.5563390063575787E-2</v>
      </c>
    </row>
    <row r="90" spans="3:14" x14ac:dyDescent="0.3">
      <c r="I90" s="130" t="s">
        <v>3</v>
      </c>
      <c r="J90" s="212">
        <f t="shared" si="13"/>
        <v>40.379310344827587</v>
      </c>
      <c r="K90" s="111">
        <f t="shared" ref="K90:K96" si="16">SUM(D73/D31)</f>
        <v>37.586666666666666</v>
      </c>
      <c r="L90" s="210">
        <f t="shared" si="14"/>
        <v>2.7926436781609212</v>
      </c>
      <c r="M90" s="44">
        <f t="shared" si="15"/>
        <v>7.4298785335959239E-2</v>
      </c>
    </row>
    <row r="91" spans="3:14" x14ac:dyDescent="0.3">
      <c r="E91" s="73"/>
      <c r="I91" s="130" t="s">
        <v>7</v>
      </c>
      <c r="J91" s="212">
        <f t="shared" si="13"/>
        <v>18.440000000000001</v>
      </c>
      <c r="K91" s="111">
        <f t="shared" si="16"/>
        <v>21.485714285714284</v>
      </c>
      <c r="L91" s="210">
        <f t="shared" si="14"/>
        <v>-3.0457142857142827</v>
      </c>
      <c r="M91" s="44">
        <f t="shared" si="15"/>
        <v>-0.14175531914893605</v>
      </c>
    </row>
    <row r="92" spans="3:14" x14ac:dyDescent="0.3">
      <c r="E92" s="74"/>
      <c r="I92" s="130" t="s">
        <v>59</v>
      </c>
      <c r="J92" s="212">
        <f t="shared" si="13"/>
        <v>35.560283687943262</v>
      </c>
      <c r="K92" s="111">
        <f t="shared" si="16"/>
        <v>30.715217391304346</v>
      </c>
      <c r="L92" s="210">
        <f t="shared" si="14"/>
        <v>4.8450662966389153</v>
      </c>
      <c r="M92" s="44">
        <f t="shared" si="15"/>
        <v>0.15774155966125708</v>
      </c>
    </row>
    <row r="93" spans="3:14" x14ac:dyDescent="0.3">
      <c r="I93" s="130" t="s">
        <v>338</v>
      </c>
      <c r="J93" s="212">
        <f t="shared" si="13"/>
        <v>27.421052631578949</v>
      </c>
      <c r="K93" s="111">
        <f t="shared" si="16"/>
        <v>30.21311475409836</v>
      </c>
      <c r="L93" s="210">
        <f t="shared" si="14"/>
        <v>-2.7920621225194111</v>
      </c>
      <c r="M93" s="44">
        <f t="shared" si="15"/>
        <v>-9.2412256903789514E-2</v>
      </c>
    </row>
    <row r="94" spans="3:14" x14ac:dyDescent="0.3">
      <c r="E94" s="25"/>
      <c r="F94" s="25"/>
      <c r="I94" s="130" t="s">
        <v>65</v>
      </c>
      <c r="J94" s="212">
        <f t="shared" si="13"/>
        <v>33.25</v>
      </c>
      <c r="K94" s="111">
        <f t="shared" si="16"/>
        <v>23.818181818181817</v>
      </c>
      <c r="L94" s="210">
        <f t="shared" si="14"/>
        <v>9.4318181818181834</v>
      </c>
      <c r="M94" s="44">
        <f t="shared" si="15"/>
        <v>0.39599236641221386</v>
      </c>
    </row>
    <row r="95" spans="3:14" x14ac:dyDescent="0.3">
      <c r="E95" s="25"/>
      <c r="F95" s="25"/>
      <c r="I95" s="79" t="s">
        <v>296</v>
      </c>
      <c r="J95" s="212">
        <f t="shared" si="13"/>
        <v>17.75</v>
      </c>
      <c r="K95" s="111">
        <f t="shared" si="16"/>
        <v>31.72972972972973</v>
      </c>
      <c r="L95" s="210">
        <f t="shared" si="14"/>
        <v>-13.97972972972973</v>
      </c>
      <c r="M95" s="44">
        <f t="shared" si="15"/>
        <v>-0.440587734241908</v>
      </c>
    </row>
    <row r="96" spans="3:14" ht="15" thickBot="1" x14ac:dyDescent="0.35">
      <c r="I96" s="13" t="s">
        <v>19</v>
      </c>
      <c r="J96" s="213">
        <f t="shared" si="13"/>
        <v>23.413333333333334</v>
      </c>
      <c r="K96" s="208">
        <f t="shared" si="16"/>
        <v>18.657627118644069</v>
      </c>
      <c r="L96" s="211">
        <f t="shared" si="14"/>
        <v>4.7557062146892655</v>
      </c>
      <c r="M96" s="65">
        <f t="shared" si="15"/>
        <v>0.25489341085271316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C3A9E-40F7-443B-A483-7D3B2EAEF86A}">
  <dimension ref="B1:AM203"/>
  <sheetViews>
    <sheetView topLeftCell="C1" zoomScaleNormal="100" workbookViewId="0">
      <selection activeCell="I21" sqref="I21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526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526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528</v>
      </c>
      <c r="D5" s="423" t="s">
        <v>529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51</v>
      </c>
      <c r="D9" s="427">
        <v>50</v>
      </c>
      <c r="E9" s="93">
        <f t="shared" si="0"/>
        <v>1</v>
      </c>
      <c r="F9" s="44">
        <f t="shared" si="1"/>
        <v>0.02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21</v>
      </c>
      <c r="D10" s="427">
        <v>20</v>
      </c>
      <c r="E10" s="93">
        <f t="shared" si="0"/>
        <v>1</v>
      </c>
      <c r="F10" s="44">
        <f t="shared" si="1"/>
        <v>0.05</v>
      </c>
      <c r="J10" s="190"/>
      <c r="K10" s="139"/>
      <c r="L10" s="139"/>
      <c r="M10" s="139"/>
      <c r="N10" s="141"/>
      <c r="S10" t="s">
        <v>531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2213</v>
      </c>
      <c r="D11" s="427">
        <v>2214</v>
      </c>
      <c r="E11" s="93">
        <f t="shared" si="0"/>
        <v>-1</v>
      </c>
      <c r="F11" s="44">
        <f t="shared" si="1"/>
        <v>-4.5167118337850043E-4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0.68743589743589739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25</v>
      </c>
      <c r="D13" s="427">
        <v>25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0.57464541832669325</v>
      </c>
      <c r="U13" s="16"/>
    </row>
    <row r="14" spans="2:35" ht="15" thickBot="1" x14ac:dyDescent="0.35">
      <c r="B14" s="14" t="s">
        <v>59</v>
      </c>
      <c r="C14" s="427">
        <v>142</v>
      </c>
      <c r="D14" s="427">
        <v>141</v>
      </c>
      <c r="E14" s="93">
        <f t="shared" si="0"/>
        <v>1</v>
      </c>
      <c r="F14" s="44">
        <f t="shared" si="1"/>
        <v>7.0921985815602835E-3</v>
      </c>
      <c r="J14" s="190"/>
      <c r="K14" s="144"/>
      <c r="L14" s="139"/>
      <c r="M14" s="139"/>
      <c r="N14" s="141"/>
      <c r="S14" t="s">
        <v>530</v>
      </c>
    </row>
    <row r="15" spans="2:35" ht="15" thickBot="1" x14ac:dyDescent="0.35">
      <c r="B15" s="14" t="s">
        <v>338</v>
      </c>
      <c r="C15" s="429">
        <v>19</v>
      </c>
      <c r="D15" s="429">
        <v>19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24</v>
      </c>
      <c r="D16" s="430">
        <v>24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0.68666666666666665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0.63157768924302793</v>
      </c>
      <c r="U17" s="16"/>
    </row>
    <row r="18" spans="2:25" ht="15" thickBot="1" x14ac:dyDescent="0.35">
      <c r="B18" s="15" t="s">
        <v>19</v>
      </c>
      <c r="C18" s="429">
        <v>86</v>
      </c>
      <c r="D18" s="429">
        <v>85</v>
      </c>
      <c r="E18" s="57">
        <f t="shared" si="0"/>
        <v>1</v>
      </c>
      <c r="F18" s="58">
        <f t="shared" si="1"/>
        <v>1.1764705882352941E-2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2681</v>
      </c>
      <c r="D19" s="7">
        <f>SUM(D8:D18)</f>
        <v>2678</v>
      </c>
      <c r="E19" s="77">
        <f t="shared" si="0"/>
        <v>3</v>
      </c>
      <c r="F19" s="60">
        <f t="shared" si="1"/>
        <v>1.1202389843166542E-3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527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528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51</v>
      </c>
      <c r="D28" s="99">
        <v>118</v>
      </c>
      <c r="E28" s="41">
        <f t="shared" ref="E28:E38" si="3">SUM(C28-D28)</f>
        <v>-67</v>
      </c>
      <c r="F28" s="67">
        <f t="shared" ref="F28:F36" si="4">SUM(E28/D28)</f>
        <v>-0.56779661016949157</v>
      </c>
      <c r="G28" s="75">
        <f>SUM(C28/D28)</f>
        <v>0.43220338983050849</v>
      </c>
      <c r="V28" s="188"/>
    </row>
    <row r="29" spans="2:25" ht="15" thickBot="1" x14ac:dyDescent="0.35">
      <c r="B29" s="33" t="s">
        <v>1</v>
      </c>
      <c r="C29" s="435">
        <f t="shared" si="2"/>
        <v>21</v>
      </c>
      <c r="D29" s="99">
        <v>47</v>
      </c>
      <c r="E29" s="41">
        <f t="shared" si="3"/>
        <v>-26</v>
      </c>
      <c r="F29" s="67">
        <f t="shared" si="4"/>
        <v>-0.55319148936170215</v>
      </c>
      <c r="G29" s="75">
        <f t="shared" ref="G29:G36" si="5">SUM(C29/D29)</f>
        <v>0.44680851063829785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2213</v>
      </c>
      <c r="D30" s="99">
        <v>2500</v>
      </c>
      <c r="E30" s="41">
        <f t="shared" si="3"/>
        <v>-287</v>
      </c>
      <c r="F30" s="67">
        <f t="shared" si="4"/>
        <v>-0.1148</v>
      </c>
      <c r="G30" s="75">
        <f>SUM(C30/D30)</f>
        <v>0.88519999999999999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25</v>
      </c>
      <c r="D32" s="99">
        <v>35</v>
      </c>
      <c r="E32" s="41">
        <f t="shared" si="3"/>
        <v>-10</v>
      </c>
      <c r="F32" s="67">
        <f t="shared" si="4"/>
        <v>-0.2857142857142857</v>
      </c>
      <c r="G32" s="75">
        <f t="shared" si="5"/>
        <v>0.7142857142857143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142</v>
      </c>
      <c r="D33" s="99">
        <v>460</v>
      </c>
      <c r="E33" s="41">
        <f t="shared" si="3"/>
        <v>-318</v>
      </c>
      <c r="F33" s="67">
        <f t="shared" si="4"/>
        <v>-0.69130434782608696</v>
      </c>
      <c r="G33" s="75">
        <f t="shared" si="5"/>
        <v>0.30869565217391304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2681</v>
      </c>
      <c r="D38" s="7">
        <f>SUM(D27:D37)</f>
        <v>3859</v>
      </c>
      <c r="E38" s="77">
        <f t="shared" si="3"/>
        <v>-1178</v>
      </c>
      <c r="F38" s="149">
        <f>SUM(E38/D38)</f>
        <v>-0.30526043016325471</v>
      </c>
      <c r="G38" s="185">
        <f>SUM(C38/D38)</f>
        <v>0.69473956983674523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468</v>
      </c>
      <c r="D40" s="438">
        <f>SUM(D27:D29,D31:D37)</f>
        <v>1359</v>
      </c>
      <c r="E40" s="77">
        <f>SUM(C40-D40)</f>
        <v>-891</v>
      </c>
      <c r="F40" s="149">
        <f>SUM(E40/D40)</f>
        <v>-0.6556291390728477</v>
      </c>
      <c r="G40" s="185">
        <f>SUM(C40/D40)</f>
        <v>0.3443708609271523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526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528</v>
      </c>
      <c r="D44" s="423" t="s">
        <v>529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1176</v>
      </c>
      <c r="D47" s="441">
        <v>1198</v>
      </c>
      <c r="E47" s="93">
        <f t="shared" ref="E47:E57" si="6">SUM(C47-D47)</f>
        <v>-22</v>
      </c>
      <c r="F47" s="95">
        <f t="shared" ref="F47:F57" si="7">SUM(E47/D47)</f>
        <v>-1.8363939899833055E-2</v>
      </c>
      <c r="G47" s="394">
        <f t="shared" ref="G47:G57" si="8">SUM(C47/C27)</f>
        <v>33.6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1397</v>
      </c>
      <c r="D48" s="427">
        <v>1430</v>
      </c>
      <c r="E48" s="93">
        <f t="shared" si="6"/>
        <v>-33</v>
      </c>
      <c r="F48" s="95">
        <f t="shared" si="7"/>
        <v>-2.3076923076923078E-2</v>
      </c>
      <c r="G48" s="394">
        <f t="shared" si="8"/>
        <v>27.392156862745097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800</v>
      </c>
      <c r="D49" s="427">
        <v>789</v>
      </c>
      <c r="E49" s="93">
        <f t="shared" si="6"/>
        <v>11</v>
      </c>
      <c r="F49" s="95">
        <f t="shared" si="7"/>
        <v>1.3941698352344741E-2</v>
      </c>
      <c r="G49" s="394">
        <f t="shared" si="8"/>
        <v>38.095238095238095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58688</v>
      </c>
      <c r="D50" s="442">
        <v>65546</v>
      </c>
      <c r="E50" s="93">
        <f t="shared" si="6"/>
        <v>-6858</v>
      </c>
      <c r="F50" s="95">
        <f t="shared" si="7"/>
        <v>-0.10462881030116254</v>
      </c>
      <c r="G50" s="394">
        <f t="shared" si="8"/>
        <v>26.519656574785358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1158</v>
      </c>
      <c r="D51" s="427">
        <v>1250</v>
      </c>
      <c r="E51" s="93">
        <f t="shared" si="6"/>
        <v>-92</v>
      </c>
      <c r="F51" s="95">
        <f t="shared" si="7"/>
        <v>-7.3599999999999999E-2</v>
      </c>
      <c r="G51" s="394">
        <f t="shared" si="8"/>
        <v>39.931034482758619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450</v>
      </c>
      <c r="D52" s="427">
        <v>535</v>
      </c>
      <c r="E52" s="93">
        <f t="shared" si="6"/>
        <v>-85</v>
      </c>
      <c r="F52" s="95">
        <f t="shared" si="7"/>
        <v>-0.15887850467289719</v>
      </c>
      <c r="G52" s="394">
        <f t="shared" si="8"/>
        <v>18</v>
      </c>
      <c r="I52" t="s">
        <v>532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4847</v>
      </c>
      <c r="D53" s="427">
        <v>4845</v>
      </c>
      <c r="E53" s="93">
        <f t="shared" si="6"/>
        <v>2</v>
      </c>
      <c r="F53" s="95">
        <f t="shared" si="7"/>
        <v>4.1279669762641898E-4</v>
      </c>
      <c r="G53" s="394">
        <f t="shared" si="8"/>
        <v>34.133802816901408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514</v>
      </c>
      <c r="D54" s="429">
        <v>500</v>
      </c>
      <c r="E54" s="26">
        <f t="shared" si="6"/>
        <v>14</v>
      </c>
      <c r="F54" s="152">
        <f t="shared" si="7"/>
        <v>2.8000000000000001E-2</v>
      </c>
      <c r="G54" s="394">
        <f t="shared" si="8"/>
        <v>27.05263157894737</v>
      </c>
      <c r="AL54" s="35"/>
      <c r="AM54" s="35"/>
    </row>
    <row r="55" spans="2:39" ht="15" thickBot="1" x14ac:dyDescent="0.35">
      <c r="B55" s="14" t="s">
        <v>65</v>
      </c>
      <c r="C55" s="427">
        <v>772</v>
      </c>
      <c r="D55" s="427">
        <v>876</v>
      </c>
      <c r="E55" s="41">
        <f t="shared" si="6"/>
        <v>-104</v>
      </c>
      <c r="F55" s="67">
        <f t="shared" si="7"/>
        <v>-0.11872146118721461</v>
      </c>
      <c r="G55" s="394">
        <f t="shared" si="8"/>
        <v>32.166666666666664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601</v>
      </c>
      <c r="D56" s="427">
        <v>605</v>
      </c>
      <c r="E56" s="41">
        <f t="shared" si="6"/>
        <v>-4</v>
      </c>
      <c r="F56" s="67">
        <f t="shared" si="7"/>
        <v>-6.6115702479338841E-3</v>
      </c>
      <c r="G56" s="394">
        <f t="shared" si="8"/>
        <v>16.694444444444443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1715</v>
      </c>
      <c r="D57" s="429">
        <v>1689</v>
      </c>
      <c r="E57" s="57">
        <f t="shared" si="6"/>
        <v>26</v>
      </c>
      <c r="F57" s="94">
        <f t="shared" si="7"/>
        <v>1.5393724097098875E-2</v>
      </c>
      <c r="G57" s="394">
        <f t="shared" si="8"/>
        <v>19.941860465116278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72118</v>
      </c>
      <c r="D58" s="59">
        <f>SUM(D47:D57)</f>
        <v>79263</v>
      </c>
      <c r="E58" s="77">
        <f>SUM(C58-D58)</f>
        <v>-7145</v>
      </c>
      <c r="F58" s="149">
        <f>SUM(E58/D58)</f>
        <v>-9.0142941851809794E-2</v>
      </c>
      <c r="G58" s="395">
        <f>SUM(C58/C38)</f>
        <v>26.899664304364045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13430</v>
      </c>
      <c r="D59" s="73">
        <f>SUM(D47:D49,D51:D57)</f>
        <v>13717</v>
      </c>
      <c r="E59" s="73">
        <f>SUM(E47:E49,E51:E57)</f>
        <v>-287</v>
      </c>
      <c r="F59" s="127">
        <f>SUM(E59/D59)</f>
        <v>-2.0922942334329665E-2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13430</v>
      </c>
      <c r="F61" s="30">
        <f>SUM(C27:C29,C31:C37)</f>
        <v>468</v>
      </c>
      <c r="G61" s="134">
        <f>SUM(E61/F61)</f>
        <v>28.696581196581196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527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528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1176</v>
      </c>
      <c r="D69" s="220">
        <v>4152</v>
      </c>
      <c r="E69" s="41">
        <f>SUM(C69-D69)</f>
        <v>-2976</v>
      </c>
      <c r="F69" s="67">
        <f>SUM(E69/D69)</f>
        <v>-0.7167630057803468</v>
      </c>
      <c r="G69" s="75">
        <f>SUM(C69/D69)</f>
        <v>0.2832369942196532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1397</v>
      </c>
      <c r="D70" s="220">
        <v>3262</v>
      </c>
      <c r="E70" s="41">
        <f t="shared" ref="E70:E79" si="10">SUM(C70-D70)</f>
        <v>-1865</v>
      </c>
      <c r="F70" s="67">
        <f t="shared" ref="F70:F79" si="11">SUM(E70/D70)</f>
        <v>-0.57173513182096869</v>
      </c>
      <c r="G70" s="75">
        <f t="shared" ref="G70:G79" si="12">SUM(C70/D70)</f>
        <v>0.42826486817903126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800</v>
      </c>
      <c r="D71" s="220">
        <v>1771</v>
      </c>
      <c r="E71" s="41">
        <f t="shared" si="10"/>
        <v>-971</v>
      </c>
      <c r="F71" s="67">
        <f t="shared" si="11"/>
        <v>-0.54827780914737434</v>
      </c>
      <c r="G71" s="75">
        <f>SUM(C71/D71)</f>
        <v>0.45172219085262566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58688</v>
      </c>
      <c r="D72" s="220">
        <v>86541</v>
      </c>
      <c r="E72" s="41">
        <f t="shared" si="10"/>
        <v>-27853</v>
      </c>
      <c r="F72" s="67">
        <f t="shared" si="11"/>
        <v>-0.32184744803041332</v>
      </c>
      <c r="G72" s="75">
        <f t="shared" si="12"/>
        <v>0.67815255196958668</v>
      </c>
    </row>
    <row r="73" spans="2:14" ht="15" thickBot="1" x14ac:dyDescent="0.35">
      <c r="B73" s="3" t="s">
        <v>3</v>
      </c>
      <c r="C73" s="435">
        <f t="shared" si="9"/>
        <v>1158</v>
      </c>
      <c r="D73" s="220">
        <v>2819</v>
      </c>
      <c r="E73" s="41">
        <f t="shared" si="10"/>
        <v>-1661</v>
      </c>
      <c r="F73" s="67">
        <f t="shared" si="11"/>
        <v>-0.5892160340546293</v>
      </c>
      <c r="G73" s="75">
        <f t="shared" si="12"/>
        <v>0.4107839659453707</v>
      </c>
    </row>
    <row r="74" spans="2:14" ht="15" thickBot="1" x14ac:dyDescent="0.35">
      <c r="B74" s="227" t="s">
        <v>7</v>
      </c>
      <c r="C74" s="435">
        <f t="shared" si="9"/>
        <v>450</v>
      </c>
      <c r="D74" s="223">
        <v>752</v>
      </c>
      <c r="E74" s="57">
        <f t="shared" si="10"/>
        <v>-302</v>
      </c>
      <c r="F74" s="94">
        <f t="shared" si="11"/>
        <v>-0.40159574468085107</v>
      </c>
      <c r="G74" s="75">
        <f t="shared" si="12"/>
        <v>0.59840425531914898</v>
      </c>
    </row>
    <row r="75" spans="2:14" ht="15" thickBot="1" x14ac:dyDescent="0.35">
      <c r="B75" s="14" t="s">
        <v>59</v>
      </c>
      <c r="C75" s="435">
        <f t="shared" si="9"/>
        <v>4847</v>
      </c>
      <c r="D75" s="220">
        <v>14129</v>
      </c>
      <c r="E75" s="41">
        <f t="shared" si="10"/>
        <v>-9282</v>
      </c>
      <c r="F75" s="67">
        <f t="shared" si="11"/>
        <v>-0.65694670535777477</v>
      </c>
      <c r="G75" s="75">
        <f t="shared" si="12"/>
        <v>0.34305329464222523</v>
      </c>
      <c r="K75" s="282"/>
    </row>
    <row r="76" spans="2:14" ht="15" thickBot="1" x14ac:dyDescent="0.35">
      <c r="B76" s="170" t="s">
        <v>338</v>
      </c>
      <c r="C76" s="435">
        <f t="shared" si="9"/>
        <v>514</v>
      </c>
      <c r="D76" s="235">
        <v>1843</v>
      </c>
      <c r="E76" s="93">
        <f t="shared" si="10"/>
        <v>-1329</v>
      </c>
      <c r="F76" s="95">
        <f t="shared" si="11"/>
        <v>-0.72110689093868696</v>
      </c>
      <c r="G76" s="75">
        <f t="shared" si="12"/>
        <v>0.27889310906131309</v>
      </c>
    </row>
    <row r="77" spans="2:14" ht="15" thickBot="1" x14ac:dyDescent="0.35">
      <c r="B77" s="233" t="s">
        <v>65</v>
      </c>
      <c r="C77" s="436">
        <f t="shared" si="9"/>
        <v>772</v>
      </c>
      <c r="D77" s="236">
        <v>1048</v>
      </c>
      <c r="E77" s="57">
        <f t="shared" si="10"/>
        <v>-276</v>
      </c>
      <c r="F77" s="238">
        <f t="shared" si="11"/>
        <v>-0.26335877862595419</v>
      </c>
      <c r="G77" s="75">
        <f t="shared" si="12"/>
        <v>0.73664122137404575</v>
      </c>
    </row>
    <row r="78" spans="2:14" ht="15" thickBot="1" x14ac:dyDescent="0.35">
      <c r="B78" s="419" t="s">
        <v>296</v>
      </c>
      <c r="C78" s="435">
        <f t="shared" si="9"/>
        <v>601</v>
      </c>
      <c r="D78" s="418">
        <v>3522</v>
      </c>
      <c r="E78" s="105">
        <f t="shared" si="10"/>
        <v>-2921</v>
      </c>
      <c r="F78" s="150">
        <f t="shared" si="11"/>
        <v>-0.82935831913685409</v>
      </c>
      <c r="G78" s="75">
        <f t="shared" si="12"/>
        <v>0.17064168086314593</v>
      </c>
    </row>
    <row r="79" spans="2:14" ht="15" thickBot="1" x14ac:dyDescent="0.35">
      <c r="B79" s="38" t="s">
        <v>19</v>
      </c>
      <c r="C79" s="441">
        <f t="shared" si="9"/>
        <v>1715</v>
      </c>
      <c r="D79" s="390">
        <v>5504</v>
      </c>
      <c r="E79" s="26">
        <f t="shared" si="10"/>
        <v>-3789</v>
      </c>
      <c r="F79" s="152">
        <f t="shared" si="11"/>
        <v>-0.68840843023255816</v>
      </c>
      <c r="G79" s="75">
        <f t="shared" si="12"/>
        <v>0.31159156976744184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72118</v>
      </c>
      <c r="D80" s="115">
        <f>SUM(D69:D79)</f>
        <v>125343</v>
      </c>
      <c r="E80" s="77">
        <f>SUM(C80-D80)</f>
        <v>-53225</v>
      </c>
      <c r="F80" s="149">
        <f>SUM(E80/D80)</f>
        <v>-0.42463480210302929</v>
      </c>
      <c r="G80" s="185">
        <f>SUM(C80/D80)</f>
        <v>0.57536519789697071</v>
      </c>
      <c r="N80" s="72"/>
    </row>
    <row r="81" spans="3:14" ht="15" thickBot="1" x14ac:dyDescent="0.35">
      <c r="E81" s="102">
        <f>SUM(E69:E79)</f>
        <v>-53225</v>
      </c>
      <c r="I81" s="6" t="s">
        <v>527</v>
      </c>
      <c r="J81" s="40"/>
      <c r="K81" s="40"/>
      <c r="N81" s="72"/>
    </row>
    <row r="82" spans="3:14" ht="18.600000000000001" thickBot="1" x14ac:dyDescent="0.4">
      <c r="C82" s="444">
        <f>SUM(C80/C38)</f>
        <v>26.899664304364045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528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13430</v>
      </c>
      <c r="D84" s="73">
        <f>SUM(D69:D71,D73:D79)</f>
        <v>38802</v>
      </c>
      <c r="E84" s="250">
        <f>SUM(C84/D84)</f>
        <v>0.34611617957837226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33.6</v>
      </c>
      <c r="K86" s="111">
        <f t="shared" si="13"/>
        <v>36.743362831858406</v>
      </c>
      <c r="L86" s="210">
        <f>SUM(J86-K86)</f>
        <v>-3.1433628318584041</v>
      </c>
      <c r="M86" s="44">
        <f>SUM(L86/K86)</f>
        <v>-8.5549132947976808E-2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27.392156862745097</v>
      </c>
      <c r="K87" s="111">
        <f t="shared" si="13"/>
        <v>27.64406779661017</v>
      </c>
      <c r="L87" s="210">
        <f t="shared" ref="L87:L96" si="14">SUM(J87-K87)</f>
        <v>-0.25191093386507291</v>
      </c>
      <c r="M87" s="44">
        <f t="shared" ref="M87:M96" si="15">SUM(L87/K87)</f>
        <v>-9.1126579387120175E-3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38.095238095238095</v>
      </c>
      <c r="K88" s="111">
        <f t="shared" si="13"/>
        <v>37.680851063829785</v>
      </c>
      <c r="L88" s="210">
        <f>SUM(J88-K88)</f>
        <v>0.41438703140831024</v>
      </c>
      <c r="M88" s="44">
        <f t="shared" si="15"/>
        <v>1.0997284289209815E-2</v>
      </c>
      <c r="N88" s="72"/>
    </row>
    <row r="89" spans="3:14" x14ac:dyDescent="0.3">
      <c r="C89" s="445">
        <f>(SUM(C69,C70,C71,C73,C74,C75,C76,C77,C78,C79)/SUM(C27,C28,C29,C31,C32,C33,C34,C35,C36,C37))</f>
        <v>28.696581196581196</v>
      </c>
      <c r="D89" s="10"/>
      <c r="E89" s="73"/>
      <c r="I89" s="130" t="s">
        <v>6</v>
      </c>
      <c r="J89" s="212">
        <f t="shared" si="13"/>
        <v>26.519656574785358</v>
      </c>
      <c r="K89" s="111">
        <f t="shared" si="13"/>
        <v>34.616399999999999</v>
      </c>
      <c r="L89" s="210">
        <f t="shared" si="14"/>
        <v>-8.0967434252146404</v>
      </c>
      <c r="M89" s="44">
        <f t="shared" si="15"/>
        <v>-0.23389906013377015</v>
      </c>
    </row>
    <row r="90" spans="3:14" x14ac:dyDescent="0.3">
      <c r="I90" s="130" t="s">
        <v>3</v>
      </c>
      <c r="J90" s="212">
        <f t="shared" si="13"/>
        <v>39.931034482758619</v>
      </c>
      <c r="K90" s="111">
        <f t="shared" ref="K90:K96" si="16">SUM(D73/D31)</f>
        <v>37.586666666666666</v>
      </c>
      <c r="L90" s="210">
        <f t="shared" si="14"/>
        <v>2.3443678160919532</v>
      </c>
      <c r="M90" s="44">
        <f t="shared" si="15"/>
        <v>6.237232572078627E-2</v>
      </c>
    </row>
    <row r="91" spans="3:14" x14ac:dyDescent="0.3">
      <c r="E91" s="73"/>
      <c r="I91" s="130" t="s">
        <v>7</v>
      </c>
      <c r="J91" s="212">
        <f t="shared" si="13"/>
        <v>18</v>
      </c>
      <c r="K91" s="111">
        <f t="shared" si="16"/>
        <v>21.485714285714284</v>
      </c>
      <c r="L91" s="210">
        <f t="shared" si="14"/>
        <v>-3.485714285714284</v>
      </c>
      <c r="M91" s="44">
        <f t="shared" si="15"/>
        <v>-0.16223404255319143</v>
      </c>
    </row>
    <row r="92" spans="3:14" x14ac:dyDescent="0.3">
      <c r="E92" s="74"/>
      <c r="I92" s="130" t="s">
        <v>59</v>
      </c>
      <c r="J92" s="212">
        <f t="shared" si="13"/>
        <v>34.133802816901408</v>
      </c>
      <c r="K92" s="111">
        <f t="shared" si="16"/>
        <v>30.715217391304346</v>
      </c>
      <c r="L92" s="210">
        <f t="shared" si="14"/>
        <v>3.4185854255970618</v>
      </c>
      <c r="M92" s="44">
        <f t="shared" si="15"/>
        <v>0.11129940517903945</v>
      </c>
    </row>
    <row r="93" spans="3:14" x14ac:dyDescent="0.3">
      <c r="I93" s="130" t="s">
        <v>338</v>
      </c>
      <c r="J93" s="212">
        <f t="shared" si="13"/>
        <v>27.05263157894737</v>
      </c>
      <c r="K93" s="111">
        <f t="shared" si="16"/>
        <v>30.21311475409836</v>
      </c>
      <c r="L93" s="210">
        <f t="shared" si="14"/>
        <v>-3.1604831751509899</v>
      </c>
      <c r="M93" s="44">
        <f t="shared" si="15"/>
        <v>-0.10460633406631058</v>
      </c>
    </row>
    <row r="94" spans="3:14" x14ac:dyDescent="0.3">
      <c r="E94" s="25"/>
      <c r="F94" s="25"/>
      <c r="I94" s="130" t="s">
        <v>65</v>
      </c>
      <c r="J94" s="212">
        <f t="shared" si="13"/>
        <v>32.166666666666664</v>
      </c>
      <c r="K94" s="111">
        <f t="shared" si="16"/>
        <v>23.818181818181817</v>
      </c>
      <c r="L94" s="210">
        <f t="shared" si="14"/>
        <v>8.3484848484848477</v>
      </c>
      <c r="M94" s="44">
        <f t="shared" si="15"/>
        <v>0.35050890585241729</v>
      </c>
    </row>
    <row r="95" spans="3:14" x14ac:dyDescent="0.3">
      <c r="E95" s="25"/>
      <c r="F95" s="25"/>
      <c r="I95" s="79" t="s">
        <v>296</v>
      </c>
      <c r="J95" s="212">
        <f t="shared" si="13"/>
        <v>16.694444444444443</v>
      </c>
      <c r="K95" s="111">
        <f t="shared" si="16"/>
        <v>31.72972972972973</v>
      </c>
      <c r="L95" s="210">
        <f t="shared" si="14"/>
        <v>-15.035285285285287</v>
      </c>
      <c r="M95" s="44">
        <f t="shared" si="15"/>
        <v>-0.47385481733863338</v>
      </c>
    </row>
    <row r="96" spans="3:14" ht="15" thickBot="1" x14ac:dyDescent="0.35">
      <c r="I96" s="13" t="s">
        <v>19</v>
      </c>
      <c r="J96" s="213">
        <f t="shared" si="13"/>
        <v>19.941860465116278</v>
      </c>
      <c r="K96" s="208">
        <f t="shared" si="16"/>
        <v>18.657627118644069</v>
      </c>
      <c r="L96" s="211">
        <f t="shared" si="14"/>
        <v>1.2842333464722095</v>
      </c>
      <c r="M96" s="65">
        <f t="shared" si="15"/>
        <v>6.8831547458085354E-2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6C27-3C12-48B9-B81A-A730659E9D66}">
  <dimension ref="B1:AM203"/>
  <sheetViews>
    <sheetView topLeftCell="C1" zoomScaleNormal="100" workbookViewId="0">
      <selection activeCell="I25" sqref="I25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533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I2" t="s">
        <v>539</v>
      </c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533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537</v>
      </c>
      <c r="D5" s="423" t="s">
        <v>538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35</v>
      </c>
      <c r="E8" s="93">
        <f t="shared" ref="E8:E19" si="0">SUM(C8-D8)</f>
        <v>-1</v>
      </c>
      <c r="F8" s="96">
        <f t="shared" ref="F8:F19" si="1">SUM(E8/D8)</f>
        <v>-2.8571428571428571E-2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51</v>
      </c>
      <c r="D9" s="427">
        <v>51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21</v>
      </c>
      <c r="D10" s="427">
        <v>21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535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2211</v>
      </c>
      <c r="D11" s="427">
        <v>2177</v>
      </c>
      <c r="E11" s="93">
        <f t="shared" si="0"/>
        <v>34</v>
      </c>
      <c r="F11" s="44">
        <f t="shared" si="1"/>
        <v>1.5617822691777675E-2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0.68743589743589739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24</v>
      </c>
      <c r="D13" s="427">
        <v>28</v>
      </c>
      <c r="E13" s="93">
        <f t="shared" si="0"/>
        <v>-4</v>
      </c>
      <c r="F13" s="58">
        <f t="shared" si="1"/>
        <v>-0.14285714285714285</v>
      </c>
      <c r="J13" s="190"/>
      <c r="K13" s="144"/>
      <c r="L13" s="139"/>
      <c r="M13" s="139"/>
      <c r="N13" s="141"/>
      <c r="S13" s="16" t="s">
        <v>11</v>
      </c>
      <c r="T13" s="18">
        <f>SUM(C58/T8)</f>
        <v>0.66078884462151399</v>
      </c>
      <c r="U13" s="16"/>
    </row>
    <row r="14" spans="2:35" ht="15" thickBot="1" x14ac:dyDescent="0.35">
      <c r="B14" s="14" t="s">
        <v>59</v>
      </c>
      <c r="C14" s="427">
        <v>147</v>
      </c>
      <c r="D14" s="427">
        <v>145</v>
      </c>
      <c r="E14" s="93">
        <f t="shared" si="0"/>
        <v>2</v>
      </c>
      <c r="F14" s="44">
        <f t="shared" si="1"/>
        <v>1.3793103448275862E-2</v>
      </c>
      <c r="J14" s="190"/>
      <c r="K14" s="144"/>
      <c r="L14" s="139"/>
      <c r="M14" s="139"/>
      <c r="N14" s="141"/>
      <c r="S14" t="s">
        <v>536</v>
      </c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24</v>
      </c>
      <c r="D16" s="430">
        <v>27</v>
      </c>
      <c r="E16" s="41">
        <f t="shared" si="0"/>
        <v>-3</v>
      </c>
      <c r="F16" s="44">
        <f t="shared" si="1"/>
        <v>-0.1111111111111111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0.68051282051282047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37</v>
      </c>
      <c r="E17" s="41">
        <f t="shared" si="0"/>
        <v>-1</v>
      </c>
      <c r="F17" s="44">
        <f t="shared" si="1"/>
        <v>-2.7027027027027029E-2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0.65095617529880478</v>
      </c>
      <c r="U17" s="16"/>
    </row>
    <row r="18" spans="2:25" ht="15" thickBot="1" x14ac:dyDescent="0.35">
      <c r="B18" s="15" t="s">
        <v>19</v>
      </c>
      <c r="C18" s="429">
        <v>86</v>
      </c>
      <c r="D18" s="429">
        <v>86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2681</v>
      </c>
      <c r="D19" s="7">
        <f>SUM(D8:D18)</f>
        <v>2654</v>
      </c>
      <c r="E19" s="77">
        <f t="shared" si="0"/>
        <v>27</v>
      </c>
      <c r="F19" s="60">
        <f t="shared" si="1"/>
        <v>1.0173323285606632E-2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534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537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51</v>
      </c>
      <c r="D28" s="99">
        <v>118</v>
      </c>
      <c r="E28" s="41">
        <f t="shared" ref="E28:E38" si="3">SUM(C28-D28)</f>
        <v>-67</v>
      </c>
      <c r="F28" s="67">
        <f t="shared" ref="F28:F36" si="4">SUM(E28/D28)</f>
        <v>-0.56779661016949157</v>
      </c>
      <c r="G28" s="75">
        <f>SUM(C28/D28)</f>
        <v>0.43220338983050849</v>
      </c>
      <c r="V28" s="188"/>
    </row>
    <row r="29" spans="2:25" ht="15" thickBot="1" x14ac:dyDescent="0.35">
      <c r="B29" s="33" t="s">
        <v>1</v>
      </c>
      <c r="C29" s="435">
        <f t="shared" si="2"/>
        <v>21</v>
      </c>
      <c r="D29" s="99">
        <v>47</v>
      </c>
      <c r="E29" s="41">
        <f t="shared" si="3"/>
        <v>-26</v>
      </c>
      <c r="F29" s="67">
        <f t="shared" si="4"/>
        <v>-0.55319148936170215</v>
      </c>
      <c r="G29" s="75">
        <f t="shared" ref="G29:G36" si="5">SUM(C29/D29)</f>
        <v>0.44680851063829785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2211</v>
      </c>
      <c r="D30" s="99">
        <v>2500</v>
      </c>
      <c r="E30" s="41">
        <f t="shared" si="3"/>
        <v>-289</v>
      </c>
      <c r="F30" s="67">
        <f t="shared" si="4"/>
        <v>-0.11559999999999999</v>
      </c>
      <c r="G30" s="75">
        <f>SUM(C30/D30)</f>
        <v>0.88439999999999996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3"/>
        <v>-11</v>
      </c>
      <c r="F32" s="67">
        <f t="shared" si="4"/>
        <v>-0.31428571428571428</v>
      </c>
      <c r="G32" s="75">
        <f t="shared" si="5"/>
        <v>0.68571428571428572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147</v>
      </c>
      <c r="D33" s="99">
        <v>460</v>
      </c>
      <c r="E33" s="41">
        <f t="shared" si="3"/>
        <v>-313</v>
      </c>
      <c r="F33" s="67">
        <f t="shared" si="4"/>
        <v>-0.68043478260869561</v>
      </c>
      <c r="G33" s="75">
        <f t="shared" si="5"/>
        <v>0.31956521739130433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86</v>
      </c>
      <c r="D37" s="119">
        <v>295</v>
      </c>
      <c r="E37" s="41">
        <f t="shared" si="3"/>
        <v>-209</v>
      </c>
      <c r="F37" s="94">
        <f>SUM(E37/D37)</f>
        <v>-0.70847457627118648</v>
      </c>
      <c r="G37" s="75">
        <f>SUM(C37/D37)</f>
        <v>0.29152542372881357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2681</v>
      </c>
      <c r="D38" s="7">
        <f>SUM(D27:D37)</f>
        <v>3859</v>
      </c>
      <c r="E38" s="77">
        <f t="shared" si="3"/>
        <v>-1178</v>
      </c>
      <c r="F38" s="149">
        <f>SUM(E38/D38)</f>
        <v>-0.30526043016325471</v>
      </c>
      <c r="G38" s="185">
        <f>SUM(C38/D38)</f>
        <v>0.69473956983674523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470</v>
      </c>
      <c r="D40" s="438">
        <f>SUM(D27:D29,D31:D37)</f>
        <v>1359</v>
      </c>
      <c r="E40" s="77">
        <f>SUM(C40-D40)</f>
        <v>-889</v>
      </c>
      <c r="F40" s="149">
        <f>SUM(E40/D40)</f>
        <v>-0.6541574687270052</v>
      </c>
      <c r="G40" s="185">
        <f>SUM(C40/D40)</f>
        <v>0.34584253127299486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533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537</v>
      </c>
      <c r="D44" s="423" t="s">
        <v>538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1202</v>
      </c>
      <c r="D47" s="441">
        <v>1223</v>
      </c>
      <c r="E47" s="93">
        <f t="shared" ref="E47:E57" si="6">SUM(C47-D47)</f>
        <v>-21</v>
      </c>
      <c r="F47" s="95">
        <f t="shared" ref="F47:F57" si="7">SUM(E47/D47)</f>
        <v>-1.7170891251022075E-2</v>
      </c>
      <c r="G47" s="394">
        <f t="shared" ref="G47:G57" si="8">SUM(C47/C27)</f>
        <v>35.352941176470587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1505</v>
      </c>
      <c r="D48" s="427">
        <v>1606</v>
      </c>
      <c r="E48" s="93">
        <f t="shared" si="6"/>
        <v>-101</v>
      </c>
      <c r="F48" s="95">
        <f t="shared" si="7"/>
        <v>-6.2889165628891658E-2</v>
      </c>
      <c r="G48" s="394">
        <f t="shared" si="8"/>
        <v>29.509803921568629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811</v>
      </c>
      <c r="D49" s="427">
        <v>846</v>
      </c>
      <c r="E49" s="93">
        <f t="shared" si="6"/>
        <v>-35</v>
      </c>
      <c r="F49" s="95">
        <f t="shared" si="7"/>
        <v>-4.1371158392434985E-2</v>
      </c>
      <c r="G49" s="394">
        <f t="shared" si="8"/>
        <v>38.61904761904762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68879</v>
      </c>
      <c r="D50" s="442">
        <v>66791</v>
      </c>
      <c r="E50" s="93">
        <f t="shared" si="6"/>
        <v>2088</v>
      </c>
      <c r="F50" s="95">
        <f t="shared" si="7"/>
        <v>3.126169693521582E-2</v>
      </c>
      <c r="G50" s="394">
        <f t="shared" si="8"/>
        <v>31.152872003618274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1203</v>
      </c>
      <c r="D51" s="427">
        <v>1269</v>
      </c>
      <c r="E51" s="93">
        <f t="shared" si="6"/>
        <v>-66</v>
      </c>
      <c r="F51" s="95">
        <f t="shared" si="7"/>
        <v>-5.2009456264775412E-2</v>
      </c>
      <c r="G51" s="394">
        <f t="shared" si="8"/>
        <v>41.482758620689658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514</v>
      </c>
      <c r="D52" s="427">
        <v>836</v>
      </c>
      <c r="E52" s="93">
        <f t="shared" si="6"/>
        <v>-322</v>
      </c>
      <c r="F52" s="95">
        <f t="shared" si="7"/>
        <v>-0.38516746411483255</v>
      </c>
      <c r="G52" s="394">
        <f t="shared" si="8"/>
        <v>21.416666666666668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5004</v>
      </c>
      <c r="D53" s="427">
        <v>5095</v>
      </c>
      <c r="E53" s="93">
        <f t="shared" si="6"/>
        <v>-91</v>
      </c>
      <c r="F53" s="95">
        <f t="shared" si="7"/>
        <v>-1.7860647693817469E-2</v>
      </c>
      <c r="G53" s="394">
        <f t="shared" si="8"/>
        <v>34.04081632653061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585</v>
      </c>
      <c r="D54" s="429">
        <v>595</v>
      </c>
      <c r="E54" s="26">
        <f t="shared" si="6"/>
        <v>-10</v>
      </c>
      <c r="F54" s="152">
        <f t="shared" si="7"/>
        <v>-1.680672268907563E-2</v>
      </c>
      <c r="G54" s="394">
        <f t="shared" si="8"/>
        <v>32.5</v>
      </c>
      <c r="AL54" s="35"/>
      <c r="AM54" s="35"/>
    </row>
    <row r="55" spans="2:39" ht="15" thickBot="1" x14ac:dyDescent="0.35">
      <c r="B55" s="14" t="s">
        <v>65</v>
      </c>
      <c r="C55" s="427">
        <v>796</v>
      </c>
      <c r="D55" s="427">
        <v>1014</v>
      </c>
      <c r="E55" s="41">
        <f t="shared" si="6"/>
        <v>-218</v>
      </c>
      <c r="F55" s="67">
        <f t="shared" si="7"/>
        <v>-0.21499013806706113</v>
      </c>
      <c r="G55" s="394">
        <f t="shared" si="8"/>
        <v>33.166666666666664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650</v>
      </c>
      <c r="D56" s="427">
        <v>649</v>
      </c>
      <c r="E56" s="41">
        <f t="shared" si="6"/>
        <v>1</v>
      </c>
      <c r="F56" s="67">
        <f t="shared" si="7"/>
        <v>1.5408320493066256E-3</v>
      </c>
      <c r="G56" s="394">
        <f t="shared" si="8"/>
        <v>18.055555555555557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1780</v>
      </c>
      <c r="D57" s="429">
        <v>1771</v>
      </c>
      <c r="E57" s="57">
        <f t="shared" si="6"/>
        <v>9</v>
      </c>
      <c r="F57" s="94">
        <f t="shared" si="7"/>
        <v>5.0818746470920381E-3</v>
      </c>
      <c r="G57" s="394">
        <f t="shared" si="8"/>
        <v>20.697674418604652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82929</v>
      </c>
      <c r="D58" s="59">
        <f>SUM(D47:D57)</f>
        <v>81695</v>
      </c>
      <c r="E58" s="77">
        <f>SUM(C58-D58)</f>
        <v>1234</v>
      </c>
      <c r="F58" s="149">
        <f>SUM(E58/D58)</f>
        <v>1.5104963584062672E-2</v>
      </c>
      <c r="G58" s="395">
        <f>SUM(C58/C38)</f>
        <v>30.932114882506529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14050</v>
      </c>
      <c r="D59" s="73">
        <f>SUM(D47:D49,D51:D57)</f>
        <v>14904</v>
      </c>
      <c r="E59" s="73">
        <f>SUM(E47:E49,E51:E57)</f>
        <v>-854</v>
      </c>
      <c r="F59" s="127">
        <f>SUM(E59/D59)</f>
        <v>-5.7300053676865269E-2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14050</v>
      </c>
      <c r="F61" s="30">
        <f>SUM(C27:C29,C31:C37)</f>
        <v>470</v>
      </c>
      <c r="G61" s="134">
        <f>SUM(E61/F61)</f>
        <v>29.893617021276597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534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537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1202</v>
      </c>
      <c r="D69" s="220">
        <v>4152</v>
      </c>
      <c r="E69" s="41">
        <f>SUM(C69-D69)</f>
        <v>-2950</v>
      </c>
      <c r="F69" s="67">
        <f>SUM(E69/D69)</f>
        <v>-0.71050096339113678</v>
      </c>
      <c r="G69" s="75">
        <f>SUM(C69/D69)</f>
        <v>0.28949903660886322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1505</v>
      </c>
      <c r="D70" s="220">
        <v>3262</v>
      </c>
      <c r="E70" s="41">
        <f t="shared" ref="E70:E79" si="10">SUM(C70-D70)</f>
        <v>-1757</v>
      </c>
      <c r="F70" s="67">
        <f t="shared" ref="F70:F79" si="11">SUM(E70/D70)</f>
        <v>-0.53862660944206009</v>
      </c>
      <c r="G70" s="75">
        <f t="shared" ref="G70:G79" si="12">SUM(C70/D70)</f>
        <v>0.46137339055793991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811</v>
      </c>
      <c r="D71" s="220">
        <v>1771</v>
      </c>
      <c r="E71" s="41">
        <f t="shared" si="10"/>
        <v>-960</v>
      </c>
      <c r="F71" s="67">
        <f t="shared" si="11"/>
        <v>-0.54206662902315073</v>
      </c>
      <c r="G71" s="75">
        <f>SUM(C71/D71)</f>
        <v>0.45793337097684922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68879</v>
      </c>
      <c r="D72" s="220">
        <v>86541</v>
      </c>
      <c r="E72" s="41">
        <f t="shared" si="10"/>
        <v>-17662</v>
      </c>
      <c r="F72" s="67">
        <f t="shared" si="11"/>
        <v>-0.20408823563397696</v>
      </c>
      <c r="G72" s="75">
        <f t="shared" si="12"/>
        <v>0.79591176436602307</v>
      </c>
    </row>
    <row r="73" spans="2:14" ht="15" thickBot="1" x14ac:dyDescent="0.35">
      <c r="B73" s="3" t="s">
        <v>3</v>
      </c>
      <c r="C73" s="435">
        <f t="shared" si="9"/>
        <v>1203</v>
      </c>
      <c r="D73" s="220">
        <v>2819</v>
      </c>
      <c r="E73" s="41">
        <f t="shared" si="10"/>
        <v>-1616</v>
      </c>
      <c r="F73" s="67">
        <f t="shared" si="11"/>
        <v>-0.57325292656970561</v>
      </c>
      <c r="G73" s="75">
        <f t="shared" si="12"/>
        <v>0.42674707343029444</v>
      </c>
    </row>
    <row r="74" spans="2:14" ht="15" thickBot="1" x14ac:dyDescent="0.35">
      <c r="B74" s="227" t="s">
        <v>7</v>
      </c>
      <c r="C74" s="435">
        <f t="shared" si="9"/>
        <v>514</v>
      </c>
      <c r="D74" s="223">
        <v>752</v>
      </c>
      <c r="E74" s="57">
        <f t="shared" si="10"/>
        <v>-238</v>
      </c>
      <c r="F74" s="94">
        <f t="shared" si="11"/>
        <v>-0.31648936170212766</v>
      </c>
      <c r="G74" s="75">
        <f t="shared" si="12"/>
        <v>0.68351063829787229</v>
      </c>
    </row>
    <row r="75" spans="2:14" ht="15" thickBot="1" x14ac:dyDescent="0.35">
      <c r="B75" s="14" t="s">
        <v>59</v>
      </c>
      <c r="C75" s="435">
        <f t="shared" si="9"/>
        <v>5004</v>
      </c>
      <c r="D75" s="220">
        <v>14129</v>
      </c>
      <c r="E75" s="41">
        <f t="shared" si="10"/>
        <v>-9125</v>
      </c>
      <c r="F75" s="67">
        <f t="shared" si="11"/>
        <v>-0.64583480784202707</v>
      </c>
      <c r="G75" s="75">
        <f t="shared" si="12"/>
        <v>0.35416519215797299</v>
      </c>
      <c r="K75" s="282"/>
    </row>
    <row r="76" spans="2:14" ht="15" thickBot="1" x14ac:dyDescent="0.35">
      <c r="B76" s="170" t="s">
        <v>338</v>
      </c>
      <c r="C76" s="435">
        <f t="shared" si="9"/>
        <v>585</v>
      </c>
      <c r="D76" s="235">
        <v>1843</v>
      </c>
      <c r="E76" s="93">
        <f t="shared" si="10"/>
        <v>-1258</v>
      </c>
      <c r="F76" s="95">
        <f t="shared" si="11"/>
        <v>-0.68258274552360287</v>
      </c>
      <c r="G76" s="75">
        <f t="shared" si="12"/>
        <v>0.31741725447639718</v>
      </c>
    </row>
    <row r="77" spans="2:14" ht="15" thickBot="1" x14ac:dyDescent="0.35">
      <c r="B77" s="233" t="s">
        <v>65</v>
      </c>
      <c r="C77" s="436">
        <f t="shared" si="9"/>
        <v>796</v>
      </c>
      <c r="D77" s="236">
        <v>1048</v>
      </c>
      <c r="E77" s="57">
        <f t="shared" si="10"/>
        <v>-252</v>
      </c>
      <c r="F77" s="238">
        <f t="shared" si="11"/>
        <v>-0.24045801526717558</v>
      </c>
      <c r="G77" s="75">
        <f t="shared" si="12"/>
        <v>0.75954198473282442</v>
      </c>
    </row>
    <row r="78" spans="2:14" ht="15" thickBot="1" x14ac:dyDescent="0.35">
      <c r="B78" s="419" t="s">
        <v>296</v>
      </c>
      <c r="C78" s="435">
        <f t="shared" si="9"/>
        <v>650</v>
      </c>
      <c r="D78" s="418">
        <v>3522</v>
      </c>
      <c r="E78" s="105">
        <f t="shared" si="10"/>
        <v>-2872</v>
      </c>
      <c r="F78" s="150">
        <f t="shared" si="11"/>
        <v>-0.81544576944917657</v>
      </c>
      <c r="G78" s="75">
        <f t="shared" si="12"/>
        <v>0.1845542305508234</v>
      </c>
    </row>
    <row r="79" spans="2:14" ht="15" thickBot="1" x14ac:dyDescent="0.35">
      <c r="B79" s="38" t="s">
        <v>19</v>
      </c>
      <c r="C79" s="441">
        <f t="shared" si="9"/>
        <v>1780</v>
      </c>
      <c r="D79" s="390">
        <v>5504</v>
      </c>
      <c r="E79" s="26">
        <f t="shared" si="10"/>
        <v>-3724</v>
      </c>
      <c r="F79" s="152">
        <f t="shared" si="11"/>
        <v>-0.67659883720930236</v>
      </c>
      <c r="G79" s="75">
        <f t="shared" si="12"/>
        <v>0.32340116279069769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82929</v>
      </c>
      <c r="D80" s="115">
        <f>SUM(D69:D79)</f>
        <v>125343</v>
      </c>
      <c r="E80" s="77">
        <f>SUM(C80-D80)</f>
        <v>-42414</v>
      </c>
      <c r="F80" s="149">
        <f>SUM(E80/D80)</f>
        <v>-0.33838347574256239</v>
      </c>
      <c r="G80" s="185">
        <f>SUM(C80/D80)</f>
        <v>0.66161652425743755</v>
      </c>
      <c r="N80" s="72"/>
    </row>
    <row r="81" spans="3:14" ht="15" thickBot="1" x14ac:dyDescent="0.35">
      <c r="E81" s="102">
        <f>SUM(E69:E79)</f>
        <v>-42414</v>
      </c>
      <c r="I81" s="6" t="s">
        <v>534</v>
      </c>
      <c r="J81" s="40"/>
      <c r="K81" s="40"/>
      <c r="N81" s="72"/>
    </row>
    <row r="82" spans="3:14" ht="18.600000000000001" thickBot="1" x14ac:dyDescent="0.4">
      <c r="C82" s="444">
        <f>SUM(C80/C38)</f>
        <v>30.932114882506529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537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14050</v>
      </c>
      <c r="D84" s="73">
        <f>SUM(D69:D71,D73:D79)</f>
        <v>38802</v>
      </c>
      <c r="E84" s="250">
        <f>SUM(C84/D84)</f>
        <v>0.36209473738467091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35.352941176470587</v>
      </c>
      <c r="K86" s="111">
        <f t="shared" si="13"/>
        <v>36.743362831858406</v>
      </c>
      <c r="L86" s="210">
        <f>SUM(J86-K86)</f>
        <v>-1.3904216553878186</v>
      </c>
      <c r="M86" s="44">
        <f>SUM(L86/K86)</f>
        <v>-3.7841437152895833E-2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29.509803921568629</v>
      </c>
      <c r="K87" s="111">
        <f t="shared" si="13"/>
        <v>27.64406779661017</v>
      </c>
      <c r="L87" s="210">
        <f t="shared" ref="L87:L96" si="14">SUM(J87-K87)</f>
        <v>1.8657361249584596</v>
      </c>
      <c r="M87" s="44">
        <f t="shared" ref="M87:M96" si="15">SUM(L87/K87)</f>
        <v>6.7491374232096335E-2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38.61904761904762</v>
      </c>
      <c r="K88" s="111">
        <f t="shared" si="13"/>
        <v>37.680851063829785</v>
      </c>
      <c r="L88" s="210">
        <f>SUM(J88-K88)</f>
        <v>0.93819655521783574</v>
      </c>
      <c r="M88" s="44">
        <f t="shared" si="15"/>
        <v>2.4898496948186494E-2</v>
      </c>
      <c r="N88" s="72"/>
    </row>
    <row r="89" spans="3:14" x14ac:dyDescent="0.3">
      <c r="C89" s="445">
        <f>(SUM(C69,C70,C71,C73,C74,C75,C76,C77,C78,C79)/SUM(C27,C28,C29,C31,C32,C33,C34,C35,C36,C37))</f>
        <v>29.893617021276597</v>
      </c>
      <c r="D89" s="10"/>
      <c r="E89" s="73"/>
      <c r="I89" s="130" t="s">
        <v>6</v>
      </c>
      <c r="J89" s="212">
        <f t="shared" si="13"/>
        <v>31.152872003618274</v>
      </c>
      <c r="K89" s="111">
        <f t="shared" si="13"/>
        <v>34.616399999999999</v>
      </c>
      <c r="L89" s="210">
        <f t="shared" si="14"/>
        <v>-3.4635279963817247</v>
      </c>
      <c r="M89" s="44">
        <f t="shared" si="15"/>
        <v>-0.10005454051783909</v>
      </c>
    </row>
    <row r="90" spans="3:14" x14ac:dyDescent="0.3">
      <c r="I90" s="130" t="s">
        <v>3</v>
      </c>
      <c r="J90" s="212">
        <f t="shared" si="13"/>
        <v>41.482758620689658</v>
      </c>
      <c r="K90" s="111">
        <f t="shared" ref="K90:K96" si="16">SUM(D73/D31)</f>
        <v>37.586666666666666</v>
      </c>
      <c r="L90" s="210">
        <f t="shared" si="14"/>
        <v>3.8960919540229924</v>
      </c>
      <c r="M90" s="44">
        <f t="shared" si="15"/>
        <v>0.1036562243886926</v>
      </c>
    </row>
    <row r="91" spans="3:14" x14ac:dyDescent="0.3">
      <c r="E91" s="73"/>
      <c r="I91" s="130" t="s">
        <v>7</v>
      </c>
      <c r="J91" s="212">
        <f t="shared" si="13"/>
        <v>21.416666666666668</v>
      </c>
      <c r="K91" s="111">
        <f t="shared" si="16"/>
        <v>21.485714285714284</v>
      </c>
      <c r="L91" s="210">
        <f t="shared" si="14"/>
        <v>-6.9047619047616138E-2</v>
      </c>
      <c r="M91" s="44">
        <f t="shared" si="15"/>
        <v>-3.2136524822693685E-3</v>
      </c>
    </row>
    <row r="92" spans="3:14" x14ac:dyDescent="0.3">
      <c r="E92" s="74"/>
      <c r="I92" s="130" t="s">
        <v>59</v>
      </c>
      <c r="J92" s="212">
        <f t="shared" si="13"/>
        <v>34.04081632653061</v>
      </c>
      <c r="K92" s="111">
        <f t="shared" si="16"/>
        <v>30.715217391304346</v>
      </c>
      <c r="L92" s="210">
        <f t="shared" si="14"/>
        <v>3.3255989352262638</v>
      </c>
      <c r="M92" s="44">
        <f t="shared" si="15"/>
        <v>0.10827202988209225</v>
      </c>
    </row>
    <row r="93" spans="3:14" x14ac:dyDescent="0.3">
      <c r="I93" s="130" t="s">
        <v>338</v>
      </c>
      <c r="J93" s="212">
        <f t="shared" si="13"/>
        <v>32.5</v>
      </c>
      <c r="K93" s="111">
        <f t="shared" si="16"/>
        <v>30.21311475409836</v>
      </c>
      <c r="L93" s="210">
        <f t="shared" si="14"/>
        <v>2.2868852459016402</v>
      </c>
      <c r="M93" s="44">
        <f t="shared" si="15"/>
        <v>7.5691806836679365E-2</v>
      </c>
    </row>
    <row r="94" spans="3:14" x14ac:dyDescent="0.3">
      <c r="E94" s="25"/>
      <c r="F94" s="25"/>
      <c r="I94" s="130" t="s">
        <v>65</v>
      </c>
      <c r="J94" s="212">
        <f t="shared" si="13"/>
        <v>33.166666666666664</v>
      </c>
      <c r="K94" s="111">
        <f t="shared" si="16"/>
        <v>23.818181818181817</v>
      </c>
      <c r="L94" s="210">
        <f t="shared" si="14"/>
        <v>9.3484848484848477</v>
      </c>
      <c r="M94" s="44">
        <f t="shared" si="15"/>
        <v>0.39249363867684478</v>
      </c>
    </row>
    <row r="95" spans="3:14" x14ac:dyDescent="0.3">
      <c r="E95" s="25"/>
      <c r="F95" s="25"/>
      <c r="I95" s="79" t="s">
        <v>296</v>
      </c>
      <c r="J95" s="212">
        <f t="shared" si="13"/>
        <v>18.055555555555557</v>
      </c>
      <c r="K95" s="111">
        <f t="shared" si="16"/>
        <v>31.72972972972973</v>
      </c>
      <c r="L95" s="210">
        <f t="shared" si="14"/>
        <v>-13.674174174174173</v>
      </c>
      <c r="M95" s="44">
        <f t="shared" si="15"/>
        <v>-0.43095778913496113</v>
      </c>
    </row>
    <row r="96" spans="3:14" ht="15" thickBot="1" x14ac:dyDescent="0.35">
      <c r="I96" s="13" t="s">
        <v>19</v>
      </c>
      <c r="J96" s="213">
        <f t="shared" si="13"/>
        <v>20.697674418604652</v>
      </c>
      <c r="K96" s="208">
        <f t="shared" si="16"/>
        <v>18.657627118644069</v>
      </c>
      <c r="L96" s="211">
        <f t="shared" si="14"/>
        <v>2.0400472999605839</v>
      </c>
      <c r="M96" s="65">
        <f t="shared" si="15"/>
        <v>0.10934119794483507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C152-0E77-40F8-9921-3D73D5EBDB07}">
  <dimension ref="B1:AM203"/>
  <sheetViews>
    <sheetView topLeftCell="C1" zoomScaleNormal="100" workbookViewId="0">
      <selection activeCell="H56" sqref="H56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540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540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542</v>
      </c>
      <c r="D5" s="423" t="s">
        <v>543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49</v>
      </c>
      <c r="E9" s="93">
        <f t="shared" si="0"/>
        <v>3</v>
      </c>
      <c r="F9" s="44">
        <f t="shared" si="1"/>
        <v>6.1224489795918366E-2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21</v>
      </c>
      <c r="D10" s="427">
        <v>21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544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2213</v>
      </c>
      <c r="D11" s="427">
        <v>2213</v>
      </c>
      <c r="E11" s="93">
        <f t="shared" si="0"/>
        <v>0</v>
      </c>
      <c r="F11" s="44">
        <f t="shared" si="1"/>
        <v>0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28</v>
      </c>
      <c r="D12" s="428">
        <v>29</v>
      </c>
      <c r="E12" s="93">
        <f t="shared" si="0"/>
        <v>-1</v>
      </c>
      <c r="F12" s="44">
        <f t="shared" si="1"/>
        <v>-3.4482758620689655E-2</v>
      </c>
      <c r="J12" s="190"/>
      <c r="K12" s="146"/>
      <c r="L12" s="139"/>
      <c r="M12" s="139"/>
      <c r="N12" s="141"/>
      <c r="S12" s="16" t="s">
        <v>58</v>
      </c>
      <c r="T12" s="18">
        <f>SUM(C19/T7)</f>
        <v>0.68692307692307697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24</v>
      </c>
      <c r="D13" s="427">
        <v>24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0.65585657370517925</v>
      </c>
      <c r="U13" s="16"/>
    </row>
    <row r="14" spans="2:35" ht="15" thickBot="1" x14ac:dyDescent="0.35">
      <c r="B14" s="14" t="s">
        <v>59</v>
      </c>
      <c r="C14" s="427">
        <v>147</v>
      </c>
      <c r="D14" s="427">
        <v>148</v>
      </c>
      <c r="E14" s="93">
        <f t="shared" si="0"/>
        <v>-1</v>
      </c>
      <c r="F14" s="44">
        <f t="shared" si="1"/>
        <v>-6.7567567567567571E-3</v>
      </c>
      <c r="J14" s="190"/>
      <c r="K14" s="144"/>
      <c r="L14" s="139"/>
      <c r="M14" s="139"/>
      <c r="N14" s="141"/>
      <c r="S14" t="s">
        <v>545</v>
      </c>
    </row>
    <row r="15" spans="2:35" ht="15" thickBot="1" x14ac:dyDescent="0.35">
      <c r="B15" s="14" t="s">
        <v>338</v>
      </c>
      <c r="C15" s="429">
        <v>18</v>
      </c>
      <c r="D15" s="429">
        <v>17</v>
      </c>
      <c r="E15" s="26">
        <f t="shared" si="0"/>
        <v>1</v>
      </c>
      <c r="F15" s="263">
        <f t="shared" si="1"/>
        <v>5.8823529411764705E-2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23</v>
      </c>
      <c r="D16" s="430">
        <v>24</v>
      </c>
      <c r="E16" s="41">
        <f t="shared" si="0"/>
        <v>-1</v>
      </c>
      <c r="F16" s="44">
        <f t="shared" si="1"/>
        <v>-4.1666666666666664E-2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0.68794871794871792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0.64521115537848606</v>
      </c>
      <c r="U17" s="16"/>
    </row>
    <row r="18" spans="2:25" ht="15" thickBot="1" x14ac:dyDescent="0.35">
      <c r="B18" s="15" t="s">
        <v>19</v>
      </c>
      <c r="C18" s="429">
        <v>82</v>
      </c>
      <c r="D18" s="429">
        <v>87</v>
      </c>
      <c r="E18" s="57">
        <f t="shared" si="0"/>
        <v>-5</v>
      </c>
      <c r="F18" s="58">
        <f t="shared" si="1"/>
        <v>-5.7471264367816091E-2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2679</v>
      </c>
      <c r="D19" s="7">
        <f>SUM(D8:D18)</f>
        <v>2683</v>
      </c>
      <c r="E19" s="77">
        <f t="shared" si="0"/>
        <v>-4</v>
      </c>
      <c r="F19" s="60">
        <f t="shared" si="1"/>
        <v>-1.4908684308609765E-3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541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542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21</v>
      </c>
      <c r="D29" s="99">
        <v>47</v>
      </c>
      <c r="E29" s="41">
        <f t="shared" si="3"/>
        <v>-26</v>
      </c>
      <c r="F29" s="67">
        <f t="shared" si="4"/>
        <v>-0.55319148936170215</v>
      </c>
      <c r="G29" s="75">
        <f t="shared" ref="G29:G36" si="5">SUM(C29/D29)</f>
        <v>0.44680851063829785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2213</v>
      </c>
      <c r="D30" s="99">
        <v>2500</v>
      </c>
      <c r="E30" s="41">
        <f t="shared" si="3"/>
        <v>-287</v>
      </c>
      <c r="F30" s="67">
        <f t="shared" si="4"/>
        <v>-0.1148</v>
      </c>
      <c r="G30" s="75">
        <f>SUM(C30/D30)</f>
        <v>0.88519999999999999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28</v>
      </c>
      <c r="D31" s="99">
        <v>75</v>
      </c>
      <c r="E31" s="41">
        <f t="shared" si="3"/>
        <v>-47</v>
      </c>
      <c r="F31" s="67">
        <f t="shared" si="4"/>
        <v>-0.62666666666666671</v>
      </c>
      <c r="G31" s="75">
        <f t="shared" si="5"/>
        <v>0.37333333333333335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3"/>
        <v>-11</v>
      </c>
      <c r="F32" s="67">
        <f t="shared" si="4"/>
        <v>-0.31428571428571428</v>
      </c>
      <c r="G32" s="75">
        <f t="shared" si="5"/>
        <v>0.68571428571428572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147</v>
      </c>
      <c r="D33" s="99">
        <v>460</v>
      </c>
      <c r="E33" s="41">
        <f t="shared" si="3"/>
        <v>-313</v>
      </c>
      <c r="F33" s="67">
        <f t="shared" si="4"/>
        <v>-0.68043478260869561</v>
      </c>
      <c r="G33" s="75">
        <f t="shared" si="5"/>
        <v>0.31956521739130433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23</v>
      </c>
      <c r="D35" s="182">
        <v>44</v>
      </c>
      <c r="E35" s="57">
        <f t="shared" si="3"/>
        <v>-21</v>
      </c>
      <c r="F35" s="389">
        <f t="shared" si="4"/>
        <v>-0.47727272727272729</v>
      </c>
      <c r="G35" s="75">
        <f t="shared" si="5"/>
        <v>0.52272727272727271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82</v>
      </c>
      <c r="D37" s="119">
        <v>295</v>
      </c>
      <c r="E37" s="41">
        <f t="shared" si="3"/>
        <v>-213</v>
      </c>
      <c r="F37" s="94">
        <f>SUM(E37/D37)</f>
        <v>-0.7220338983050848</v>
      </c>
      <c r="G37" s="75">
        <f>SUM(C37/D37)</f>
        <v>0.27796610169491526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2679</v>
      </c>
      <c r="D38" s="7">
        <f>SUM(D27:D37)</f>
        <v>3859</v>
      </c>
      <c r="E38" s="77">
        <f t="shared" si="3"/>
        <v>-1180</v>
      </c>
      <c r="F38" s="149">
        <f>SUM(E38/D38)</f>
        <v>-0.30577869914485617</v>
      </c>
      <c r="G38" s="185">
        <f>SUM(C38/D38)</f>
        <v>0.69422130085514377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466</v>
      </c>
      <c r="D40" s="438">
        <f>SUM(D27:D29,D31:D37)</f>
        <v>1359</v>
      </c>
      <c r="E40" s="77">
        <f>SUM(C40-D40)</f>
        <v>-893</v>
      </c>
      <c r="F40" s="149">
        <f>SUM(E40/D40)</f>
        <v>-0.6571008094186902</v>
      </c>
      <c r="G40" s="185">
        <f>SUM(C40/D40)</f>
        <v>0.3428991905813098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540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542</v>
      </c>
      <c r="D44" s="423" t="s">
        <v>543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1193</v>
      </c>
      <c r="D47" s="441">
        <v>1194</v>
      </c>
      <c r="E47" s="93">
        <f t="shared" ref="E47:E57" si="6">SUM(C47-D47)</f>
        <v>-1</v>
      </c>
      <c r="F47" s="95">
        <f t="shared" ref="F47:F57" si="7">SUM(E47/D47)</f>
        <v>-8.375209380234506E-4</v>
      </c>
      <c r="G47" s="394">
        <f t="shared" ref="G47:G57" si="8">SUM(C47/C27)</f>
        <v>34.085714285714289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1408</v>
      </c>
      <c r="D48" s="427">
        <v>1376</v>
      </c>
      <c r="E48" s="93">
        <f t="shared" si="6"/>
        <v>32</v>
      </c>
      <c r="F48" s="95">
        <f t="shared" si="7"/>
        <v>2.3255813953488372E-2</v>
      </c>
      <c r="G48" s="394">
        <f t="shared" si="8"/>
        <v>27.076923076923077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808</v>
      </c>
      <c r="D49" s="427">
        <v>828</v>
      </c>
      <c r="E49" s="93">
        <f t="shared" si="6"/>
        <v>-20</v>
      </c>
      <c r="F49" s="95">
        <f t="shared" si="7"/>
        <v>-2.4154589371980676E-2</v>
      </c>
      <c r="G49" s="394">
        <f t="shared" si="8"/>
        <v>38.476190476190474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68826</v>
      </c>
      <c r="D50" s="442">
        <v>67485</v>
      </c>
      <c r="E50" s="93">
        <f t="shared" si="6"/>
        <v>1341</v>
      </c>
      <c r="F50" s="95">
        <f t="shared" si="7"/>
        <v>1.9871082462769505E-2</v>
      </c>
      <c r="G50" s="394">
        <f t="shared" si="8"/>
        <v>31.100768187980119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1199</v>
      </c>
      <c r="D51" s="427">
        <v>989</v>
      </c>
      <c r="E51" s="93">
        <f t="shared" si="6"/>
        <v>210</v>
      </c>
      <c r="F51" s="95">
        <f t="shared" si="7"/>
        <v>0.21233569261880689</v>
      </c>
      <c r="G51" s="394">
        <f t="shared" si="8"/>
        <v>42.821428571428569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494</v>
      </c>
      <c r="D52" s="427">
        <v>500</v>
      </c>
      <c r="E52" s="93">
        <f t="shared" si="6"/>
        <v>-6</v>
      </c>
      <c r="F52" s="95">
        <f t="shared" si="7"/>
        <v>-1.2E-2</v>
      </c>
      <c r="G52" s="394">
        <f t="shared" si="8"/>
        <v>20.583333333333332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5033</v>
      </c>
      <c r="D53" s="427">
        <v>4883</v>
      </c>
      <c r="E53" s="93">
        <f t="shared" si="6"/>
        <v>150</v>
      </c>
      <c r="F53" s="95">
        <f t="shared" si="7"/>
        <v>3.0718820397296745E-2</v>
      </c>
      <c r="G53" s="394">
        <f t="shared" si="8"/>
        <v>34.238095238095241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554</v>
      </c>
      <c r="D54" s="429">
        <v>593</v>
      </c>
      <c r="E54" s="26">
        <f t="shared" si="6"/>
        <v>-39</v>
      </c>
      <c r="F54" s="152">
        <f t="shared" si="7"/>
        <v>-6.5767284991568295E-2</v>
      </c>
      <c r="G54" s="394">
        <f t="shared" si="8"/>
        <v>30.777777777777779</v>
      </c>
      <c r="AL54" s="35"/>
      <c r="AM54" s="35"/>
    </row>
    <row r="55" spans="2:39" ht="15" thickBot="1" x14ac:dyDescent="0.35">
      <c r="B55" s="14" t="s">
        <v>65</v>
      </c>
      <c r="C55" s="427">
        <v>759</v>
      </c>
      <c r="D55" s="427">
        <v>798</v>
      </c>
      <c r="E55" s="41">
        <f t="shared" si="6"/>
        <v>-39</v>
      </c>
      <c r="F55" s="67">
        <f t="shared" si="7"/>
        <v>-4.8872180451127817E-2</v>
      </c>
      <c r="G55" s="394">
        <f t="shared" si="8"/>
        <v>33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620</v>
      </c>
      <c r="D56" s="427">
        <v>643</v>
      </c>
      <c r="E56" s="41">
        <f t="shared" si="6"/>
        <v>-23</v>
      </c>
      <c r="F56" s="67">
        <f t="shared" si="7"/>
        <v>-3.5769828926905133E-2</v>
      </c>
      <c r="G56" s="394">
        <f t="shared" si="8"/>
        <v>17.222222222222221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1416</v>
      </c>
      <c r="D57" s="429">
        <v>1685</v>
      </c>
      <c r="E57" s="57">
        <f t="shared" si="6"/>
        <v>-269</v>
      </c>
      <c r="F57" s="94">
        <f t="shared" si="7"/>
        <v>-0.15964391691394658</v>
      </c>
      <c r="G57" s="394">
        <f t="shared" si="8"/>
        <v>17.26829268292683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82310</v>
      </c>
      <c r="D58" s="59">
        <f>SUM(D47:D57)</f>
        <v>80974</v>
      </c>
      <c r="E58" s="77">
        <f>SUM(C58-D58)</f>
        <v>1336</v>
      </c>
      <c r="F58" s="149">
        <f>SUM(E58/D58)</f>
        <v>1.6499123175340233E-2</v>
      </c>
      <c r="G58" s="395">
        <f>SUM(C58/C38)</f>
        <v>30.724150802538261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13484</v>
      </c>
      <c r="D59" s="73">
        <f>SUM(D47:D49,D51:D57)</f>
        <v>13489</v>
      </c>
      <c r="E59" s="73">
        <f>SUM(E47:E49,E51:E57)</f>
        <v>-5</v>
      </c>
      <c r="F59" s="127">
        <f>SUM(E59/D59)</f>
        <v>-3.7067239973311586E-4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13484</v>
      </c>
      <c r="F61" s="30">
        <f>SUM(C27:C29,C31:C37)</f>
        <v>466</v>
      </c>
      <c r="G61" s="134">
        <f>SUM(E61/F61)</f>
        <v>28.935622317596568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541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542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1193</v>
      </c>
      <c r="D69" s="220">
        <v>4152</v>
      </c>
      <c r="E69" s="41">
        <f>SUM(C69-D69)</f>
        <v>-2959</v>
      </c>
      <c r="F69" s="67">
        <f>SUM(E69/D69)</f>
        <v>-0.71266859344894029</v>
      </c>
      <c r="G69" s="75">
        <f>SUM(C69/D69)</f>
        <v>0.28733140655105971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1408</v>
      </c>
      <c r="D70" s="220">
        <v>3262</v>
      </c>
      <c r="E70" s="41">
        <f t="shared" ref="E70:E79" si="10">SUM(C70-D70)</f>
        <v>-1854</v>
      </c>
      <c r="F70" s="67">
        <f t="shared" ref="F70:F79" si="11">SUM(E70/D70)</f>
        <v>-0.56836296750459836</v>
      </c>
      <c r="G70" s="75">
        <f t="shared" ref="G70:G79" si="12">SUM(C70/D70)</f>
        <v>0.43163703249540158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808</v>
      </c>
      <c r="D71" s="220">
        <v>1771</v>
      </c>
      <c r="E71" s="41">
        <f t="shared" si="10"/>
        <v>-963</v>
      </c>
      <c r="F71" s="67">
        <f t="shared" si="11"/>
        <v>-0.54376058723884813</v>
      </c>
      <c r="G71" s="75">
        <f>SUM(C71/D71)</f>
        <v>0.45623941276115187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68826</v>
      </c>
      <c r="D72" s="220">
        <v>86541</v>
      </c>
      <c r="E72" s="41">
        <f t="shared" si="10"/>
        <v>-17715</v>
      </c>
      <c r="F72" s="67">
        <f t="shared" si="11"/>
        <v>-0.20470066211391133</v>
      </c>
      <c r="G72" s="75">
        <f t="shared" si="12"/>
        <v>0.79529933788608864</v>
      </c>
    </row>
    <row r="73" spans="2:14" ht="15" thickBot="1" x14ac:dyDescent="0.35">
      <c r="B73" s="3" t="s">
        <v>3</v>
      </c>
      <c r="C73" s="435">
        <f t="shared" si="9"/>
        <v>1199</v>
      </c>
      <c r="D73" s="220">
        <v>2819</v>
      </c>
      <c r="E73" s="41">
        <f t="shared" si="10"/>
        <v>-1620</v>
      </c>
      <c r="F73" s="67">
        <f t="shared" si="11"/>
        <v>-0.57467186945725435</v>
      </c>
      <c r="G73" s="75">
        <f t="shared" si="12"/>
        <v>0.42532813054274565</v>
      </c>
    </row>
    <row r="74" spans="2:14" ht="15" thickBot="1" x14ac:dyDescent="0.35">
      <c r="B74" s="227" t="s">
        <v>7</v>
      </c>
      <c r="C74" s="435">
        <f t="shared" si="9"/>
        <v>494</v>
      </c>
      <c r="D74" s="223">
        <v>752</v>
      </c>
      <c r="E74" s="57">
        <f t="shared" si="10"/>
        <v>-258</v>
      </c>
      <c r="F74" s="94">
        <f t="shared" si="11"/>
        <v>-0.34308510638297873</v>
      </c>
      <c r="G74" s="75">
        <f t="shared" si="12"/>
        <v>0.65691489361702127</v>
      </c>
    </row>
    <row r="75" spans="2:14" ht="15" thickBot="1" x14ac:dyDescent="0.35">
      <c r="B75" s="14" t="s">
        <v>59</v>
      </c>
      <c r="C75" s="435">
        <f t="shared" si="9"/>
        <v>5033</v>
      </c>
      <c r="D75" s="220">
        <v>14129</v>
      </c>
      <c r="E75" s="41">
        <f t="shared" si="10"/>
        <v>-9096</v>
      </c>
      <c r="F75" s="67">
        <f t="shared" si="11"/>
        <v>-0.64378229174039214</v>
      </c>
      <c r="G75" s="75">
        <f t="shared" si="12"/>
        <v>0.35621770825960791</v>
      </c>
      <c r="K75" s="282"/>
    </row>
    <row r="76" spans="2:14" ht="15" thickBot="1" x14ac:dyDescent="0.35">
      <c r="B76" s="170" t="s">
        <v>338</v>
      </c>
      <c r="C76" s="435">
        <f t="shared" si="9"/>
        <v>554</v>
      </c>
      <c r="D76" s="235">
        <v>1843</v>
      </c>
      <c r="E76" s="93">
        <f t="shared" si="10"/>
        <v>-1289</v>
      </c>
      <c r="F76" s="95">
        <f t="shared" si="11"/>
        <v>-0.69940314704286488</v>
      </c>
      <c r="G76" s="75">
        <f t="shared" si="12"/>
        <v>0.30059685295713512</v>
      </c>
    </row>
    <row r="77" spans="2:14" ht="15" thickBot="1" x14ac:dyDescent="0.35">
      <c r="B77" s="233" t="s">
        <v>65</v>
      </c>
      <c r="C77" s="436">
        <f t="shared" si="9"/>
        <v>759</v>
      </c>
      <c r="D77" s="236">
        <v>1048</v>
      </c>
      <c r="E77" s="57">
        <f t="shared" si="10"/>
        <v>-289</v>
      </c>
      <c r="F77" s="238">
        <f t="shared" si="11"/>
        <v>-0.27576335877862596</v>
      </c>
      <c r="G77" s="75">
        <f t="shared" si="12"/>
        <v>0.7242366412213741</v>
      </c>
    </row>
    <row r="78" spans="2:14" ht="15" thickBot="1" x14ac:dyDescent="0.35">
      <c r="B78" s="419" t="s">
        <v>296</v>
      </c>
      <c r="C78" s="435">
        <f t="shared" si="9"/>
        <v>620</v>
      </c>
      <c r="D78" s="418">
        <v>3522</v>
      </c>
      <c r="E78" s="105">
        <f t="shared" si="10"/>
        <v>-2902</v>
      </c>
      <c r="F78" s="150">
        <f t="shared" si="11"/>
        <v>-0.82396365701306074</v>
      </c>
      <c r="G78" s="75">
        <f t="shared" si="12"/>
        <v>0.17603634298693924</v>
      </c>
    </row>
    <row r="79" spans="2:14" ht="15" thickBot="1" x14ac:dyDescent="0.35">
      <c r="B79" s="38" t="s">
        <v>19</v>
      </c>
      <c r="C79" s="441">
        <f t="shared" si="9"/>
        <v>1416</v>
      </c>
      <c r="D79" s="390">
        <v>5504</v>
      </c>
      <c r="E79" s="26">
        <f t="shared" si="10"/>
        <v>-4088</v>
      </c>
      <c r="F79" s="152">
        <f t="shared" si="11"/>
        <v>-0.74273255813953487</v>
      </c>
      <c r="G79" s="75">
        <f t="shared" si="12"/>
        <v>0.25726744186046513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82310</v>
      </c>
      <c r="D80" s="115">
        <f>SUM(D69:D79)</f>
        <v>125343</v>
      </c>
      <c r="E80" s="77">
        <f>SUM(C80-D80)</f>
        <v>-43033</v>
      </c>
      <c r="F80" s="149">
        <f>SUM(E80/D80)</f>
        <v>-0.34332192463879113</v>
      </c>
      <c r="G80" s="185">
        <f>SUM(C80/D80)</f>
        <v>0.65667807536120881</v>
      </c>
      <c r="N80" s="72"/>
    </row>
    <row r="81" spans="3:14" ht="15" thickBot="1" x14ac:dyDescent="0.35">
      <c r="E81" s="102">
        <f>SUM(E69:E79)</f>
        <v>-43033</v>
      </c>
      <c r="I81" s="6" t="s">
        <v>541</v>
      </c>
      <c r="J81" s="40"/>
      <c r="K81" s="40"/>
      <c r="N81" s="72"/>
    </row>
    <row r="82" spans="3:14" ht="18.600000000000001" thickBot="1" x14ac:dyDescent="0.4">
      <c r="C82" s="444">
        <f>SUM(C80/C38)</f>
        <v>30.724150802538261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542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13484</v>
      </c>
      <c r="D84" s="73">
        <f>SUM(D69:D71,D73:D79)</f>
        <v>38802</v>
      </c>
      <c r="E84" s="250">
        <f>SUM(C84/D84)</f>
        <v>0.34750786041956599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34.085714285714289</v>
      </c>
      <c r="K86" s="111">
        <f t="shared" si="13"/>
        <v>36.743362831858406</v>
      </c>
      <c r="L86" s="210">
        <f>SUM(J86-K86)</f>
        <v>-2.6576485461441166</v>
      </c>
      <c r="M86" s="44">
        <f>SUM(L86/K86)</f>
        <v>-7.2330030278007024E-2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27.076923076923077</v>
      </c>
      <c r="K87" s="111">
        <f t="shared" si="13"/>
        <v>27.64406779661017</v>
      </c>
      <c r="L87" s="210">
        <f t="shared" ref="L87:L96" si="14">SUM(J87-K87)</f>
        <v>-0.5671447196870929</v>
      </c>
      <c r="M87" s="44">
        <f t="shared" ref="M87:M96" si="15">SUM(L87/K87)</f>
        <v>-2.0515964721973319E-2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38.476190476190474</v>
      </c>
      <c r="K88" s="111">
        <f t="shared" si="13"/>
        <v>37.680851063829785</v>
      </c>
      <c r="L88" s="210">
        <f>SUM(J88-K88)</f>
        <v>0.79533941236068983</v>
      </c>
      <c r="M88" s="44">
        <f t="shared" si="15"/>
        <v>2.1107257132101879E-2</v>
      </c>
      <c r="N88" s="72"/>
    </row>
    <row r="89" spans="3:14" x14ac:dyDescent="0.3">
      <c r="C89" s="445">
        <f>(SUM(C69,C70,C71,C73,C74,C75,C76,C77,C78,C79)/SUM(C27,C28,C29,C31,C32,C33,C34,C35,C36,C37))</f>
        <v>28.935622317596568</v>
      </c>
      <c r="D89" s="10"/>
      <c r="E89" s="73"/>
      <c r="I89" s="130" t="s">
        <v>6</v>
      </c>
      <c r="J89" s="212">
        <f t="shared" si="13"/>
        <v>31.100768187980119</v>
      </c>
      <c r="K89" s="111">
        <f t="shared" si="13"/>
        <v>34.616399999999999</v>
      </c>
      <c r="L89" s="210">
        <f t="shared" si="14"/>
        <v>-3.5156318120198797</v>
      </c>
      <c r="M89" s="44">
        <f t="shared" si="15"/>
        <v>-0.10155971770663269</v>
      </c>
    </row>
    <row r="90" spans="3:14" x14ac:dyDescent="0.3">
      <c r="I90" s="130" t="s">
        <v>3</v>
      </c>
      <c r="J90" s="212">
        <f t="shared" si="13"/>
        <v>42.821428571428569</v>
      </c>
      <c r="K90" s="111">
        <f t="shared" ref="K90:K96" si="16">SUM(D73/D31)</f>
        <v>37.586666666666666</v>
      </c>
      <c r="L90" s="210">
        <f t="shared" si="14"/>
        <v>5.2347619047619034</v>
      </c>
      <c r="M90" s="44">
        <f t="shared" si="15"/>
        <v>0.13927177823949727</v>
      </c>
    </row>
    <row r="91" spans="3:14" x14ac:dyDescent="0.3">
      <c r="E91" s="73"/>
      <c r="I91" s="130" t="s">
        <v>7</v>
      </c>
      <c r="J91" s="212">
        <f t="shared" si="13"/>
        <v>20.583333333333332</v>
      </c>
      <c r="K91" s="111">
        <f t="shared" si="16"/>
        <v>21.485714285714284</v>
      </c>
      <c r="L91" s="210">
        <f t="shared" si="14"/>
        <v>-0.90238095238095184</v>
      </c>
      <c r="M91" s="44">
        <f t="shared" si="15"/>
        <v>-4.1999113475177284E-2</v>
      </c>
    </row>
    <row r="92" spans="3:14" x14ac:dyDescent="0.3">
      <c r="E92" s="74"/>
      <c r="I92" s="130" t="s">
        <v>59</v>
      </c>
      <c r="J92" s="212">
        <f t="shared" si="13"/>
        <v>34.238095238095241</v>
      </c>
      <c r="K92" s="111">
        <f t="shared" si="16"/>
        <v>30.715217391304346</v>
      </c>
      <c r="L92" s="210">
        <f t="shared" si="14"/>
        <v>3.5228778467908946</v>
      </c>
      <c r="M92" s="44">
        <f t="shared" si="15"/>
        <v>0.11469486938380717</v>
      </c>
    </row>
    <row r="93" spans="3:14" x14ac:dyDescent="0.3">
      <c r="I93" s="130" t="s">
        <v>338</v>
      </c>
      <c r="J93" s="212">
        <f t="shared" si="13"/>
        <v>30.777777777777779</v>
      </c>
      <c r="K93" s="111">
        <f t="shared" si="16"/>
        <v>30.21311475409836</v>
      </c>
      <c r="L93" s="210">
        <f t="shared" si="14"/>
        <v>0.56466302367941879</v>
      </c>
      <c r="M93" s="44">
        <f t="shared" si="15"/>
        <v>1.8689335021402357E-2</v>
      </c>
    </row>
    <row r="94" spans="3:14" x14ac:dyDescent="0.3">
      <c r="E94" s="25"/>
      <c r="F94" s="25"/>
      <c r="I94" s="130" t="s">
        <v>65</v>
      </c>
      <c r="J94" s="212">
        <f t="shared" si="13"/>
        <v>33</v>
      </c>
      <c r="K94" s="111">
        <f t="shared" si="16"/>
        <v>23.818181818181817</v>
      </c>
      <c r="L94" s="210">
        <f t="shared" si="14"/>
        <v>9.1818181818181834</v>
      </c>
      <c r="M94" s="44">
        <f t="shared" si="15"/>
        <v>0.38549618320610696</v>
      </c>
    </row>
    <row r="95" spans="3:14" x14ac:dyDescent="0.3">
      <c r="E95" s="25"/>
      <c r="F95" s="25"/>
      <c r="I95" s="79" t="s">
        <v>296</v>
      </c>
      <c r="J95" s="212">
        <f t="shared" si="13"/>
        <v>17.222222222222221</v>
      </c>
      <c r="K95" s="111">
        <f t="shared" si="16"/>
        <v>31.72972972972973</v>
      </c>
      <c r="L95" s="210">
        <f t="shared" si="14"/>
        <v>-14.507507507507508</v>
      </c>
      <c r="M95" s="44">
        <f t="shared" si="15"/>
        <v>-0.45722127579027072</v>
      </c>
    </row>
    <row r="96" spans="3:14" ht="15" thickBot="1" x14ac:dyDescent="0.35">
      <c r="I96" s="13" t="s">
        <v>19</v>
      </c>
      <c r="J96" s="213">
        <f t="shared" si="13"/>
        <v>17.26829268292683</v>
      </c>
      <c r="K96" s="208">
        <f t="shared" si="16"/>
        <v>18.657627118644069</v>
      </c>
      <c r="L96" s="211">
        <f t="shared" si="14"/>
        <v>-1.3893344357172381</v>
      </c>
      <c r="M96" s="65">
        <f t="shared" si="15"/>
        <v>-7.4464690867838884E-2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9722F-1735-4A0E-8720-582ABFB18F28}">
  <dimension ref="B1:AM203"/>
  <sheetViews>
    <sheetView topLeftCell="C1" zoomScaleNormal="100" workbookViewId="0">
      <selection activeCell="I63" sqref="I63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546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546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548</v>
      </c>
      <c r="D5" s="423" t="s">
        <v>549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34</v>
      </c>
      <c r="D8" s="426">
        <v>34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50</v>
      </c>
      <c r="D9" s="427">
        <v>51</v>
      </c>
      <c r="E9" s="93">
        <f t="shared" si="0"/>
        <v>-1</v>
      </c>
      <c r="F9" s="44">
        <f t="shared" si="1"/>
        <v>-1.9607843137254902E-2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20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551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2205</v>
      </c>
      <c r="D11" s="427">
        <v>2213</v>
      </c>
      <c r="E11" s="93">
        <f t="shared" si="0"/>
        <v>-8</v>
      </c>
      <c r="F11" s="44">
        <f t="shared" si="1"/>
        <v>-3.6150022593764122E-3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0.68564102564102569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24</v>
      </c>
      <c r="D13" s="427">
        <v>24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0.62645418326693225</v>
      </c>
      <c r="U13" s="16"/>
    </row>
    <row r="14" spans="2:35" ht="15" thickBot="1" x14ac:dyDescent="0.35">
      <c r="B14" s="14" t="s">
        <v>59</v>
      </c>
      <c r="C14" s="427">
        <v>147</v>
      </c>
      <c r="D14" s="427">
        <v>148</v>
      </c>
      <c r="E14" s="93">
        <f t="shared" si="0"/>
        <v>-1</v>
      </c>
      <c r="F14" s="44">
        <f t="shared" si="1"/>
        <v>-6.7567567567567571E-3</v>
      </c>
      <c r="J14" s="190"/>
      <c r="K14" s="144"/>
      <c r="L14" s="139"/>
      <c r="M14" s="139"/>
      <c r="N14" s="141"/>
      <c r="S14" t="s">
        <v>550</v>
      </c>
    </row>
    <row r="15" spans="2:35" ht="15" thickBot="1" x14ac:dyDescent="0.35">
      <c r="B15" s="14" t="s">
        <v>338</v>
      </c>
      <c r="C15" s="429">
        <v>18</v>
      </c>
      <c r="D15" s="429">
        <v>18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24</v>
      </c>
      <c r="D16" s="430">
        <v>24</v>
      </c>
      <c r="E16" s="41">
        <f t="shared" si="0"/>
        <v>0</v>
      </c>
      <c r="F16" s="44">
        <f t="shared" si="1"/>
        <v>0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0.68820512820512825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0.64099601593625499</v>
      </c>
      <c r="U17" s="16"/>
    </row>
    <row r="18" spans="2:25" ht="15" thickBot="1" x14ac:dyDescent="0.35">
      <c r="B18" s="15" t="s">
        <v>19</v>
      </c>
      <c r="C18" s="429">
        <v>87</v>
      </c>
      <c r="D18" s="429">
        <v>87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2674</v>
      </c>
      <c r="D19" s="7">
        <f>SUM(D8:D18)</f>
        <v>2684</v>
      </c>
      <c r="E19" s="77">
        <f t="shared" si="0"/>
        <v>-10</v>
      </c>
      <c r="F19" s="60">
        <f t="shared" si="1"/>
        <v>-3.7257824143070045E-3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547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548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>SUM(C27/D27)</f>
        <v>0.30088495575221241</v>
      </c>
      <c r="V27" s="122"/>
    </row>
    <row r="28" spans="2:25" ht="15" thickBot="1" x14ac:dyDescent="0.35">
      <c r="B28" s="34" t="s">
        <v>2</v>
      </c>
      <c r="C28" s="435">
        <f t="shared" si="2"/>
        <v>50</v>
      </c>
      <c r="D28" s="99">
        <v>118</v>
      </c>
      <c r="E28" s="41">
        <f t="shared" ref="E28:E38" si="3">SUM(C28-D28)</f>
        <v>-68</v>
      </c>
      <c r="F28" s="67">
        <f t="shared" ref="F28:F36" si="4">SUM(E28/D28)</f>
        <v>-0.57627118644067798</v>
      </c>
      <c r="G28" s="75">
        <f>SUM(C28/D28)</f>
        <v>0.42372881355932202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2205</v>
      </c>
      <c r="D30" s="99">
        <v>2500</v>
      </c>
      <c r="E30" s="41">
        <f t="shared" si="3"/>
        <v>-295</v>
      </c>
      <c r="F30" s="67">
        <f t="shared" si="4"/>
        <v>-0.11799999999999999</v>
      </c>
      <c r="G30" s="75">
        <f>SUM(C30/D30)</f>
        <v>0.88200000000000001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3"/>
        <v>-11</v>
      </c>
      <c r="F32" s="67">
        <f t="shared" si="4"/>
        <v>-0.31428571428571428</v>
      </c>
      <c r="G32" s="75">
        <f t="shared" si="5"/>
        <v>0.68571428571428572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147</v>
      </c>
      <c r="D33" s="99">
        <v>460</v>
      </c>
      <c r="E33" s="41">
        <f t="shared" si="3"/>
        <v>-313</v>
      </c>
      <c r="F33" s="67">
        <f t="shared" si="4"/>
        <v>-0.68043478260869561</v>
      </c>
      <c r="G33" s="75">
        <f t="shared" si="5"/>
        <v>0.31956521739130433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87</v>
      </c>
      <c r="D37" s="119">
        <v>295</v>
      </c>
      <c r="E37" s="41">
        <f t="shared" si="3"/>
        <v>-208</v>
      </c>
      <c r="F37" s="94">
        <f>SUM(E37/D37)</f>
        <v>-0.70508474576271185</v>
      </c>
      <c r="G37" s="75">
        <f>SUM(C37/D37)</f>
        <v>0.29491525423728815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2674</v>
      </c>
      <c r="D38" s="7">
        <f>SUM(D27:D37)</f>
        <v>3859</v>
      </c>
      <c r="E38" s="77">
        <f t="shared" si="3"/>
        <v>-1185</v>
      </c>
      <c r="F38" s="149">
        <f>SUM(E38/D38)</f>
        <v>-0.30707437159885981</v>
      </c>
      <c r="G38" s="185">
        <f>SUM(C38/D38)</f>
        <v>0.69292562840114014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469</v>
      </c>
      <c r="D40" s="438">
        <f>SUM(D27:D29,D31:D37)</f>
        <v>1359</v>
      </c>
      <c r="E40" s="77">
        <f>SUM(C40-D40)</f>
        <v>-890</v>
      </c>
      <c r="F40" s="149">
        <f>SUM(E40/D40)</f>
        <v>-0.65489330389992639</v>
      </c>
      <c r="G40" s="185">
        <f>SUM(C40/D40)</f>
        <v>0.34510669610007361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546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548</v>
      </c>
      <c r="D44" s="423" t="s">
        <v>549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1137</v>
      </c>
      <c r="D47" s="441">
        <v>1140</v>
      </c>
      <c r="E47" s="93">
        <f t="shared" ref="E47:E57" si="6">SUM(C47-D47)</f>
        <v>-3</v>
      </c>
      <c r="F47" s="95">
        <f t="shared" ref="F47:F57" si="7">SUM(E47/D47)</f>
        <v>-2.631578947368421E-3</v>
      </c>
      <c r="G47" s="394">
        <f t="shared" ref="G47:G57" si="8">SUM(C47/C27)</f>
        <v>33.441176470588232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1268</v>
      </c>
      <c r="D48" s="427">
        <v>1355</v>
      </c>
      <c r="E48" s="93">
        <f t="shared" si="6"/>
        <v>-87</v>
      </c>
      <c r="F48" s="95">
        <f t="shared" si="7"/>
        <v>-6.4206642066420669E-2</v>
      </c>
      <c r="G48" s="394">
        <f t="shared" si="8"/>
        <v>25.36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750</v>
      </c>
      <c r="D49" s="427">
        <v>809</v>
      </c>
      <c r="E49" s="93">
        <f t="shared" si="6"/>
        <v>-59</v>
      </c>
      <c r="F49" s="95">
        <f t="shared" si="7"/>
        <v>-7.2929542645241041E-2</v>
      </c>
      <c r="G49" s="394">
        <f t="shared" si="8"/>
        <v>37.5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65587</v>
      </c>
      <c r="D50" s="442">
        <v>66871</v>
      </c>
      <c r="E50" s="93">
        <f t="shared" si="6"/>
        <v>-1284</v>
      </c>
      <c r="F50" s="95">
        <f t="shared" si="7"/>
        <v>-1.9201148479909079E-2</v>
      </c>
      <c r="G50" s="394">
        <f t="shared" si="8"/>
        <v>29.744671201814057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1178</v>
      </c>
      <c r="D51" s="427">
        <v>1182</v>
      </c>
      <c r="E51" s="93">
        <f t="shared" si="6"/>
        <v>-4</v>
      </c>
      <c r="F51" s="95">
        <f t="shared" si="7"/>
        <v>-3.3840947546531302E-3</v>
      </c>
      <c r="G51" s="394">
        <f t="shared" si="8"/>
        <v>40.620689655172413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428</v>
      </c>
      <c r="D52" s="427">
        <v>445</v>
      </c>
      <c r="E52" s="93">
        <f t="shared" si="6"/>
        <v>-17</v>
      </c>
      <c r="F52" s="95">
        <f t="shared" si="7"/>
        <v>-3.8202247191011236E-2</v>
      </c>
      <c r="G52" s="394">
        <f t="shared" si="8"/>
        <v>17.833333333333332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4754</v>
      </c>
      <c r="D53" s="427">
        <v>4922</v>
      </c>
      <c r="E53" s="93">
        <f t="shared" si="6"/>
        <v>-168</v>
      </c>
      <c r="F53" s="95">
        <f t="shared" si="7"/>
        <v>-3.4132466477041851E-2</v>
      </c>
      <c r="G53" s="394">
        <f t="shared" si="8"/>
        <v>32.34013605442177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631</v>
      </c>
      <c r="D54" s="429">
        <v>596</v>
      </c>
      <c r="E54" s="26">
        <f t="shared" si="6"/>
        <v>35</v>
      </c>
      <c r="F54" s="152">
        <f t="shared" si="7"/>
        <v>5.8724832214765099E-2</v>
      </c>
      <c r="G54" s="394">
        <f t="shared" si="8"/>
        <v>35.055555555555557</v>
      </c>
      <c r="AL54" s="35"/>
      <c r="AM54" s="35"/>
    </row>
    <row r="55" spans="2:39" ht="15" thickBot="1" x14ac:dyDescent="0.35">
      <c r="B55" s="14" t="s">
        <v>65</v>
      </c>
      <c r="C55" s="427">
        <v>732</v>
      </c>
      <c r="D55" s="427">
        <v>771</v>
      </c>
      <c r="E55" s="41">
        <f t="shared" si="6"/>
        <v>-39</v>
      </c>
      <c r="F55" s="67">
        <f t="shared" si="7"/>
        <v>-5.0583657587548639E-2</v>
      </c>
      <c r="G55" s="394">
        <f t="shared" si="8"/>
        <v>30.5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623</v>
      </c>
      <c r="D56" s="427">
        <v>643</v>
      </c>
      <c r="E56" s="41">
        <f t="shared" si="6"/>
        <v>-20</v>
      </c>
      <c r="F56" s="67">
        <f t="shared" si="7"/>
        <v>-3.110419906687403E-2</v>
      </c>
      <c r="G56" s="394">
        <f t="shared" si="8"/>
        <v>17.305555555555557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1532</v>
      </c>
      <c r="D57" s="429">
        <v>1711</v>
      </c>
      <c r="E57" s="57">
        <f t="shared" si="6"/>
        <v>-179</v>
      </c>
      <c r="F57" s="94">
        <f t="shared" si="7"/>
        <v>-0.10461718293395675</v>
      </c>
      <c r="G57" s="394">
        <f t="shared" si="8"/>
        <v>17.609195402298852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78620</v>
      </c>
      <c r="D58" s="59">
        <f>SUM(D47:D57)</f>
        <v>80445</v>
      </c>
      <c r="E58" s="77">
        <f>SUM(C58-D58)</f>
        <v>-1825</v>
      </c>
      <c r="F58" s="149">
        <f>SUM(E58/D58)</f>
        <v>-2.2686307415004041E-2</v>
      </c>
      <c r="G58" s="395">
        <f>SUM(C58/C38)</f>
        <v>29.401645474943905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13033</v>
      </c>
      <c r="D59" s="73">
        <f>SUM(D47:D49,D51:D57)</f>
        <v>13574</v>
      </c>
      <c r="E59" s="73">
        <f>SUM(E47:E49,E51:E57)</f>
        <v>-541</v>
      </c>
      <c r="F59" s="127">
        <f>SUM(E59/D59)</f>
        <v>-3.9855606306173567E-2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13033</v>
      </c>
      <c r="F61" s="30">
        <f>SUM(C27:C29,C31:C37)</f>
        <v>469</v>
      </c>
      <c r="G61" s="134">
        <f>SUM(E61/F61)</f>
        <v>27.788912579957355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547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548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1137</v>
      </c>
      <c r="D69" s="220">
        <v>4152</v>
      </c>
      <c r="E69" s="41">
        <f>SUM(C69-D69)</f>
        <v>-3015</v>
      </c>
      <c r="F69" s="67">
        <f>SUM(E69/D69)</f>
        <v>-0.72615606936416188</v>
      </c>
      <c r="G69" s="75">
        <f>SUM(C69/D69)</f>
        <v>0.27384393063583817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1268</v>
      </c>
      <c r="D70" s="220">
        <v>3262</v>
      </c>
      <c r="E70" s="41">
        <f t="shared" ref="E70:E79" si="10">SUM(C70-D70)</f>
        <v>-1994</v>
      </c>
      <c r="F70" s="67">
        <f t="shared" ref="F70:F79" si="11">SUM(E70/D70)</f>
        <v>-0.61128142244022077</v>
      </c>
      <c r="G70" s="75">
        <f t="shared" ref="G70:G79" si="12">SUM(C70/D70)</f>
        <v>0.38871857755977929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750</v>
      </c>
      <c r="D71" s="220">
        <v>1771</v>
      </c>
      <c r="E71" s="41">
        <f t="shared" si="10"/>
        <v>-1021</v>
      </c>
      <c r="F71" s="67">
        <f t="shared" si="11"/>
        <v>-0.57651044607566349</v>
      </c>
      <c r="G71" s="75">
        <f>SUM(C71/D71)</f>
        <v>0.42348955392433651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65587</v>
      </c>
      <c r="D72" s="220">
        <v>86541</v>
      </c>
      <c r="E72" s="41">
        <f t="shared" si="10"/>
        <v>-20954</v>
      </c>
      <c r="F72" s="67">
        <f t="shared" si="11"/>
        <v>-0.24212800868952289</v>
      </c>
      <c r="G72" s="75">
        <f t="shared" si="12"/>
        <v>0.75787199131047711</v>
      </c>
    </row>
    <row r="73" spans="2:14" ht="15" thickBot="1" x14ac:dyDescent="0.35">
      <c r="B73" s="3" t="s">
        <v>3</v>
      </c>
      <c r="C73" s="435">
        <f t="shared" si="9"/>
        <v>1178</v>
      </c>
      <c r="D73" s="220">
        <v>2819</v>
      </c>
      <c r="E73" s="41">
        <f t="shared" si="10"/>
        <v>-1641</v>
      </c>
      <c r="F73" s="67">
        <f t="shared" si="11"/>
        <v>-0.5821213196168854</v>
      </c>
      <c r="G73" s="75">
        <f t="shared" si="12"/>
        <v>0.4178786803831146</v>
      </c>
    </row>
    <row r="74" spans="2:14" ht="15" thickBot="1" x14ac:dyDescent="0.35">
      <c r="B74" s="227" t="s">
        <v>7</v>
      </c>
      <c r="C74" s="435">
        <f t="shared" si="9"/>
        <v>428</v>
      </c>
      <c r="D74" s="223">
        <v>752</v>
      </c>
      <c r="E74" s="57">
        <f t="shared" si="10"/>
        <v>-324</v>
      </c>
      <c r="F74" s="94">
        <f t="shared" si="11"/>
        <v>-0.43085106382978722</v>
      </c>
      <c r="G74" s="75">
        <f t="shared" si="12"/>
        <v>0.56914893617021278</v>
      </c>
    </row>
    <row r="75" spans="2:14" ht="15" thickBot="1" x14ac:dyDescent="0.35">
      <c r="B75" s="14" t="s">
        <v>59</v>
      </c>
      <c r="C75" s="435">
        <f t="shared" si="9"/>
        <v>4754</v>
      </c>
      <c r="D75" s="220">
        <v>14129</v>
      </c>
      <c r="E75" s="41">
        <f t="shared" si="10"/>
        <v>-9375</v>
      </c>
      <c r="F75" s="67">
        <f t="shared" si="11"/>
        <v>-0.66352891216646614</v>
      </c>
      <c r="G75" s="75">
        <f t="shared" si="12"/>
        <v>0.33647108783353386</v>
      </c>
      <c r="K75" s="282"/>
    </row>
    <row r="76" spans="2:14" ht="15" thickBot="1" x14ac:dyDescent="0.35">
      <c r="B76" s="170" t="s">
        <v>338</v>
      </c>
      <c r="C76" s="435">
        <f t="shared" si="9"/>
        <v>631</v>
      </c>
      <c r="D76" s="235">
        <v>1843</v>
      </c>
      <c r="E76" s="93">
        <f t="shared" si="10"/>
        <v>-1212</v>
      </c>
      <c r="F76" s="95">
        <f t="shared" si="11"/>
        <v>-0.65762344004340745</v>
      </c>
      <c r="G76" s="75">
        <f t="shared" si="12"/>
        <v>0.3423765599565925</v>
      </c>
    </row>
    <row r="77" spans="2:14" ht="15" thickBot="1" x14ac:dyDescent="0.35">
      <c r="B77" s="233" t="s">
        <v>65</v>
      </c>
      <c r="C77" s="436">
        <f t="shared" si="9"/>
        <v>732</v>
      </c>
      <c r="D77" s="236">
        <v>1048</v>
      </c>
      <c r="E77" s="57">
        <f t="shared" si="10"/>
        <v>-316</v>
      </c>
      <c r="F77" s="238">
        <f t="shared" si="11"/>
        <v>-0.30152671755725191</v>
      </c>
      <c r="G77" s="75">
        <f t="shared" si="12"/>
        <v>0.69847328244274809</v>
      </c>
    </row>
    <row r="78" spans="2:14" ht="15" thickBot="1" x14ac:dyDescent="0.35">
      <c r="B78" s="419" t="s">
        <v>296</v>
      </c>
      <c r="C78" s="435">
        <f t="shared" si="9"/>
        <v>623</v>
      </c>
      <c r="D78" s="418">
        <v>3522</v>
      </c>
      <c r="E78" s="105">
        <f t="shared" si="10"/>
        <v>-2899</v>
      </c>
      <c r="F78" s="150">
        <f t="shared" si="11"/>
        <v>-0.82311186825667237</v>
      </c>
      <c r="G78" s="75">
        <f t="shared" si="12"/>
        <v>0.17688813174332765</v>
      </c>
    </row>
    <row r="79" spans="2:14" ht="15" thickBot="1" x14ac:dyDescent="0.35">
      <c r="B79" s="38" t="s">
        <v>19</v>
      </c>
      <c r="C79" s="441">
        <f t="shared" si="9"/>
        <v>1532</v>
      </c>
      <c r="D79" s="390">
        <v>5504</v>
      </c>
      <c r="E79" s="26">
        <f t="shared" si="10"/>
        <v>-3972</v>
      </c>
      <c r="F79" s="152">
        <f t="shared" si="11"/>
        <v>-0.72165697674418605</v>
      </c>
      <c r="G79" s="75">
        <f t="shared" si="12"/>
        <v>0.27834302325581395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78620</v>
      </c>
      <c r="D80" s="115">
        <f>SUM(D69:D79)</f>
        <v>125343</v>
      </c>
      <c r="E80" s="77">
        <f>SUM(C80-D80)</f>
        <v>-46723</v>
      </c>
      <c r="F80" s="149">
        <f>SUM(E80/D80)</f>
        <v>-0.37276114342244882</v>
      </c>
      <c r="G80" s="185">
        <f>SUM(C80/D80)</f>
        <v>0.62723885657755118</v>
      </c>
      <c r="N80" s="72"/>
    </row>
    <row r="81" spans="3:14" ht="15" thickBot="1" x14ac:dyDescent="0.35">
      <c r="E81" s="102">
        <f>SUM(E69:E79)</f>
        <v>-46723</v>
      </c>
      <c r="I81" s="6" t="s">
        <v>547</v>
      </c>
      <c r="J81" s="40"/>
      <c r="K81" s="40"/>
      <c r="N81" s="72"/>
    </row>
    <row r="82" spans="3:14" ht="18.600000000000001" thickBot="1" x14ac:dyDescent="0.4">
      <c r="C82" s="444">
        <f>SUM(C80/C38)</f>
        <v>29.401645474943905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548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13033</v>
      </c>
      <c r="D84" s="73">
        <f>SUM(D69:D71,D73:D79)</f>
        <v>38802</v>
      </c>
      <c r="E84" s="250">
        <f>SUM(C84/D84)</f>
        <v>0.33588474820885522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33.441176470588232</v>
      </c>
      <c r="K86" s="111">
        <f t="shared" si="13"/>
        <v>36.743362831858406</v>
      </c>
      <c r="L86" s="210">
        <f>SUM(J86-K86)</f>
        <v>-3.3021863612701736</v>
      </c>
      <c r="M86" s="44">
        <f>SUM(L86/K86)</f>
        <v>-8.987164229853796E-2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25.36</v>
      </c>
      <c r="K87" s="111">
        <f t="shared" si="13"/>
        <v>27.64406779661017</v>
      </c>
      <c r="L87" s="210">
        <f t="shared" ref="L87:L96" si="14">SUM(J87-K87)</f>
        <v>-2.2840677966101701</v>
      </c>
      <c r="M87" s="44">
        <f t="shared" ref="M87:M96" si="15">SUM(L87/K87)</f>
        <v>-8.2624156958920933E-2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37.5</v>
      </c>
      <c r="K88" s="111">
        <f t="shared" si="13"/>
        <v>37.680851063829785</v>
      </c>
      <c r="L88" s="210">
        <f>SUM(J88-K88)</f>
        <v>-0.18085106382978466</v>
      </c>
      <c r="M88" s="44">
        <f t="shared" si="15"/>
        <v>-4.7995482778090794E-3</v>
      </c>
      <c r="N88" s="72"/>
    </row>
    <row r="89" spans="3:14" x14ac:dyDescent="0.3">
      <c r="C89" s="445">
        <f>(SUM(C69,C70,C71,C73,C74,C75,C76,C77,C78,C79)/SUM(C27,C28,C29,C31,C32,C33,C34,C35,C36,C37))</f>
        <v>27.788912579957355</v>
      </c>
      <c r="D89" s="10"/>
      <c r="E89" s="73"/>
      <c r="I89" s="130" t="s">
        <v>6</v>
      </c>
      <c r="J89" s="212">
        <f t="shared" si="13"/>
        <v>29.744671201814057</v>
      </c>
      <c r="K89" s="111">
        <f t="shared" si="13"/>
        <v>34.616399999999999</v>
      </c>
      <c r="L89" s="210">
        <f t="shared" si="14"/>
        <v>-4.8717287981859414</v>
      </c>
      <c r="M89" s="44">
        <f t="shared" si="15"/>
        <v>-0.1407347037296178</v>
      </c>
    </row>
    <row r="90" spans="3:14" x14ac:dyDescent="0.3">
      <c r="I90" s="130" t="s">
        <v>3</v>
      </c>
      <c r="J90" s="212">
        <f t="shared" si="13"/>
        <v>40.620689655172413</v>
      </c>
      <c r="K90" s="111">
        <f t="shared" ref="K90:K96" si="16">SUM(D73/D31)</f>
        <v>37.586666666666666</v>
      </c>
      <c r="L90" s="210">
        <f t="shared" si="14"/>
        <v>3.0340229885057468</v>
      </c>
      <c r="M90" s="44">
        <f t="shared" si="15"/>
        <v>8.0720725128744591E-2</v>
      </c>
    </row>
    <row r="91" spans="3:14" x14ac:dyDescent="0.3">
      <c r="E91" s="73"/>
      <c r="I91" s="130" t="s">
        <v>7</v>
      </c>
      <c r="J91" s="212">
        <f t="shared" si="13"/>
        <v>17.833333333333332</v>
      </c>
      <c r="K91" s="111">
        <f t="shared" si="16"/>
        <v>21.485714285714284</v>
      </c>
      <c r="L91" s="210">
        <f t="shared" si="14"/>
        <v>-3.6523809523809518</v>
      </c>
      <c r="M91" s="44">
        <f t="shared" si="15"/>
        <v>-0.16999113475177305</v>
      </c>
    </row>
    <row r="92" spans="3:14" x14ac:dyDescent="0.3">
      <c r="E92" s="74"/>
      <c r="I92" s="130" t="s">
        <v>59</v>
      </c>
      <c r="J92" s="212">
        <f t="shared" si="13"/>
        <v>32.34013605442177</v>
      </c>
      <c r="K92" s="111">
        <f t="shared" si="16"/>
        <v>30.715217391304346</v>
      </c>
      <c r="L92" s="210">
        <f t="shared" si="14"/>
        <v>1.6249186631174233</v>
      </c>
      <c r="M92" s="44">
        <f t="shared" si="15"/>
        <v>5.2902723832827146E-2</v>
      </c>
    </row>
    <row r="93" spans="3:14" x14ac:dyDescent="0.3">
      <c r="I93" s="130" t="s">
        <v>338</v>
      </c>
      <c r="J93" s="212">
        <f t="shared" si="13"/>
        <v>35.055555555555557</v>
      </c>
      <c r="K93" s="111">
        <f t="shared" si="16"/>
        <v>30.21311475409836</v>
      </c>
      <c r="L93" s="210">
        <f t="shared" si="14"/>
        <v>4.8424408014571974</v>
      </c>
      <c r="M93" s="44">
        <f t="shared" si="15"/>
        <v>0.16027611985289694</v>
      </c>
    </row>
    <row r="94" spans="3:14" x14ac:dyDescent="0.3">
      <c r="E94" s="25"/>
      <c r="F94" s="25"/>
      <c r="I94" s="130" t="s">
        <v>65</v>
      </c>
      <c r="J94" s="212">
        <f t="shared" si="13"/>
        <v>30.5</v>
      </c>
      <c r="K94" s="111">
        <f t="shared" si="16"/>
        <v>23.818181818181817</v>
      </c>
      <c r="L94" s="210">
        <f t="shared" si="14"/>
        <v>6.6818181818181834</v>
      </c>
      <c r="M94" s="44">
        <f t="shared" si="15"/>
        <v>0.28053435114503827</v>
      </c>
    </row>
    <row r="95" spans="3:14" x14ac:dyDescent="0.3">
      <c r="E95" s="25"/>
      <c r="F95" s="25"/>
      <c r="I95" s="79" t="s">
        <v>296</v>
      </c>
      <c r="J95" s="212">
        <f t="shared" si="13"/>
        <v>17.305555555555557</v>
      </c>
      <c r="K95" s="111">
        <f t="shared" si="16"/>
        <v>31.72972972972973</v>
      </c>
      <c r="L95" s="210">
        <f t="shared" si="14"/>
        <v>-14.424174174174173</v>
      </c>
      <c r="M95" s="44">
        <f t="shared" si="15"/>
        <v>-0.4545949271247397</v>
      </c>
    </row>
    <row r="96" spans="3:14" ht="15" thickBot="1" x14ac:dyDescent="0.35">
      <c r="I96" s="13" t="s">
        <v>19</v>
      </c>
      <c r="J96" s="213">
        <f t="shared" si="13"/>
        <v>17.609195402298852</v>
      </c>
      <c r="K96" s="208">
        <f t="shared" si="16"/>
        <v>18.657627118644069</v>
      </c>
      <c r="L96" s="211">
        <f t="shared" si="14"/>
        <v>-1.0484317163452168</v>
      </c>
      <c r="M96" s="65">
        <f t="shared" si="15"/>
        <v>-5.6193197006148062E-2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412EC-02FD-4DD8-95D9-5CF13DE4E2D6}">
  <dimension ref="B1:AM203"/>
  <sheetViews>
    <sheetView topLeftCell="C1" zoomScaleNormal="100" workbookViewId="0">
      <selection activeCell="C12" sqref="C1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7" max="7" width="12" bestFit="1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552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552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554</v>
      </c>
      <c r="D5" s="465" t="s">
        <v>553</v>
      </c>
      <c r="E5" s="45" t="s">
        <v>20</v>
      </c>
      <c r="F5" s="45" t="s">
        <v>20</v>
      </c>
      <c r="I5" t="s">
        <v>558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37</v>
      </c>
      <c r="E8" s="93">
        <f t="shared" ref="E8:E19" si="0">SUM(C8-D8)</f>
        <v>-2</v>
      </c>
      <c r="F8" s="96">
        <f t="shared" ref="F8:F19" si="1">SUM(E8/D8)</f>
        <v>-5.4054054054054057E-2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53</v>
      </c>
      <c r="E9" s="93">
        <f t="shared" si="0"/>
        <v>-1</v>
      </c>
      <c r="F9" s="44">
        <f t="shared" si="1"/>
        <v>-1.8867924528301886E-2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20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556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2191</v>
      </c>
      <c r="D11" s="427">
        <v>2216</v>
      </c>
      <c r="E11" s="93">
        <f t="shared" si="0"/>
        <v>-25</v>
      </c>
      <c r="F11" s="44">
        <f t="shared" si="1"/>
        <v>-1.128158844765343E-2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30</v>
      </c>
      <c r="D12" s="428">
        <v>30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0.68205128205128207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24</v>
      </c>
      <c r="D13" s="427">
        <v>24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0.64164940239043822</v>
      </c>
      <c r="U13" s="16"/>
    </row>
    <row r="14" spans="2:35" ht="15" thickBot="1" x14ac:dyDescent="0.35">
      <c r="B14" s="14" t="s">
        <v>59</v>
      </c>
      <c r="C14" s="427">
        <v>148</v>
      </c>
      <c r="D14" s="427">
        <v>151</v>
      </c>
      <c r="E14" s="93">
        <f t="shared" si="0"/>
        <v>-3</v>
      </c>
      <c r="F14" s="44">
        <f t="shared" si="1"/>
        <v>-1.9867549668874173E-2</v>
      </c>
      <c r="J14" s="190"/>
      <c r="K14" s="144"/>
      <c r="L14" s="139"/>
      <c r="M14" s="139"/>
      <c r="N14" s="141"/>
      <c r="S14" t="s">
        <v>557</v>
      </c>
    </row>
    <row r="15" spans="2:35" ht="15" thickBot="1" x14ac:dyDescent="0.35">
      <c r="B15" s="14" t="s">
        <v>338</v>
      </c>
      <c r="C15" s="429">
        <v>18</v>
      </c>
      <c r="D15" s="429">
        <v>19</v>
      </c>
      <c r="E15" s="26">
        <f t="shared" si="0"/>
        <v>-1</v>
      </c>
      <c r="F15" s="263">
        <f t="shared" si="1"/>
        <v>-5.2631578947368418E-2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24</v>
      </c>
      <c r="D16" s="430">
        <v>26</v>
      </c>
      <c r="E16" s="41">
        <f t="shared" si="0"/>
        <v>-2</v>
      </c>
      <c r="F16" s="44">
        <f t="shared" si="1"/>
        <v>-7.6923076923076927E-2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0.69179487179487176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37</v>
      </c>
      <c r="E17" s="41">
        <f t="shared" si="0"/>
        <v>-1</v>
      </c>
      <c r="F17" s="44">
        <f t="shared" si="1"/>
        <v>-2.7027027027027029E-2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0.62489243027888441</v>
      </c>
      <c r="U17" s="16"/>
    </row>
    <row r="18" spans="2:25" ht="15" thickBot="1" x14ac:dyDescent="0.35">
      <c r="B18" s="15" t="s">
        <v>19</v>
      </c>
      <c r="C18" s="429">
        <v>82</v>
      </c>
      <c r="D18" s="429">
        <v>85</v>
      </c>
      <c r="E18" s="57">
        <f t="shared" si="0"/>
        <v>-3</v>
      </c>
      <c r="F18" s="58">
        <f t="shared" si="1"/>
        <v>-3.5294117647058823E-2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2660</v>
      </c>
      <c r="D19" s="7">
        <f>SUM(D8:D18)</f>
        <v>2698</v>
      </c>
      <c r="E19" s="77">
        <f t="shared" si="0"/>
        <v>-38</v>
      </c>
      <c r="F19" s="60">
        <f t="shared" si="1"/>
        <v>-1.4084507042253521E-2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555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554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2191</v>
      </c>
      <c r="D30" s="99">
        <v>2500</v>
      </c>
      <c r="E30" s="41">
        <f t="shared" si="3"/>
        <v>-309</v>
      </c>
      <c r="F30" s="67">
        <f t="shared" si="4"/>
        <v>-0.1236</v>
      </c>
      <c r="G30" s="75">
        <f>SUM(C30/D30)</f>
        <v>0.87639999999999996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30</v>
      </c>
      <c r="D31" s="99">
        <v>75</v>
      </c>
      <c r="E31" s="41">
        <f t="shared" si="3"/>
        <v>-45</v>
      </c>
      <c r="F31" s="67">
        <f t="shared" si="4"/>
        <v>-0.6</v>
      </c>
      <c r="G31" s="75">
        <f t="shared" si="5"/>
        <v>0.4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3"/>
        <v>-11</v>
      </c>
      <c r="F32" s="67">
        <f t="shared" si="4"/>
        <v>-0.31428571428571428</v>
      </c>
      <c r="G32" s="75">
        <f t="shared" si="5"/>
        <v>0.68571428571428572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148</v>
      </c>
      <c r="D33" s="99">
        <v>460</v>
      </c>
      <c r="E33" s="41">
        <f t="shared" si="3"/>
        <v>-312</v>
      </c>
      <c r="F33" s="67">
        <f t="shared" si="4"/>
        <v>-0.67826086956521736</v>
      </c>
      <c r="G33" s="75">
        <f t="shared" si="5"/>
        <v>0.32173913043478258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24</v>
      </c>
      <c r="D35" s="182">
        <v>44</v>
      </c>
      <c r="E35" s="57">
        <f t="shared" si="3"/>
        <v>-20</v>
      </c>
      <c r="F35" s="389">
        <f t="shared" si="4"/>
        <v>-0.45454545454545453</v>
      </c>
      <c r="G35" s="75">
        <f t="shared" si="5"/>
        <v>0.54545454545454541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82</v>
      </c>
      <c r="D37" s="119">
        <v>295</v>
      </c>
      <c r="E37" s="41">
        <f t="shared" si="3"/>
        <v>-213</v>
      </c>
      <c r="F37" s="94">
        <f>SUM(E37/D37)</f>
        <v>-0.7220338983050848</v>
      </c>
      <c r="G37" s="75">
        <f>SUM(C37/D37)</f>
        <v>0.27796610169491526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2660</v>
      </c>
      <c r="D38" s="7">
        <f>SUM(D27:D37)</f>
        <v>3859</v>
      </c>
      <c r="E38" s="77">
        <f t="shared" si="3"/>
        <v>-1199</v>
      </c>
      <c r="F38" s="149">
        <f>SUM(E38/D38)</f>
        <v>-0.31070225447006999</v>
      </c>
      <c r="G38" s="185">
        <f>SUM(C38/D38)</f>
        <v>0.68929774552993006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469</v>
      </c>
      <c r="D40" s="438">
        <f>SUM(D27:D29,D31:D37)</f>
        <v>1359</v>
      </c>
      <c r="E40" s="77">
        <f>SUM(C40-D40)</f>
        <v>-890</v>
      </c>
      <c r="F40" s="149">
        <f>SUM(E40/D40)</f>
        <v>-0.65489330389992639</v>
      </c>
      <c r="G40" s="185">
        <f>SUM(C40/D40)</f>
        <v>0.34510669610007361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552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554</v>
      </c>
      <c r="D44" s="465" t="s">
        <v>553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1186</v>
      </c>
      <c r="D47" s="441">
        <v>1272</v>
      </c>
      <c r="E47" s="93">
        <f t="shared" ref="E47:E57" si="6">SUM(C47-D47)</f>
        <v>-86</v>
      </c>
      <c r="F47" s="95">
        <f t="shared" ref="F47:F57" si="7">SUM(E47/D47)</f>
        <v>-6.761006289308176E-2</v>
      </c>
      <c r="G47" s="394">
        <f t="shared" ref="G47:G57" si="8">SUM(C47/C27)</f>
        <v>33.885714285714286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1176</v>
      </c>
      <c r="D48" s="427">
        <v>1330</v>
      </c>
      <c r="E48" s="93">
        <f t="shared" si="6"/>
        <v>-154</v>
      </c>
      <c r="F48" s="95">
        <f t="shared" si="7"/>
        <v>-0.11578947368421053</v>
      </c>
      <c r="G48" s="394">
        <f t="shared" si="8"/>
        <v>22.615384615384617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823</v>
      </c>
      <c r="D49" s="427">
        <v>770</v>
      </c>
      <c r="E49" s="93">
        <f t="shared" si="6"/>
        <v>53</v>
      </c>
      <c r="F49" s="95">
        <f t="shared" si="7"/>
        <v>6.8831168831168826E-2</v>
      </c>
      <c r="G49" s="394">
        <f t="shared" si="8"/>
        <v>41.15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67342</v>
      </c>
      <c r="D50" s="442">
        <v>64582</v>
      </c>
      <c r="E50" s="93">
        <f t="shared" si="6"/>
        <v>2760</v>
      </c>
      <c r="F50" s="95">
        <f t="shared" si="7"/>
        <v>4.2736366170140289E-2</v>
      </c>
      <c r="G50" s="394">
        <f t="shared" si="8"/>
        <v>30.735737106344136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1205</v>
      </c>
      <c r="D51" s="427">
        <v>1280</v>
      </c>
      <c r="E51" s="93">
        <f t="shared" si="6"/>
        <v>-75</v>
      </c>
      <c r="F51" s="95">
        <f t="shared" si="7"/>
        <v>-5.859375E-2</v>
      </c>
      <c r="G51" s="394">
        <f t="shared" si="8"/>
        <v>40.166666666666664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401</v>
      </c>
      <c r="D52" s="427">
        <v>557</v>
      </c>
      <c r="E52" s="93">
        <f t="shared" si="6"/>
        <v>-156</v>
      </c>
      <c r="F52" s="95">
        <f t="shared" si="7"/>
        <v>-0.28007181328545783</v>
      </c>
      <c r="G52" s="394">
        <f t="shared" si="8"/>
        <v>16.708333333333332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4925</v>
      </c>
      <c r="D53" s="427">
        <v>5095</v>
      </c>
      <c r="E53" s="93">
        <f t="shared" si="6"/>
        <v>-170</v>
      </c>
      <c r="F53" s="95">
        <f t="shared" si="7"/>
        <v>-3.3366045142296366E-2</v>
      </c>
      <c r="G53" s="394">
        <f t="shared" si="8"/>
        <v>33.277027027027025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632</v>
      </c>
      <c r="D54" s="429">
        <v>572</v>
      </c>
      <c r="E54" s="26">
        <f t="shared" si="6"/>
        <v>60</v>
      </c>
      <c r="F54" s="152">
        <f t="shared" si="7"/>
        <v>0.1048951048951049</v>
      </c>
      <c r="G54" s="394">
        <f t="shared" si="8"/>
        <v>35.111111111111114</v>
      </c>
      <c r="AL54" s="35"/>
      <c r="AM54" s="35"/>
    </row>
    <row r="55" spans="2:39" ht="15" thickBot="1" x14ac:dyDescent="0.35">
      <c r="B55" s="14" t="s">
        <v>65</v>
      </c>
      <c r="C55" s="427">
        <v>649</v>
      </c>
      <c r="D55" s="427">
        <v>826</v>
      </c>
      <c r="E55" s="41">
        <f t="shared" si="6"/>
        <v>-177</v>
      </c>
      <c r="F55" s="67">
        <f t="shared" si="7"/>
        <v>-0.21428571428571427</v>
      </c>
      <c r="G55" s="394">
        <f t="shared" si="8"/>
        <v>27.041666666666668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636</v>
      </c>
      <c r="D56" s="427">
        <v>684</v>
      </c>
      <c r="E56" s="41">
        <f t="shared" si="6"/>
        <v>-48</v>
      </c>
      <c r="F56" s="67">
        <f t="shared" si="7"/>
        <v>-7.0175438596491224E-2</v>
      </c>
      <c r="G56" s="394">
        <f t="shared" si="8"/>
        <v>17.666666666666668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1552</v>
      </c>
      <c r="D57" s="429">
        <v>1456</v>
      </c>
      <c r="E57" s="57">
        <f t="shared" si="6"/>
        <v>96</v>
      </c>
      <c r="F57" s="94">
        <f t="shared" si="7"/>
        <v>6.5934065934065936E-2</v>
      </c>
      <c r="G57" s="394">
        <f t="shared" si="8"/>
        <v>18.926829268292682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80527</v>
      </c>
      <c r="D58" s="59">
        <f>SUM(D47:D57)</f>
        <v>78424</v>
      </c>
      <c r="E58" s="77">
        <f>SUM(C58-D58)</f>
        <v>2103</v>
      </c>
      <c r="F58" s="149">
        <f>SUM(E58/D58)</f>
        <v>2.6815770682444149E-2</v>
      </c>
      <c r="G58" s="395">
        <f>SUM(C58/C38)</f>
        <v>30.27330827067669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13185</v>
      </c>
      <c r="D59" s="73">
        <f>SUM(D47:D49,D51:D57)</f>
        <v>13842</v>
      </c>
      <c r="E59" s="73">
        <f>SUM(E47:E49,E51:E57)</f>
        <v>-657</v>
      </c>
      <c r="F59" s="127">
        <f>SUM(E59/D59)</f>
        <v>-4.7464239271781533E-2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13185</v>
      </c>
      <c r="F61" s="30">
        <f>SUM(C27:C29,C31:C37)</f>
        <v>469</v>
      </c>
      <c r="G61" s="134">
        <f>SUM(E61/F61)</f>
        <v>28.113006396588485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555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554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1186</v>
      </c>
      <c r="D69" s="220">
        <v>4152</v>
      </c>
      <c r="E69" s="41">
        <f>SUM(C69-D69)</f>
        <v>-2966</v>
      </c>
      <c r="F69" s="67">
        <f>SUM(E69/D69)</f>
        <v>-0.71435452793834298</v>
      </c>
      <c r="G69" s="75">
        <f>SUM(C69/D69)</f>
        <v>0.28564547206165702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1176</v>
      </c>
      <c r="D70" s="220">
        <v>3262</v>
      </c>
      <c r="E70" s="41">
        <f t="shared" ref="E70:E79" si="10">SUM(C70-D70)</f>
        <v>-2086</v>
      </c>
      <c r="F70" s="67">
        <f t="shared" ref="F70:F79" si="11">SUM(E70/D70)</f>
        <v>-0.63948497854077258</v>
      </c>
      <c r="G70" s="75">
        <f t="shared" ref="G70:G79" si="12">SUM(C70/D70)</f>
        <v>0.36051502145922748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823</v>
      </c>
      <c r="D71" s="220">
        <v>1771</v>
      </c>
      <c r="E71" s="41">
        <f t="shared" si="10"/>
        <v>-948</v>
      </c>
      <c r="F71" s="67">
        <f t="shared" si="11"/>
        <v>-0.53529079616036135</v>
      </c>
      <c r="G71" s="75">
        <f>SUM(C71/D71)</f>
        <v>0.4647092038396386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67342</v>
      </c>
      <c r="D72" s="220">
        <v>86541</v>
      </c>
      <c r="E72" s="41">
        <f t="shared" si="10"/>
        <v>-19199</v>
      </c>
      <c r="F72" s="67">
        <f t="shared" si="11"/>
        <v>-0.22184860355207359</v>
      </c>
      <c r="G72" s="75">
        <f t="shared" si="12"/>
        <v>0.77815139644792641</v>
      </c>
    </row>
    <row r="73" spans="2:14" ht="15" thickBot="1" x14ac:dyDescent="0.35">
      <c r="B73" s="3" t="s">
        <v>3</v>
      </c>
      <c r="C73" s="435">
        <f t="shared" si="9"/>
        <v>1205</v>
      </c>
      <c r="D73" s="220">
        <v>2819</v>
      </c>
      <c r="E73" s="41">
        <f t="shared" si="10"/>
        <v>-1614</v>
      </c>
      <c r="F73" s="67">
        <f t="shared" si="11"/>
        <v>-0.57254345512593119</v>
      </c>
      <c r="G73" s="75">
        <f t="shared" si="12"/>
        <v>0.42745654487406881</v>
      </c>
    </row>
    <row r="74" spans="2:14" ht="15" thickBot="1" x14ac:dyDescent="0.35">
      <c r="B74" s="227" t="s">
        <v>7</v>
      </c>
      <c r="C74" s="435">
        <f t="shared" si="9"/>
        <v>401</v>
      </c>
      <c r="D74" s="223">
        <v>752</v>
      </c>
      <c r="E74" s="57">
        <f t="shared" si="10"/>
        <v>-351</v>
      </c>
      <c r="F74" s="94">
        <f t="shared" si="11"/>
        <v>-0.46675531914893614</v>
      </c>
      <c r="G74" s="75">
        <f t="shared" si="12"/>
        <v>0.5332446808510638</v>
      </c>
    </row>
    <row r="75" spans="2:14" ht="15" thickBot="1" x14ac:dyDescent="0.35">
      <c r="B75" s="14" t="s">
        <v>59</v>
      </c>
      <c r="C75" s="435">
        <f t="shared" si="9"/>
        <v>4925</v>
      </c>
      <c r="D75" s="220">
        <v>14129</v>
      </c>
      <c r="E75" s="41">
        <f t="shared" si="10"/>
        <v>-9204</v>
      </c>
      <c r="F75" s="67">
        <f t="shared" si="11"/>
        <v>-0.65142614480854977</v>
      </c>
      <c r="G75" s="75">
        <f t="shared" si="12"/>
        <v>0.34857385519145023</v>
      </c>
      <c r="K75" s="282"/>
    </row>
    <row r="76" spans="2:14" ht="15" thickBot="1" x14ac:dyDescent="0.35">
      <c r="B76" s="170" t="s">
        <v>338</v>
      </c>
      <c r="C76" s="435">
        <f t="shared" si="9"/>
        <v>632</v>
      </c>
      <c r="D76" s="235">
        <v>1843</v>
      </c>
      <c r="E76" s="93">
        <f t="shared" si="10"/>
        <v>-1211</v>
      </c>
      <c r="F76" s="95">
        <f t="shared" si="11"/>
        <v>-0.65708084644601195</v>
      </c>
      <c r="G76" s="75">
        <f t="shared" si="12"/>
        <v>0.34291915355398805</v>
      </c>
    </row>
    <row r="77" spans="2:14" ht="15" thickBot="1" x14ac:dyDescent="0.35">
      <c r="B77" s="233" t="s">
        <v>65</v>
      </c>
      <c r="C77" s="436">
        <f t="shared" si="9"/>
        <v>649</v>
      </c>
      <c r="D77" s="236">
        <v>1048</v>
      </c>
      <c r="E77" s="57">
        <f t="shared" si="10"/>
        <v>-399</v>
      </c>
      <c r="F77" s="238">
        <f t="shared" si="11"/>
        <v>-0.38072519083969464</v>
      </c>
      <c r="G77" s="75">
        <f t="shared" si="12"/>
        <v>0.61927480916030531</v>
      </c>
    </row>
    <row r="78" spans="2:14" ht="15" thickBot="1" x14ac:dyDescent="0.35">
      <c r="B78" s="419" t="s">
        <v>296</v>
      </c>
      <c r="C78" s="435">
        <f t="shared" si="9"/>
        <v>636</v>
      </c>
      <c r="D78" s="418">
        <v>3522</v>
      </c>
      <c r="E78" s="105">
        <f t="shared" si="10"/>
        <v>-2886</v>
      </c>
      <c r="F78" s="150">
        <f t="shared" si="11"/>
        <v>-0.81942078364565585</v>
      </c>
      <c r="G78" s="75">
        <f t="shared" si="12"/>
        <v>0.18057921635434412</v>
      </c>
    </row>
    <row r="79" spans="2:14" ht="15" thickBot="1" x14ac:dyDescent="0.35">
      <c r="B79" s="38" t="s">
        <v>19</v>
      </c>
      <c r="C79" s="441">
        <f t="shared" si="9"/>
        <v>1552</v>
      </c>
      <c r="D79" s="390">
        <v>5504</v>
      </c>
      <c r="E79" s="26">
        <f t="shared" si="10"/>
        <v>-3952</v>
      </c>
      <c r="F79" s="152">
        <f t="shared" si="11"/>
        <v>-0.71802325581395354</v>
      </c>
      <c r="G79" s="75">
        <f t="shared" si="12"/>
        <v>0.28197674418604651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80527</v>
      </c>
      <c r="D80" s="115">
        <f>SUM(D69:D79)</f>
        <v>125343</v>
      </c>
      <c r="E80" s="77">
        <f>SUM(C80-D80)</f>
        <v>-44816</v>
      </c>
      <c r="F80" s="149">
        <f>SUM(E80/D80)</f>
        <v>-0.35754689133018996</v>
      </c>
      <c r="G80" s="185">
        <f>SUM(C80/D80)</f>
        <v>0.64245310866981009</v>
      </c>
      <c r="N80" s="72"/>
    </row>
    <row r="81" spans="3:14" ht="15" thickBot="1" x14ac:dyDescent="0.35">
      <c r="E81" s="102">
        <f>SUM(E69:E79)</f>
        <v>-44816</v>
      </c>
      <c r="I81" s="6" t="s">
        <v>555</v>
      </c>
      <c r="J81" s="40"/>
      <c r="K81" s="40"/>
      <c r="N81" s="72"/>
    </row>
    <row r="82" spans="3:14" ht="18.600000000000001" thickBot="1" x14ac:dyDescent="0.4">
      <c r="C82" s="444">
        <f>SUM(C80/C38)</f>
        <v>30.27330827067669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554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13185</v>
      </c>
      <c r="D84" s="73">
        <f>SUM(D69:D71,D73:D79)</f>
        <v>38802</v>
      </c>
      <c r="E84" s="250">
        <f>SUM(C84/D84)</f>
        <v>0.33980207205814134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33.885714285714286</v>
      </c>
      <c r="K86" s="111">
        <f t="shared" si="13"/>
        <v>36.743362831858406</v>
      </c>
      <c r="L86" s="210">
        <f>SUM(J86-K86)</f>
        <v>-2.8576485461441195</v>
      </c>
      <c r="M86" s="44">
        <f>SUM(L86/K86)</f>
        <v>-7.7773190200935816E-2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22.615384615384617</v>
      </c>
      <c r="K87" s="111">
        <f t="shared" si="13"/>
        <v>27.64406779661017</v>
      </c>
      <c r="L87" s="210">
        <f t="shared" ref="L87:L96" si="14">SUM(J87-K87)</f>
        <v>-5.0286831812255528</v>
      </c>
      <c r="M87" s="44">
        <f t="shared" ref="M87:M96" si="15">SUM(L87/K87)</f>
        <v>-0.18190822053482994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41.15</v>
      </c>
      <c r="K88" s="111">
        <f t="shared" si="13"/>
        <v>37.680851063829785</v>
      </c>
      <c r="L88" s="210">
        <f>SUM(J88-K88)</f>
        <v>3.4691489361702139</v>
      </c>
      <c r="M88" s="44">
        <f t="shared" si="15"/>
        <v>9.2066629023150798E-2</v>
      </c>
      <c r="N88" s="72"/>
    </row>
    <row r="89" spans="3:14" x14ac:dyDescent="0.3">
      <c r="C89" s="445">
        <f>(SUM(C69,C70,C71,C73,C74,C75,C76,C77,C78,C79)/SUM(C27,C28,C29,C31,C32,C33,C34,C35,C36,C37))</f>
        <v>28.113006396588485</v>
      </c>
      <c r="D89" s="10"/>
      <c r="E89" s="73"/>
      <c r="I89" s="130" t="s">
        <v>6</v>
      </c>
      <c r="J89" s="212">
        <f t="shared" si="13"/>
        <v>30.735737106344136</v>
      </c>
      <c r="K89" s="111">
        <f t="shared" si="13"/>
        <v>34.616399999999999</v>
      </c>
      <c r="L89" s="210">
        <f t="shared" si="14"/>
        <v>-3.8806628936558631</v>
      </c>
      <c r="M89" s="44">
        <f t="shared" si="15"/>
        <v>-0.11210475074403645</v>
      </c>
    </row>
    <row r="90" spans="3:14" x14ac:dyDescent="0.3">
      <c r="I90" s="130" t="s">
        <v>3</v>
      </c>
      <c r="J90" s="212">
        <f t="shared" si="13"/>
        <v>40.166666666666664</v>
      </c>
      <c r="K90" s="111">
        <f t="shared" ref="K90:K96" si="16">SUM(D73/D31)</f>
        <v>37.586666666666666</v>
      </c>
      <c r="L90" s="210">
        <f t="shared" si="14"/>
        <v>2.5799999999999983</v>
      </c>
      <c r="M90" s="44">
        <f t="shared" si="15"/>
        <v>6.8641362185172E-2</v>
      </c>
    </row>
    <row r="91" spans="3:14" x14ac:dyDescent="0.3">
      <c r="E91" s="73"/>
      <c r="I91" s="130" t="s">
        <v>7</v>
      </c>
      <c r="J91" s="212">
        <f t="shared" si="13"/>
        <v>16.708333333333332</v>
      </c>
      <c r="K91" s="111">
        <f t="shared" si="16"/>
        <v>21.485714285714284</v>
      </c>
      <c r="L91" s="210">
        <f t="shared" si="14"/>
        <v>-4.7773809523809518</v>
      </c>
      <c r="M91" s="44">
        <f t="shared" si="15"/>
        <v>-0.22235150709219859</v>
      </c>
    </row>
    <row r="92" spans="3:14" x14ac:dyDescent="0.3">
      <c r="E92" s="74"/>
      <c r="I92" s="130" t="s">
        <v>59</v>
      </c>
      <c r="J92" s="212">
        <f t="shared" si="13"/>
        <v>33.277027027027025</v>
      </c>
      <c r="K92" s="111">
        <f t="shared" si="16"/>
        <v>30.715217391304346</v>
      </c>
      <c r="L92" s="210">
        <f t="shared" si="14"/>
        <v>2.5618096357226783</v>
      </c>
      <c r="M92" s="44">
        <f t="shared" si="15"/>
        <v>8.3405225595047927E-2</v>
      </c>
    </row>
    <row r="93" spans="3:14" x14ac:dyDescent="0.3">
      <c r="I93" s="130" t="s">
        <v>338</v>
      </c>
      <c r="J93" s="212">
        <f t="shared" si="13"/>
        <v>35.111111111111114</v>
      </c>
      <c r="K93" s="111">
        <f t="shared" si="16"/>
        <v>30.21311475409836</v>
      </c>
      <c r="L93" s="210">
        <f t="shared" si="14"/>
        <v>4.8979963570127545</v>
      </c>
      <c r="M93" s="44">
        <f t="shared" si="15"/>
        <v>0.16211490926629302</v>
      </c>
    </row>
    <row r="94" spans="3:14" x14ac:dyDescent="0.3">
      <c r="E94" s="25"/>
      <c r="F94" s="25"/>
      <c r="I94" s="130" t="s">
        <v>65</v>
      </c>
      <c r="J94" s="212">
        <f t="shared" si="13"/>
        <v>27.041666666666668</v>
      </c>
      <c r="K94" s="111">
        <f t="shared" si="16"/>
        <v>23.818181818181817</v>
      </c>
      <c r="L94" s="210">
        <f t="shared" si="14"/>
        <v>3.2234848484848513</v>
      </c>
      <c r="M94" s="44">
        <f t="shared" si="15"/>
        <v>0.13533715012722658</v>
      </c>
    </row>
    <row r="95" spans="3:14" x14ac:dyDescent="0.3">
      <c r="E95" s="25"/>
      <c r="F95" s="25"/>
      <c r="I95" s="79" t="s">
        <v>296</v>
      </c>
      <c r="J95" s="212">
        <f t="shared" si="13"/>
        <v>17.666666666666668</v>
      </c>
      <c r="K95" s="111">
        <f t="shared" si="16"/>
        <v>31.72972972972973</v>
      </c>
      <c r="L95" s="210">
        <f t="shared" si="14"/>
        <v>-14.063063063063062</v>
      </c>
      <c r="M95" s="44">
        <f t="shared" si="15"/>
        <v>-0.44321408290743891</v>
      </c>
    </row>
    <row r="96" spans="3:14" ht="15" thickBot="1" x14ac:dyDescent="0.35">
      <c r="I96" s="13" t="s">
        <v>19</v>
      </c>
      <c r="J96" s="213">
        <f t="shared" si="13"/>
        <v>18.926829268292682</v>
      </c>
      <c r="K96" s="208">
        <f t="shared" si="16"/>
        <v>18.657627118644069</v>
      </c>
      <c r="L96" s="211">
        <f t="shared" si="14"/>
        <v>0.26920214964861344</v>
      </c>
      <c r="M96" s="65">
        <f t="shared" si="15"/>
        <v>1.4428530913216019E-2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0F77A-4EB6-4274-9D3B-2F9D96814FD3}">
  <dimension ref="B1:AM203"/>
  <sheetViews>
    <sheetView topLeftCell="C1" zoomScaleNormal="100" workbookViewId="0">
      <selection activeCell="C12" sqref="C12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7" max="7" width="12" bestFit="1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561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561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559</v>
      </c>
      <c r="D5" s="465" t="s">
        <v>560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51</v>
      </c>
      <c r="D9" s="427">
        <v>51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563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2189</v>
      </c>
      <c r="D11" s="427">
        <v>2200</v>
      </c>
      <c r="E11" s="93">
        <f t="shared" si="0"/>
        <v>-11</v>
      </c>
      <c r="F11" s="44">
        <f t="shared" si="1"/>
        <v>-5.0000000000000001E-3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0.68230769230769228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23</v>
      </c>
      <c r="D13" s="427">
        <v>23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0.58765737051792832</v>
      </c>
      <c r="U13" s="16"/>
    </row>
    <row r="14" spans="2:35" ht="15" thickBot="1" x14ac:dyDescent="0.35">
      <c r="B14" s="14" t="s">
        <v>59</v>
      </c>
      <c r="C14" s="427">
        <v>143</v>
      </c>
      <c r="D14" s="427">
        <v>139</v>
      </c>
      <c r="E14" s="93">
        <f t="shared" si="0"/>
        <v>4</v>
      </c>
      <c r="F14" s="44">
        <f t="shared" si="1"/>
        <v>2.8776978417266189E-2</v>
      </c>
      <c r="J14" s="190"/>
      <c r="K14" s="144"/>
      <c r="L14" s="139"/>
      <c r="M14" s="139"/>
      <c r="N14" s="141"/>
      <c r="S14" t="s">
        <v>564</v>
      </c>
    </row>
    <row r="15" spans="2:35" ht="15" thickBot="1" x14ac:dyDescent="0.35">
      <c r="B15" s="14" t="s">
        <v>338</v>
      </c>
      <c r="C15" s="429">
        <v>19</v>
      </c>
      <c r="D15" s="429">
        <v>18</v>
      </c>
      <c r="E15" s="26">
        <f t="shared" si="0"/>
        <v>1</v>
      </c>
      <c r="F15" s="263">
        <f t="shared" si="1"/>
        <v>5.5555555555555552E-2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33</v>
      </c>
      <c r="D16" s="430">
        <v>25</v>
      </c>
      <c r="E16" s="41">
        <f t="shared" si="0"/>
        <v>8</v>
      </c>
      <c r="F16" s="44">
        <f t="shared" si="1"/>
        <v>0.32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0.681025641025641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0.63454980079681278</v>
      </c>
      <c r="U17" s="16"/>
    </row>
    <row r="18" spans="2:25" ht="15" thickBot="1" x14ac:dyDescent="0.35">
      <c r="B18" s="15" t="s">
        <v>19</v>
      </c>
      <c r="C18" s="429">
        <v>84</v>
      </c>
      <c r="D18" s="429">
        <v>81</v>
      </c>
      <c r="E18" s="57">
        <f t="shared" si="0"/>
        <v>3</v>
      </c>
      <c r="F18" s="58">
        <f t="shared" si="1"/>
        <v>3.7037037037037035E-2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2661</v>
      </c>
      <c r="D19" s="7">
        <f>SUM(D8:D18)</f>
        <v>2656</v>
      </c>
      <c r="E19" s="77">
        <f t="shared" si="0"/>
        <v>5</v>
      </c>
      <c r="F19" s="60">
        <f t="shared" si="1"/>
        <v>1.8825301204819277E-3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562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559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51</v>
      </c>
      <c r="D28" s="99">
        <v>118</v>
      </c>
      <c r="E28" s="41">
        <f t="shared" ref="E28:E38" si="3">SUM(C28-D28)</f>
        <v>-67</v>
      </c>
      <c r="F28" s="67">
        <f t="shared" ref="F28:F36" si="4">SUM(E28/D28)</f>
        <v>-0.56779661016949157</v>
      </c>
      <c r="G28" s="75">
        <f>SUM(C28/D28)</f>
        <v>0.43220338983050849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2189</v>
      </c>
      <c r="D30" s="99">
        <v>2500</v>
      </c>
      <c r="E30" s="41">
        <f t="shared" si="3"/>
        <v>-311</v>
      </c>
      <c r="F30" s="67">
        <f t="shared" si="4"/>
        <v>-0.1244</v>
      </c>
      <c r="G30" s="75">
        <f>SUM(C30/D30)</f>
        <v>0.87560000000000004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23</v>
      </c>
      <c r="D32" s="99">
        <v>35</v>
      </c>
      <c r="E32" s="41">
        <f t="shared" si="3"/>
        <v>-12</v>
      </c>
      <c r="F32" s="67">
        <f t="shared" si="4"/>
        <v>-0.34285714285714286</v>
      </c>
      <c r="G32" s="75">
        <f t="shared" si="5"/>
        <v>0.65714285714285714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143</v>
      </c>
      <c r="D33" s="99">
        <v>460</v>
      </c>
      <c r="E33" s="41">
        <f t="shared" si="3"/>
        <v>-317</v>
      </c>
      <c r="F33" s="67">
        <f t="shared" si="4"/>
        <v>-0.68913043478260871</v>
      </c>
      <c r="G33" s="75">
        <f t="shared" si="5"/>
        <v>0.31086956521739129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19</v>
      </c>
      <c r="D34" s="99">
        <v>61</v>
      </c>
      <c r="E34" s="41">
        <f t="shared" si="3"/>
        <v>-42</v>
      </c>
      <c r="F34" s="67">
        <f t="shared" si="4"/>
        <v>-0.68852459016393441</v>
      </c>
      <c r="G34" s="75">
        <f t="shared" si="5"/>
        <v>0.31147540983606559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33</v>
      </c>
      <c r="D35" s="182">
        <v>44</v>
      </c>
      <c r="E35" s="57">
        <f t="shared" si="3"/>
        <v>-11</v>
      </c>
      <c r="F35" s="389">
        <f t="shared" si="4"/>
        <v>-0.25</v>
      </c>
      <c r="G35" s="75">
        <f t="shared" si="5"/>
        <v>0.75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84</v>
      </c>
      <c r="D37" s="119">
        <v>295</v>
      </c>
      <c r="E37" s="41">
        <f t="shared" si="3"/>
        <v>-211</v>
      </c>
      <c r="F37" s="94">
        <f>SUM(E37/D37)</f>
        <v>-0.71525423728813564</v>
      </c>
      <c r="G37" s="75">
        <f>SUM(C37/D37)</f>
        <v>0.28474576271186441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2661</v>
      </c>
      <c r="D38" s="7">
        <f>SUM(D27:D37)</f>
        <v>3859</v>
      </c>
      <c r="E38" s="77">
        <f t="shared" si="3"/>
        <v>-1198</v>
      </c>
      <c r="F38" s="149">
        <f>SUM(E38/D38)</f>
        <v>-0.31044311997926927</v>
      </c>
      <c r="G38" s="185">
        <f>SUM(C38/D38)</f>
        <v>0.68955688002073079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472</v>
      </c>
      <c r="D40" s="438">
        <f>SUM(D27:D29,D31:D37)</f>
        <v>1359</v>
      </c>
      <c r="E40" s="77">
        <f>SUM(C40-D40)</f>
        <v>-887</v>
      </c>
      <c r="F40" s="149">
        <f>SUM(E40/D40)</f>
        <v>-0.65268579838116259</v>
      </c>
      <c r="G40" s="185">
        <f>SUM(C40/D40)</f>
        <v>0.34731420161883736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561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559</v>
      </c>
      <c r="D44" s="465" t="s">
        <v>560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954</v>
      </c>
      <c r="D47" s="441">
        <v>1111</v>
      </c>
      <c r="E47" s="93">
        <f t="shared" ref="E47:E57" si="6">SUM(C47-D47)</f>
        <v>-157</v>
      </c>
      <c r="F47" s="95">
        <f t="shared" ref="F47:F57" si="7">SUM(E47/D47)</f>
        <v>-0.14131413141314131</v>
      </c>
      <c r="G47" s="394">
        <f t="shared" ref="G47:G57" si="8">SUM(C47/C27)</f>
        <v>27.257142857142856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1460</v>
      </c>
      <c r="D48" s="427">
        <v>1160</v>
      </c>
      <c r="E48" s="93">
        <f t="shared" si="6"/>
        <v>300</v>
      </c>
      <c r="F48" s="95">
        <f t="shared" si="7"/>
        <v>0.25862068965517243</v>
      </c>
      <c r="G48" s="394">
        <f t="shared" si="8"/>
        <v>28.627450980392158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821</v>
      </c>
      <c r="D49" s="427">
        <v>762</v>
      </c>
      <c r="E49" s="93">
        <f t="shared" si="6"/>
        <v>59</v>
      </c>
      <c r="F49" s="95">
        <f t="shared" si="7"/>
        <v>7.7427821522309717E-2</v>
      </c>
      <c r="G49" s="394">
        <f t="shared" si="8"/>
        <v>43.210526315789473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60735</v>
      </c>
      <c r="D50" s="442">
        <v>66675</v>
      </c>
      <c r="E50" s="93">
        <f t="shared" si="6"/>
        <v>-5940</v>
      </c>
      <c r="F50" s="95">
        <f t="shared" si="7"/>
        <v>-8.9088863892013495E-2</v>
      </c>
      <c r="G50" s="394">
        <f t="shared" si="8"/>
        <v>27.745545911375057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1011</v>
      </c>
      <c r="D51" s="427">
        <v>1148</v>
      </c>
      <c r="E51" s="93">
        <f t="shared" si="6"/>
        <v>-137</v>
      </c>
      <c r="F51" s="95">
        <f t="shared" si="7"/>
        <v>-0.11933797909407666</v>
      </c>
      <c r="G51" s="394">
        <f t="shared" si="8"/>
        <v>34.862068965517238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515</v>
      </c>
      <c r="D52" s="427">
        <v>394</v>
      </c>
      <c r="E52" s="93">
        <f t="shared" si="6"/>
        <v>121</v>
      </c>
      <c r="F52" s="95">
        <f t="shared" si="7"/>
        <v>0.30710659898477155</v>
      </c>
      <c r="G52" s="394">
        <f t="shared" si="8"/>
        <v>22.391304347826086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4088</v>
      </c>
      <c r="D53" s="427">
        <v>4728</v>
      </c>
      <c r="E53" s="93">
        <f t="shared" si="6"/>
        <v>-640</v>
      </c>
      <c r="F53" s="95">
        <f t="shared" si="7"/>
        <v>-0.13536379018612521</v>
      </c>
      <c r="G53" s="394">
        <f t="shared" si="8"/>
        <v>28.587412587412587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665</v>
      </c>
      <c r="D54" s="429">
        <v>607</v>
      </c>
      <c r="E54" s="26">
        <f t="shared" si="6"/>
        <v>58</v>
      </c>
      <c r="F54" s="152">
        <f t="shared" si="7"/>
        <v>9.5551894563426693E-2</v>
      </c>
      <c r="G54" s="394">
        <f t="shared" si="8"/>
        <v>35</v>
      </c>
      <c r="AL54" s="35"/>
      <c r="AM54" s="35"/>
    </row>
    <row r="55" spans="2:39" ht="15" thickBot="1" x14ac:dyDescent="0.35">
      <c r="B55" s="14" t="s">
        <v>65</v>
      </c>
      <c r="C55" s="427">
        <v>1449</v>
      </c>
      <c r="D55" s="427">
        <v>861</v>
      </c>
      <c r="E55" s="41">
        <f t="shared" si="6"/>
        <v>588</v>
      </c>
      <c r="F55" s="67">
        <f t="shared" si="7"/>
        <v>0.68292682926829273</v>
      </c>
      <c r="G55" s="394">
        <f t="shared" si="8"/>
        <v>43.909090909090907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511</v>
      </c>
      <c r="D56" s="427">
        <v>615</v>
      </c>
      <c r="E56" s="41">
        <f t="shared" si="6"/>
        <v>-104</v>
      </c>
      <c r="F56" s="67">
        <f t="shared" si="7"/>
        <v>-0.16910569105691056</v>
      </c>
      <c r="G56" s="394">
        <f t="shared" si="8"/>
        <v>14.194444444444445</v>
      </c>
      <c r="K56" s="40"/>
      <c r="M56" s="40"/>
      <c r="N56" s="88"/>
      <c r="S56" s="40"/>
    </row>
    <row r="57" spans="2:39" ht="15" thickBot="1" x14ac:dyDescent="0.35">
      <c r="B57" s="15" t="s">
        <v>19</v>
      </c>
      <c r="C57" s="429">
        <v>1542</v>
      </c>
      <c r="D57" s="429">
        <v>1575</v>
      </c>
      <c r="E57" s="57">
        <f t="shared" si="6"/>
        <v>-33</v>
      </c>
      <c r="F57" s="94">
        <f t="shared" si="7"/>
        <v>-2.0952380952380951E-2</v>
      </c>
      <c r="G57" s="394">
        <f t="shared" si="8"/>
        <v>18.357142857142858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73751</v>
      </c>
      <c r="D58" s="59">
        <f>SUM(D47:D57)</f>
        <v>79636</v>
      </c>
      <c r="E58" s="77">
        <f>SUM(C58-D58)</f>
        <v>-5885</v>
      </c>
      <c r="F58" s="149">
        <f>SUM(E58/D58)</f>
        <v>-7.3898739263649607E-2</v>
      </c>
      <c r="G58" s="395">
        <f>SUM(C58/C38)</f>
        <v>27.715520481022171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13016</v>
      </c>
      <c r="D59" s="73">
        <f>SUM(D47:D49,D51:D57)</f>
        <v>12961</v>
      </c>
      <c r="E59" s="73">
        <f>SUM(E47:E49,E51:E57)</f>
        <v>55</v>
      </c>
      <c r="F59" s="127">
        <f>SUM(E59/D59)</f>
        <v>4.2434997299591083E-3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13016</v>
      </c>
      <c r="F61" s="30">
        <f>SUM(C27:C29,C31:C37)</f>
        <v>472</v>
      </c>
      <c r="G61" s="134">
        <f>SUM(E61/F61)</f>
        <v>27.576271186440678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562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559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954</v>
      </c>
      <c r="D69" s="220">
        <v>4152</v>
      </c>
      <c r="E69" s="41">
        <f>SUM(C69-D69)</f>
        <v>-3198</v>
      </c>
      <c r="F69" s="67">
        <f>SUM(E69/D69)</f>
        <v>-0.77023121387283233</v>
      </c>
      <c r="G69" s="75">
        <f>SUM(C69/D69)</f>
        <v>0.22976878612716764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1460</v>
      </c>
      <c r="D70" s="220">
        <v>3262</v>
      </c>
      <c r="E70" s="41">
        <f t="shared" ref="E70:E79" si="10">SUM(C70-D70)</f>
        <v>-1802</v>
      </c>
      <c r="F70" s="67">
        <f t="shared" ref="F70:F79" si="11">SUM(E70/D70)</f>
        <v>-0.5524218270999387</v>
      </c>
      <c r="G70" s="75">
        <f t="shared" ref="G70:G79" si="12">SUM(C70/D70)</f>
        <v>0.4475781729000613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821</v>
      </c>
      <c r="D71" s="220">
        <v>1771</v>
      </c>
      <c r="E71" s="41">
        <f t="shared" si="10"/>
        <v>-950</v>
      </c>
      <c r="F71" s="67">
        <f t="shared" si="11"/>
        <v>-0.53642010163749299</v>
      </c>
      <c r="G71" s="75">
        <f>SUM(C71/D71)</f>
        <v>0.46357989836250707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60735</v>
      </c>
      <c r="D72" s="220">
        <v>86541</v>
      </c>
      <c r="E72" s="41">
        <f t="shared" si="10"/>
        <v>-25806</v>
      </c>
      <c r="F72" s="67">
        <f t="shared" si="11"/>
        <v>-0.29819391964502373</v>
      </c>
      <c r="G72" s="75">
        <f t="shared" si="12"/>
        <v>0.70180608035497627</v>
      </c>
    </row>
    <row r="73" spans="2:14" ht="15" thickBot="1" x14ac:dyDescent="0.35">
      <c r="B73" s="3" t="s">
        <v>3</v>
      </c>
      <c r="C73" s="435">
        <f t="shared" si="9"/>
        <v>1011</v>
      </c>
      <c r="D73" s="220">
        <v>2819</v>
      </c>
      <c r="E73" s="41">
        <f t="shared" si="10"/>
        <v>-1808</v>
      </c>
      <c r="F73" s="67">
        <f t="shared" si="11"/>
        <v>-0.64136218517204679</v>
      </c>
      <c r="G73" s="75">
        <f t="shared" si="12"/>
        <v>0.35863781482795315</v>
      </c>
    </row>
    <row r="74" spans="2:14" ht="15" thickBot="1" x14ac:dyDescent="0.35">
      <c r="B74" s="227" t="s">
        <v>7</v>
      </c>
      <c r="C74" s="435">
        <f t="shared" si="9"/>
        <v>515</v>
      </c>
      <c r="D74" s="223">
        <v>752</v>
      </c>
      <c r="E74" s="57">
        <f t="shared" si="10"/>
        <v>-237</v>
      </c>
      <c r="F74" s="94">
        <f t="shared" si="11"/>
        <v>-0.31515957446808512</v>
      </c>
      <c r="G74" s="75">
        <f t="shared" si="12"/>
        <v>0.68484042553191493</v>
      </c>
    </row>
    <row r="75" spans="2:14" ht="15" thickBot="1" x14ac:dyDescent="0.35">
      <c r="B75" s="14" t="s">
        <v>59</v>
      </c>
      <c r="C75" s="435">
        <f t="shared" si="9"/>
        <v>4088</v>
      </c>
      <c r="D75" s="220">
        <v>14129</v>
      </c>
      <c r="E75" s="41">
        <f t="shared" si="10"/>
        <v>-10041</v>
      </c>
      <c r="F75" s="67">
        <f t="shared" si="11"/>
        <v>-0.71066600608677188</v>
      </c>
      <c r="G75" s="75">
        <f t="shared" si="12"/>
        <v>0.28933399391322812</v>
      </c>
      <c r="K75" s="282"/>
    </row>
    <row r="76" spans="2:14" ht="15" thickBot="1" x14ac:dyDescent="0.35">
      <c r="B76" s="170" t="s">
        <v>338</v>
      </c>
      <c r="C76" s="435">
        <f t="shared" si="9"/>
        <v>665</v>
      </c>
      <c r="D76" s="235">
        <v>1843</v>
      </c>
      <c r="E76" s="93">
        <f t="shared" si="10"/>
        <v>-1178</v>
      </c>
      <c r="F76" s="95">
        <f t="shared" si="11"/>
        <v>-0.63917525773195871</v>
      </c>
      <c r="G76" s="75">
        <f t="shared" si="12"/>
        <v>0.36082474226804123</v>
      </c>
    </row>
    <row r="77" spans="2:14" ht="15" thickBot="1" x14ac:dyDescent="0.35">
      <c r="B77" s="233" t="s">
        <v>65</v>
      </c>
      <c r="C77" s="436">
        <f t="shared" si="9"/>
        <v>1449</v>
      </c>
      <c r="D77" s="236">
        <v>1048</v>
      </c>
      <c r="E77" s="57">
        <f t="shared" si="10"/>
        <v>401</v>
      </c>
      <c r="F77" s="238">
        <f t="shared" si="11"/>
        <v>0.38263358778625955</v>
      </c>
      <c r="G77" s="75">
        <f t="shared" si="12"/>
        <v>1.3826335877862594</v>
      </c>
    </row>
    <row r="78" spans="2:14" ht="15" thickBot="1" x14ac:dyDescent="0.35">
      <c r="B78" s="419" t="s">
        <v>296</v>
      </c>
      <c r="C78" s="435">
        <f t="shared" si="9"/>
        <v>511</v>
      </c>
      <c r="D78" s="418">
        <v>3522</v>
      </c>
      <c r="E78" s="105">
        <f t="shared" si="10"/>
        <v>-3011</v>
      </c>
      <c r="F78" s="150">
        <f t="shared" si="11"/>
        <v>-0.85491198182850658</v>
      </c>
      <c r="G78" s="75">
        <f t="shared" si="12"/>
        <v>0.14508801817149347</v>
      </c>
    </row>
    <row r="79" spans="2:14" ht="15" thickBot="1" x14ac:dyDescent="0.35">
      <c r="B79" s="38" t="s">
        <v>19</v>
      </c>
      <c r="C79" s="441">
        <f t="shared" si="9"/>
        <v>1542</v>
      </c>
      <c r="D79" s="390">
        <v>5504</v>
      </c>
      <c r="E79" s="26">
        <f t="shared" si="10"/>
        <v>-3962</v>
      </c>
      <c r="F79" s="152">
        <f t="shared" si="11"/>
        <v>-0.71984011627906974</v>
      </c>
      <c r="G79" s="75">
        <f t="shared" si="12"/>
        <v>0.28015988372093026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73751</v>
      </c>
      <c r="D80" s="115">
        <f>SUM(D69:D79)</f>
        <v>125343</v>
      </c>
      <c r="E80" s="77">
        <f>SUM(C80-D80)</f>
        <v>-51592</v>
      </c>
      <c r="F80" s="149">
        <f>SUM(E80/D80)</f>
        <v>-0.41160655162234827</v>
      </c>
      <c r="G80" s="185">
        <f>SUM(C80/D80)</f>
        <v>0.58839344837765173</v>
      </c>
      <c r="N80" s="72"/>
    </row>
    <row r="81" spans="3:14" ht="15" thickBot="1" x14ac:dyDescent="0.35">
      <c r="E81" s="102">
        <f>SUM(E69:E79)</f>
        <v>-51592</v>
      </c>
      <c r="I81" s="6" t="s">
        <v>562</v>
      </c>
      <c r="J81" s="40"/>
      <c r="K81" s="40"/>
      <c r="N81" s="72"/>
    </row>
    <row r="82" spans="3:14" ht="18.600000000000001" thickBot="1" x14ac:dyDescent="0.4">
      <c r="C82" s="444">
        <f>SUM(C80/C38)</f>
        <v>27.715520481022171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559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13016</v>
      </c>
      <c r="D84" s="73">
        <f>SUM(D69:D71,D73:D79)</f>
        <v>38802</v>
      </c>
      <c r="E84" s="250">
        <f>SUM(C84/D84)</f>
        <v>0.33544662646255347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27.257142857142856</v>
      </c>
      <c r="K86" s="111">
        <f t="shared" si="13"/>
        <v>36.743362831858406</v>
      </c>
      <c r="L86" s="210">
        <f>SUM(J86-K86)</f>
        <v>-9.4862199747155493</v>
      </c>
      <c r="M86" s="44">
        <f>SUM(L86/K86)</f>
        <v>-0.25817506193228734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28.627450980392158</v>
      </c>
      <c r="K87" s="111">
        <f t="shared" si="13"/>
        <v>27.64406779661017</v>
      </c>
      <c r="L87" s="210">
        <f t="shared" ref="L87:L96" si="14">SUM(J87-K87)</f>
        <v>0.98338318378198863</v>
      </c>
      <c r="M87" s="44">
        <f t="shared" ref="M87:M96" si="15">SUM(L87/K87)</f>
        <v>3.557302749425955E-2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43.210526315789473</v>
      </c>
      <c r="K88" s="111">
        <f t="shared" si="13"/>
        <v>37.680851063829785</v>
      </c>
      <c r="L88" s="210">
        <f>SUM(J88-K88)</f>
        <v>5.5296752519596879</v>
      </c>
      <c r="M88" s="44">
        <f t="shared" si="15"/>
        <v>0.14675027489672804</v>
      </c>
      <c r="N88" s="72"/>
    </row>
    <row r="89" spans="3:14" x14ac:dyDescent="0.3">
      <c r="C89" s="445">
        <f>(SUM(C69,C70,C71,C73,C74,C75,C76,C77,C78,C79)/SUM(C27,C28,C29,C31,C32,C33,C34,C35,C36,C37))</f>
        <v>27.576271186440678</v>
      </c>
      <c r="D89" s="10"/>
      <c r="E89" s="73"/>
      <c r="I89" s="130" t="s">
        <v>6</v>
      </c>
      <c r="J89" s="212">
        <f t="shared" si="13"/>
        <v>27.745545911375057</v>
      </c>
      <c r="K89" s="111">
        <f t="shared" si="13"/>
        <v>34.616399999999999</v>
      </c>
      <c r="L89" s="210">
        <f t="shared" si="14"/>
        <v>-6.8708540886249416</v>
      </c>
      <c r="M89" s="44">
        <f t="shared" si="15"/>
        <v>-0.19848551809618972</v>
      </c>
    </row>
    <row r="90" spans="3:14" x14ac:dyDescent="0.3">
      <c r="I90" s="130" t="s">
        <v>3</v>
      </c>
      <c r="J90" s="212">
        <f t="shared" si="13"/>
        <v>34.862068965517238</v>
      </c>
      <c r="K90" s="111">
        <f t="shared" ref="K90:K96" si="16">SUM(D73/D31)</f>
        <v>37.586666666666666</v>
      </c>
      <c r="L90" s="210">
        <f t="shared" si="14"/>
        <v>-2.7245977011494276</v>
      </c>
      <c r="M90" s="44">
        <f t="shared" si="15"/>
        <v>-7.2488409927707373E-2</v>
      </c>
    </row>
    <row r="91" spans="3:14" x14ac:dyDescent="0.3">
      <c r="E91" s="73"/>
      <c r="I91" s="130" t="s">
        <v>7</v>
      </c>
      <c r="J91" s="212">
        <f t="shared" si="13"/>
        <v>22.391304347826086</v>
      </c>
      <c r="K91" s="111">
        <f t="shared" si="16"/>
        <v>21.485714285714284</v>
      </c>
      <c r="L91" s="210">
        <f t="shared" si="14"/>
        <v>0.90559006211180204</v>
      </c>
      <c r="M91" s="44">
        <f t="shared" si="15"/>
        <v>4.2148473635522703E-2</v>
      </c>
    </row>
    <row r="92" spans="3:14" x14ac:dyDescent="0.3">
      <c r="E92" s="74"/>
      <c r="I92" s="130" t="s">
        <v>59</v>
      </c>
      <c r="J92" s="212">
        <f t="shared" si="13"/>
        <v>28.587412587412587</v>
      </c>
      <c r="K92" s="111">
        <f t="shared" si="16"/>
        <v>30.715217391304346</v>
      </c>
      <c r="L92" s="210">
        <f t="shared" si="14"/>
        <v>-2.1278048038917596</v>
      </c>
      <c r="M92" s="44">
        <f t="shared" si="15"/>
        <v>-6.9275264335070391E-2</v>
      </c>
    </row>
    <row r="93" spans="3:14" x14ac:dyDescent="0.3">
      <c r="I93" s="130" t="s">
        <v>338</v>
      </c>
      <c r="J93" s="212">
        <f t="shared" si="13"/>
        <v>35</v>
      </c>
      <c r="K93" s="111">
        <f t="shared" si="16"/>
        <v>30.21311475409836</v>
      </c>
      <c r="L93" s="210">
        <f t="shared" si="14"/>
        <v>4.7868852459016402</v>
      </c>
      <c r="M93" s="44">
        <f t="shared" si="15"/>
        <v>0.15843733043950084</v>
      </c>
    </row>
    <row r="94" spans="3:14" x14ac:dyDescent="0.3">
      <c r="E94" s="25"/>
      <c r="F94" s="25"/>
      <c r="I94" s="130" t="s">
        <v>65</v>
      </c>
      <c r="J94" s="212">
        <f t="shared" si="13"/>
        <v>43.909090909090907</v>
      </c>
      <c r="K94" s="111">
        <f t="shared" si="16"/>
        <v>23.818181818181817</v>
      </c>
      <c r="L94" s="210">
        <f t="shared" si="14"/>
        <v>20.09090909090909</v>
      </c>
      <c r="M94" s="44">
        <f t="shared" si="15"/>
        <v>0.84351145038167941</v>
      </c>
    </row>
    <row r="95" spans="3:14" x14ac:dyDescent="0.3">
      <c r="E95" s="25"/>
      <c r="F95" s="25"/>
      <c r="I95" s="79" t="s">
        <v>296</v>
      </c>
      <c r="J95" s="212">
        <f t="shared" si="13"/>
        <v>14.194444444444445</v>
      </c>
      <c r="K95" s="111">
        <f t="shared" si="16"/>
        <v>31.72972972972973</v>
      </c>
      <c r="L95" s="210">
        <f t="shared" si="14"/>
        <v>-17.535285285285283</v>
      </c>
      <c r="M95" s="44">
        <f t="shared" si="15"/>
        <v>-0.5526452773045617</v>
      </c>
    </row>
    <row r="96" spans="3:14" ht="15" thickBot="1" x14ac:dyDescent="0.35">
      <c r="I96" s="13" t="s">
        <v>19</v>
      </c>
      <c r="J96" s="213">
        <f t="shared" si="13"/>
        <v>18.357142857142858</v>
      </c>
      <c r="K96" s="208">
        <f t="shared" si="16"/>
        <v>18.657627118644069</v>
      </c>
      <c r="L96" s="211">
        <f t="shared" si="14"/>
        <v>-0.30048426150121088</v>
      </c>
      <c r="M96" s="65">
        <f t="shared" si="15"/>
        <v>-1.6105170265780743E-2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5163F-8D26-4FD5-AAB3-4E5F3972ED4E}">
  <dimension ref="B1:AM203"/>
  <sheetViews>
    <sheetView topLeftCell="C1" zoomScaleNormal="100" workbookViewId="0">
      <selection activeCell="H18" sqref="H18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7" max="7" width="12" bestFit="1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571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I2" t="s">
        <v>570</v>
      </c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571</v>
      </c>
      <c r="C3" s="421"/>
      <c r="D3" s="28"/>
      <c r="E3" s="28"/>
      <c r="I3" t="s">
        <v>569</v>
      </c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568</v>
      </c>
      <c r="D5" s="465" t="s">
        <v>567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32</v>
      </c>
      <c r="D8" s="426">
        <v>21</v>
      </c>
      <c r="E8" s="93">
        <f t="shared" ref="E8:E19" si="0">SUM(C8-D8)</f>
        <v>11</v>
      </c>
      <c r="F8" s="96">
        <f t="shared" ref="F8:F19" si="1">SUM(E8/D8)</f>
        <v>0.52380952380952384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52</v>
      </c>
      <c r="D9" s="427">
        <v>53</v>
      </c>
      <c r="E9" s="93">
        <f t="shared" si="0"/>
        <v>-1</v>
      </c>
      <c r="F9" s="44">
        <f t="shared" si="1"/>
        <v>-1.8867924528301886E-2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19</v>
      </c>
      <c r="D10" s="427">
        <v>19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565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2197</v>
      </c>
      <c r="D11" s="427">
        <v>2161</v>
      </c>
      <c r="E11" s="93">
        <f t="shared" si="0"/>
        <v>36</v>
      </c>
      <c r="F11" s="44">
        <f t="shared" si="1"/>
        <v>1.6658954187875982E-2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0.68051282051282047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24</v>
      </c>
      <c r="D13" s="427">
        <v>27</v>
      </c>
      <c r="E13" s="93">
        <f t="shared" si="0"/>
        <v>-3</v>
      </c>
      <c r="F13" s="58">
        <f t="shared" si="1"/>
        <v>-0.1111111111111111</v>
      </c>
      <c r="J13" s="190"/>
      <c r="K13" s="144"/>
      <c r="L13" s="139"/>
      <c r="M13" s="139"/>
      <c r="N13" s="141"/>
      <c r="S13" s="16" t="s">
        <v>11</v>
      </c>
      <c r="T13" s="18">
        <f>SUM(C58/T8)</f>
        <v>0.62431872509960162</v>
      </c>
      <c r="U13" s="16"/>
    </row>
    <row r="14" spans="2:35" ht="15" thickBot="1" x14ac:dyDescent="0.35">
      <c r="B14" s="14" t="s">
        <v>59</v>
      </c>
      <c r="C14" s="427">
        <v>138</v>
      </c>
      <c r="D14" s="427">
        <v>137</v>
      </c>
      <c r="E14" s="93">
        <f t="shared" si="0"/>
        <v>1</v>
      </c>
      <c r="F14" s="44">
        <f t="shared" si="1"/>
        <v>7.2992700729927005E-3</v>
      </c>
      <c r="J14" s="190"/>
      <c r="K14" s="144"/>
      <c r="L14" s="139"/>
      <c r="M14" s="139"/>
      <c r="N14" s="141"/>
      <c r="S14" t="s">
        <v>566</v>
      </c>
    </row>
    <row r="15" spans="2:35" ht="15" thickBot="1" x14ac:dyDescent="0.35">
      <c r="B15" s="14" t="s">
        <v>338</v>
      </c>
      <c r="C15" s="429">
        <v>18</v>
      </c>
      <c r="D15" s="429">
        <v>19</v>
      </c>
      <c r="E15" s="26">
        <f t="shared" si="0"/>
        <v>-1</v>
      </c>
      <c r="F15" s="263">
        <f t="shared" si="1"/>
        <v>-5.2631578947368418E-2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28</v>
      </c>
      <c r="D16" s="430">
        <v>42</v>
      </c>
      <c r="E16" s="41">
        <f t="shared" si="0"/>
        <v>-14</v>
      </c>
      <c r="F16" s="44">
        <f t="shared" si="1"/>
        <v>-0.33333333333333331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0.67256410256410259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34</v>
      </c>
      <c r="E17" s="41">
        <f t="shared" si="0"/>
        <v>2</v>
      </c>
      <c r="F17" s="44">
        <f t="shared" si="1"/>
        <v>5.8823529411764705E-2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0.54033466135458164</v>
      </c>
      <c r="U17" s="16"/>
    </row>
    <row r="18" spans="2:25" ht="15" thickBot="1" x14ac:dyDescent="0.35">
      <c r="B18" s="326" t="s">
        <v>19</v>
      </c>
      <c r="C18" s="466">
        <v>81</v>
      </c>
      <c r="D18" s="429">
        <v>81</v>
      </c>
      <c r="E18" s="57">
        <f t="shared" si="0"/>
        <v>0</v>
      </c>
      <c r="F18" s="58">
        <f t="shared" si="1"/>
        <v>0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2654</v>
      </c>
      <c r="D19" s="7">
        <f>SUM(D8:D18)</f>
        <v>2623</v>
      </c>
      <c r="E19" s="77">
        <f t="shared" si="0"/>
        <v>31</v>
      </c>
      <c r="F19" s="60">
        <f t="shared" si="1"/>
        <v>1.1818528402592451E-2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572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568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32</v>
      </c>
      <c r="D27" s="99">
        <v>113</v>
      </c>
      <c r="E27" s="41">
        <f>SUM(C27-D27)</f>
        <v>-81</v>
      </c>
      <c r="F27" s="67">
        <f>SUM(E27/D27)</f>
        <v>-0.7168141592920354</v>
      </c>
      <c r="G27" s="75">
        <f>SUM(C27/D27)</f>
        <v>0.2831858407079646</v>
      </c>
      <c r="V27" s="122"/>
    </row>
    <row r="28" spans="2:25" ht="15" thickBot="1" x14ac:dyDescent="0.35">
      <c r="B28" s="34" t="s">
        <v>2</v>
      </c>
      <c r="C28" s="435">
        <f t="shared" si="2"/>
        <v>52</v>
      </c>
      <c r="D28" s="99">
        <v>118</v>
      </c>
      <c r="E28" s="41">
        <f t="shared" ref="E28:E38" si="3">SUM(C28-D28)</f>
        <v>-66</v>
      </c>
      <c r="F28" s="67">
        <f t="shared" ref="F28:F36" si="4">SUM(E28/D28)</f>
        <v>-0.55932203389830504</v>
      </c>
      <c r="G28" s="75">
        <f>SUM(C28/D28)</f>
        <v>0.44067796610169491</v>
      </c>
      <c r="V28" s="188"/>
    </row>
    <row r="29" spans="2:25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3"/>
        <v>-28</v>
      </c>
      <c r="F29" s="67">
        <f t="shared" si="4"/>
        <v>-0.5957446808510638</v>
      </c>
      <c r="G29" s="75">
        <f t="shared" ref="G29:G36" si="5">SUM(C29/D29)</f>
        <v>0.40425531914893614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2197</v>
      </c>
      <c r="D30" s="99">
        <v>2500</v>
      </c>
      <c r="E30" s="41">
        <f t="shared" si="3"/>
        <v>-303</v>
      </c>
      <c r="F30" s="67">
        <f t="shared" si="4"/>
        <v>-0.1212</v>
      </c>
      <c r="G30" s="75">
        <f>SUM(C30/D30)</f>
        <v>0.87880000000000003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3"/>
        <v>-11</v>
      </c>
      <c r="F32" s="67">
        <f t="shared" si="4"/>
        <v>-0.31428571428571428</v>
      </c>
      <c r="G32" s="75">
        <f t="shared" si="5"/>
        <v>0.68571428571428572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138</v>
      </c>
      <c r="D33" s="99">
        <v>460</v>
      </c>
      <c r="E33" s="41">
        <f t="shared" si="3"/>
        <v>-322</v>
      </c>
      <c r="F33" s="67">
        <f t="shared" si="4"/>
        <v>-0.7</v>
      </c>
      <c r="G33" s="75">
        <f t="shared" si="5"/>
        <v>0.3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28</v>
      </c>
      <c r="D35" s="182">
        <v>44</v>
      </c>
      <c r="E35" s="57">
        <f t="shared" si="3"/>
        <v>-16</v>
      </c>
      <c r="F35" s="389">
        <f t="shared" si="4"/>
        <v>-0.36363636363636365</v>
      </c>
      <c r="G35" s="75">
        <f t="shared" si="5"/>
        <v>0.63636363636363635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81</v>
      </c>
      <c r="D37" s="119">
        <v>295</v>
      </c>
      <c r="E37" s="41">
        <f t="shared" si="3"/>
        <v>-214</v>
      </c>
      <c r="F37" s="94">
        <f>SUM(E37/D37)</f>
        <v>-0.72542372881355932</v>
      </c>
      <c r="G37" s="75">
        <f>SUM(C37/D37)</f>
        <v>0.27457627118644068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2654</v>
      </c>
      <c r="D38" s="7">
        <f>SUM(D27:D37)</f>
        <v>3859</v>
      </c>
      <c r="E38" s="77">
        <f t="shared" si="3"/>
        <v>-1205</v>
      </c>
      <c r="F38" s="149">
        <f>SUM(E38/D38)</f>
        <v>-0.3122570614148743</v>
      </c>
      <c r="G38" s="185">
        <f>SUM(C38/D38)</f>
        <v>0.6877429385851257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457</v>
      </c>
      <c r="D40" s="438">
        <f>SUM(D27:D29,D31:D37)</f>
        <v>1359</v>
      </c>
      <c r="E40" s="77">
        <f>SUM(C40-D40)</f>
        <v>-902</v>
      </c>
      <c r="F40" s="149">
        <f>SUM(E40/D40)</f>
        <v>-0.66372332597498163</v>
      </c>
      <c r="G40" s="185">
        <f>SUM(C40/D40)</f>
        <v>0.33627667402501837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571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568</v>
      </c>
      <c r="D44" s="465" t="s">
        <v>567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1085</v>
      </c>
      <c r="D47" s="441">
        <v>563</v>
      </c>
      <c r="E47" s="93">
        <f t="shared" ref="E47:E57" si="6">SUM(C47-D47)</f>
        <v>522</v>
      </c>
      <c r="F47" s="95">
        <f t="shared" ref="F47:F57" si="7">SUM(E47/D47)</f>
        <v>0.9271758436944938</v>
      </c>
      <c r="G47" s="394">
        <f t="shared" ref="G47:G57" si="8">SUM(C47/C27)</f>
        <v>33.90625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1450</v>
      </c>
      <c r="D48" s="427">
        <v>1668</v>
      </c>
      <c r="E48" s="93">
        <f t="shared" si="6"/>
        <v>-218</v>
      </c>
      <c r="F48" s="95">
        <f t="shared" si="7"/>
        <v>-0.13069544364508393</v>
      </c>
      <c r="G48" s="394">
        <f t="shared" si="8"/>
        <v>27.884615384615383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743</v>
      </c>
      <c r="D49" s="427">
        <v>718</v>
      </c>
      <c r="E49" s="93">
        <f t="shared" si="6"/>
        <v>25</v>
      </c>
      <c r="F49" s="95">
        <f t="shared" si="7"/>
        <v>3.4818941504178275E-2</v>
      </c>
      <c r="G49" s="394">
        <f t="shared" si="8"/>
        <v>39.10526315789474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64872</v>
      </c>
      <c r="D50" s="442">
        <v>56206</v>
      </c>
      <c r="E50" s="93">
        <f t="shared" si="6"/>
        <v>8666</v>
      </c>
      <c r="F50" s="95">
        <f t="shared" si="7"/>
        <v>0.15418282745614348</v>
      </c>
      <c r="G50" s="394">
        <f t="shared" si="8"/>
        <v>29.527537551206191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1240</v>
      </c>
      <c r="D51" s="427">
        <v>804</v>
      </c>
      <c r="E51" s="93">
        <f t="shared" si="6"/>
        <v>436</v>
      </c>
      <c r="F51" s="95">
        <f t="shared" si="7"/>
        <v>0.54228855721393032</v>
      </c>
      <c r="G51" s="394">
        <f t="shared" si="8"/>
        <v>42.758620689655174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577</v>
      </c>
      <c r="D52" s="427">
        <v>703</v>
      </c>
      <c r="E52" s="93">
        <f t="shared" si="6"/>
        <v>-126</v>
      </c>
      <c r="F52" s="95">
        <f t="shared" si="7"/>
        <v>-0.17923186344238975</v>
      </c>
      <c r="G52" s="394">
        <f t="shared" si="8"/>
        <v>24.041666666666668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4560</v>
      </c>
      <c r="D53" s="427">
        <v>2750</v>
      </c>
      <c r="E53" s="93">
        <f t="shared" si="6"/>
        <v>1810</v>
      </c>
      <c r="F53" s="95">
        <f t="shared" si="7"/>
        <v>0.6581818181818182</v>
      </c>
      <c r="G53" s="394">
        <f t="shared" si="8"/>
        <v>33.043478260869563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601</v>
      </c>
      <c r="D54" s="429">
        <v>528</v>
      </c>
      <c r="E54" s="26">
        <f t="shared" si="6"/>
        <v>73</v>
      </c>
      <c r="F54" s="152">
        <f t="shared" si="7"/>
        <v>0.13825757575757575</v>
      </c>
      <c r="G54" s="394">
        <f t="shared" si="8"/>
        <v>33.388888888888886</v>
      </c>
      <c r="AL54" s="35"/>
      <c r="AM54" s="35"/>
    </row>
    <row r="55" spans="2:39" ht="15" thickBot="1" x14ac:dyDescent="0.35">
      <c r="B55" s="14" t="s">
        <v>65</v>
      </c>
      <c r="C55" s="427">
        <v>1183</v>
      </c>
      <c r="D55" s="427">
        <v>2050</v>
      </c>
      <c r="E55" s="41">
        <f t="shared" si="6"/>
        <v>-867</v>
      </c>
      <c r="F55" s="67">
        <f t="shared" si="7"/>
        <v>-0.42292682926829267</v>
      </c>
      <c r="G55" s="394">
        <f t="shared" si="8"/>
        <v>42.25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601</v>
      </c>
      <c r="D56" s="427">
        <v>382</v>
      </c>
      <c r="E56" s="41">
        <f t="shared" si="6"/>
        <v>219</v>
      </c>
      <c r="F56" s="67">
        <f t="shared" si="7"/>
        <v>0.57329842931937169</v>
      </c>
      <c r="G56" s="394">
        <f t="shared" si="8"/>
        <v>16.694444444444443</v>
      </c>
      <c r="K56" s="40"/>
      <c r="M56" s="40"/>
      <c r="N56" s="88"/>
      <c r="S56" s="40"/>
    </row>
    <row r="57" spans="2:39" ht="15" thickBot="1" x14ac:dyDescent="0.35">
      <c r="B57" s="326" t="s">
        <v>19</v>
      </c>
      <c r="C57" s="466">
        <v>1440</v>
      </c>
      <c r="D57" s="429">
        <v>1440</v>
      </c>
      <c r="E57" s="57">
        <f t="shared" si="6"/>
        <v>0</v>
      </c>
      <c r="F57" s="94">
        <f t="shared" si="7"/>
        <v>0</v>
      </c>
      <c r="G57" s="394">
        <f t="shared" si="8"/>
        <v>17.777777777777779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78352</v>
      </c>
      <c r="D58" s="59">
        <f>SUM(D47:D57)</f>
        <v>67812</v>
      </c>
      <c r="E58" s="77">
        <f>SUM(C58-D58)</f>
        <v>10540</v>
      </c>
      <c r="F58" s="149">
        <f>SUM(E58/D58)</f>
        <v>0.15542971745413792</v>
      </c>
      <c r="G58" s="395">
        <f>SUM(C58/C38)</f>
        <v>29.522230595327809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13480</v>
      </c>
      <c r="D59" s="73">
        <f>SUM(D47:D49,D51:D57)</f>
        <v>11606</v>
      </c>
      <c r="E59" s="73">
        <f>SUM(E47:E49,E51:E57)</f>
        <v>1874</v>
      </c>
      <c r="F59" s="127">
        <f>SUM(E59/D59)</f>
        <v>0.16146820610029294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13480</v>
      </c>
      <c r="F61" s="30">
        <f>SUM(C27:C29,C31:C37)</f>
        <v>457</v>
      </c>
      <c r="G61" s="134">
        <f>SUM(E61/F61)</f>
        <v>29.496717724288839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572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568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1085</v>
      </c>
      <c r="D69" s="220">
        <v>4152</v>
      </c>
      <c r="E69" s="41">
        <f>SUM(C69-D69)</f>
        <v>-3067</v>
      </c>
      <c r="F69" s="67">
        <f>SUM(E69/D69)</f>
        <v>-0.73868015414258192</v>
      </c>
      <c r="G69" s="75">
        <f>SUM(C69/D69)</f>
        <v>0.26131984585741813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1450</v>
      </c>
      <c r="D70" s="220">
        <v>3262</v>
      </c>
      <c r="E70" s="41">
        <f t="shared" ref="E70:E79" si="10">SUM(C70-D70)</f>
        <v>-1812</v>
      </c>
      <c r="F70" s="67">
        <f t="shared" ref="F70:F79" si="11">SUM(E70/D70)</f>
        <v>-0.55548743102391174</v>
      </c>
      <c r="G70" s="75">
        <f t="shared" ref="G70:G79" si="12">SUM(C70/D70)</f>
        <v>0.44451256897608826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743</v>
      </c>
      <c r="D71" s="220">
        <v>1771</v>
      </c>
      <c r="E71" s="41">
        <f t="shared" si="10"/>
        <v>-1028</v>
      </c>
      <c r="F71" s="67">
        <f t="shared" si="11"/>
        <v>-0.58046301524562394</v>
      </c>
      <c r="G71" s="75">
        <f>SUM(C71/D71)</f>
        <v>0.41953698475437606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64872</v>
      </c>
      <c r="D72" s="220">
        <v>86541</v>
      </c>
      <c r="E72" s="41">
        <f t="shared" si="10"/>
        <v>-21669</v>
      </c>
      <c r="F72" s="67">
        <f t="shared" si="11"/>
        <v>-0.25038998856033556</v>
      </c>
      <c r="G72" s="75">
        <f t="shared" si="12"/>
        <v>0.74961001143966444</v>
      </c>
    </row>
    <row r="73" spans="2:14" ht="15" thickBot="1" x14ac:dyDescent="0.35">
      <c r="B73" s="3" t="s">
        <v>3</v>
      </c>
      <c r="C73" s="435">
        <f t="shared" si="9"/>
        <v>1240</v>
      </c>
      <c r="D73" s="220">
        <v>2819</v>
      </c>
      <c r="E73" s="41">
        <f t="shared" si="10"/>
        <v>-1579</v>
      </c>
      <c r="F73" s="67">
        <f t="shared" si="11"/>
        <v>-0.56012770485987939</v>
      </c>
      <c r="G73" s="75">
        <f t="shared" si="12"/>
        <v>0.43987229514012061</v>
      </c>
    </row>
    <row r="74" spans="2:14" ht="15" thickBot="1" x14ac:dyDescent="0.35">
      <c r="B74" s="227" t="s">
        <v>7</v>
      </c>
      <c r="C74" s="435">
        <f t="shared" si="9"/>
        <v>577</v>
      </c>
      <c r="D74" s="223">
        <v>752</v>
      </c>
      <c r="E74" s="57">
        <f t="shared" si="10"/>
        <v>-175</v>
      </c>
      <c r="F74" s="94">
        <f t="shared" si="11"/>
        <v>-0.2327127659574468</v>
      </c>
      <c r="G74" s="75">
        <f t="shared" si="12"/>
        <v>0.76728723404255317</v>
      </c>
    </row>
    <row r="75" spans="2:14" ht="15" thickBot="1" x14ac:dyDescent="0.35">
      <c r="B75" s="14" t="s">
        <v>59</v>
      </c>
      <c r="C75" s="435">
        <f t="shared" si="9"/>
        <v>4560</v>
      </c>
      <c r="D75" s="220">
        <v>14129</v>
      </c>
      <c r="E75" s="41">
        <f t="shared" si="10"/>
        <v>-9569</v>
      </c>
      <c r="F75" s="67">
        <f t="shared" si="11"/>
        <v>-0.67725953712223086</v>
      </c>
      <c r="G75" s="75">
        <f t="shared" si="12"/>
        <v>0.32274046287776914</v>
      </c>
      <c r="K75" s="282"/>
    </row>
    <row r="76" spans="2:14" ht="15" thickBot="1" x14ac:dyDescent="0.35">
      <c r="B76" s="170" t="s">
        <v>338</v>
      </c>
      <c r="C76" s="435">
        <f t="shared" si="9"/>
        <v>601</v>
      </c>
      <c r="D76" s="235">
        <v>1843</v>
      </c>
      <c r="E76" s="93">
        <f t="shared" si="10"/>
        <v>-1242</v>
      </c>
      <c r="F76" s="95">
        <f t="shared" si="11"/>
        <v>-0.67390124796527406</v>
      </c>
      <c r="G76" s="75">
        <f t="shared" si="12"/>
        <v>0.32609875203472599</v>
      </c>
    </row>
    <row r="77" spans="2:14" ht="15" thickBot="1" x14ac:dyDescent="0.35">
      <c r="B77" s="233" t="s">
        <v>65</v>
      </c>
      <c r="C77" s="436">
        <f t="shared" si="9"/>
        <v>1183</v>
      </c>
      <c r="D77" s="236">
        <v>1048</v>
      </c>
      <c r="E77" s="57">
        <f t="shared" si="10"/>
        <v>135</v>
      </c>
      <c r="F77" s="238">
        <f t="shared" si="11"/>
        <v>0.12881679389312978</v>
      </c>
      <c r="G77" s="75">
        <f t="shared" si="12"/>
        <v>1.1288167938931297</v>
      </c>
    </row>
    <row r="78" spans="2:14" ht="15" thickBot="1" x14ac:dyDescent="0.35">
      <c r="B78" s="419" t="s">
        <v>296</v>
      </c>
      <c r="C78" s="435">
        <f t="shared" si="9"/>
        <v>601</v>
      </c>
      <c r="D78" s="418">
        <v>3522</v>
      </c>
      <c r="E78" s="105">
        <f t="shared" si="10"/>
        <v>-2921</v>
      </c>
      <c r="F78" s="150">
        <f t="shared" si="11"/>
        <v>-0.82935831913685409</v>
      </c>
      <c r="G78" s="75">
        <f t="shared" si="12"/>
        <v>0.17064168086314593</v>
      </c>
    </row>
    <row r="79" spans="2:14" ht="15" thickBot="1" x14ac:dyDescent="0.35">
      <c r="B79" s="38" t="s">
        <v>19</v>
      </c>
      <c r="C79" s="441">
        <f t="shared" si="9"/>
        <v>1440</v>
      </c>
      <c r="D79" s="390">
        <v>5504</v>
      </c>
      <c r="E79" s="26">
        <f t="shared" si="10"/>
        <v>-4064</v>
      </c>
      <c r="F79" s="152">
        <f t="shared" si="11"/>
        <v>-0.73837209302325579</v>
      </c>
      <c r="G79" s="75">
        <f t="shared" si="12"/>
        <v>0.26162790697674421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78352</v>
      </c>
      <c r="D80" s="115">
        <f>SUM(D69:D79)</f>
        <v>125343</v>
      </c>
      <c r="E80" s="77">
        <f>SUM(C80-D80)</f>
        <v>-46991</v>
      </c>
      <c r="F80" s="149">
        <f>SUM(E80/D80)</f>
        <v>-0.37489927638559795</v>
      </c>
      <c r="G80" s="185">
        <f>SUM(C80/D80)</f>
        <v>0.62510072361440205</v>
      </c>
      <c r="N80" s="72"/>
    </row>
    <row r="81" spans="3:14" ht="15" thickBot="1" x14ac:dyDescent="0.35">
      <c r="E81" s="102">
        <f>SUM(E69:E79)</f>
        <v>-46991</v>
      </c>
      <c r="I81" s="6" t="s">
        <v>572</v>
      </c>
      <c r="J81" s="40"/>
      <c r="K81" s="40"/>
      <c r="N81" s="72"/>
    </row>
    <row r="82" spans="3:14" ht="18.600000000000001" thickBot="1" x14ac:dyDescent="0.4">
      <c r="C82" s="444">
        <f>SUM(C80/C38)</f>
        <v>29.522230595327809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568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13480</v>
      </c>
      <c r="D84" s="73">
        <f>SUM(D69:D71,D73:D79)</f>
        <v>38802</v>
      </c>
      <c r="E84" s="250">
        <f>SUM(C84/D84)</f>
        <v>0.34740477294984795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33.90625</v>
      </c>
      <c r="K86" s="111">
        <f t="shared" si="13"/>
        <v>36.743362831858406</v>
      </c>
      <c r="L86" s="210">
        <f>SUM(J86-K86)</f>
        <v>-2.8371128318584056</v>
      </c>
      <c r="M86" s="44">
        <f>SUM(L86/K86)</f>
        <v>-7.7214294315992249E-2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27.884615384615383</v>
      </c>
      <c r="K87" s="111">
        <f t="shared" si="13"/>
        <v>27.64406779661017</v>
      </c>
      <c r="L87" s="210">
        <f t="shared" ref="L87:L96" si="14">SUM(J87-K87)</f>
        <v>0.2405475880052137</v>
      </c>
      <c r="M87" s="44">
        <f t="shared" ref="M87:M96" si="15">SUM(L87/K87)</f>
        <v>8.7015988303541427E-3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39.10526315789474</v>
      </c>
      <c r="K88" s="111">
        <f t="shared" si="13"/>
        <v>37.680851063829785</v>
      </c>
      <c r="L88" s="210">
        <f>SUM(J88-K88)</f>
        <v>1.4244120940649552</v>
      </c>
      <c r="M88" s="44">
        <f t="shared" si="15"/>
        <v>3.7802014918719873E-2</v>
      </c>
      <c r="N88" s="72"/>
    </row>
    <row r="89" spans="3:14" x14ac:dyDescent="0.3">
      <c r="C89" s="445">
        <f>(SUM(C69,C70,C71,C73,C74,C75,C76,C77,C78,C79)/SUM(C27,C28,C29,C31,C32,C33,C34,C35,C36,C37))</f>
        <v>29.496717724288839</v>
      </c>
      <c r="D89" s="10"/>
      <c r="E89" s="73"/>
      <c r="I89" s="130" t="s">
        <v>6</v>
      </c>
      <c r="J89" s="212">
        <f t="shared" si="13"/>
        <v>29.527537551206191</v>
      </c>
      <c r="K89" s="111">
        <f t="shared" si="13"/>
        <v>34.616399999999999</v>
      </c>
      <c r="L89" s="210">
        <f t="shared" si="14"/>
        <v>-5.0888624487938081</v>
      </c>
      <c r="M89" s="44">
        <f t="shared" si="15"/>
        <v>-0.14700726964080055</v>
      </c>
    </row>
    <row r="90" spans="3:14" x14ac:dyDescent="0.3">
      <c r="I90" s="130" t="s">
        <v>3</v>
      </c>
      <c r="J90" s="212">
        <f t="shared" si="13"/>
        <v>42.758620689655174</v>
      </c>
      <c r="K90" s="111">
        <f t="shared" ref="K90:K96" si="16">SUM(D73/D31)</f>
        <v>37.586666666666666</v>
      </c>
      <c r="L90" s="210">
        <f t="shared" si="14"/>
        <v>5.1719540229885084</v>
      </c>
      <c r="M90" s="44">
        <f t="shared" si="15"/>
        <v>0.13760076329341545</v>
      </c>
    </row>
    <row r="91" spans="3:14" x14ac:dyDescent="0.3">
      <c r="E91" s="73"/>
      <c r="I91" s="130" t="s">
        <v>7</v>
      </c>
      <c r="J91" s="212">
        <f t="shared" si="13"/>
        <v>24.041666666666668</v>
      </c>
      <c r="K91" s="111">
        <f t="shared" si="16"/>
        <v>21.485714285714284</v>
      </c>
      <c r="L91" s="210">
        <f t="shared" si="14"/>
        <v>2.5559523809523839</v>
      </c>
      <c r="M91" s="44">
        <f t="shared" si="15"/>
        <v>0.11896054964539021</v>
      </c>
    </row>
    <row r="92" spans="3:14" x14ac:dyDescent="0.3">
      <c r="E92" s="74"/>
      <c r="I92" s="130" t="s">
        <v>59</v>
      </c>
      <c r="J92" s="212">
        <f t="shared" si="13"/>
        <v>33.043478260869563</v>
      </c>
      <c r="K92" s="111">
        <f t="shared" si="16"/>
        <v>30.715217391304346</v>
      </c>
      <c r="L92" s="210">
        <f t="shared" si="14"/>
        <v>2.3282608695652165</v>
      </c>
      <c r="M92" s="44">
        <f t="shared" si="15"/>
        <v>7.5801542925897067E-2</v>
      </c>
    </row>
    <row r="93" spans="3:14" x14ac:dyDescent="0.3">
      <c r="I93" s="130" t="s">
        <v>338</v>
      </c>
      <c r="J93" s="212">
        <f t="shared" si="13"/>
        <v>33.388888888888886</v>
      </c>
      <c r="K93" s="111">
        <f t="shared" si="16"/>
        <v>30.21311475409836</v>
      </c>
      <c r="L93" s="210">
        <f t="shared" si="14"/>
        <v>3.1757741347905259</v>
      </c>
      <c r="M93" s="44">
        <f t="shared" si="15"/>
        <v>0.10511243745101578</v>
      </c>
    </row>
    <row r="94" spans="3:14" x14ac:dyDescent="0.3">
      <c r="E94" s="25"/>
      <c r="F94" s="25"/>
      <c r="I94" s="130" t="s">
        <v>65</v>
      </c>
      <c r="J94" s="212">
        <f t="shared" si="13"/>
        <v>42.25</v>
      </c>
      <c r="K94" s="111">
        <f t="shared" si="16"/>
        <v>23.818181818181817</v>
      </c>
      <c r="L94" s="210">
        <f t="shared" si="14"/>
        <v>18.431818181818183</v>
      </c>
      <c r="M94" s="44">
        <f t="shared" si="15"/>
        <v>0.77385496183206115</v>
      </c>
    </row>
    <row r="95" spans="3:14" x14ac:dyDescent="0.3">
      <c r="E95" s="25"/>
      <c r="F95" s="25"/>
      <c r="I95" s="79" t="s">
        <v>296</v>
      </c>
      <c r="J95" s="212">
        <f t="shared" si="13"/>
        <v>16.694444444444443</v>
      </c>
      <c r="K95" s="111">
        <f t="shared" si="16"/>
        <v>31.72972972972973</v>
      </c>
      <c r="L95" s="210">
        <f t="shared" si="14"/>
        <v>-15.035285285285287</v>
      </c>
      <c r="M95" s="44">
        <f t="shared" si="15"/>
        <v>-0.47385481733863338</v>
      </c>
    </row>
    <row r="96" spans="3:14" ht="15" thickBot="1" x14ac:dyDescent="0.35">
      <c r="I96" s="13" t="s">
        <v>19</v>
      </c>
      <c r="J96" s="213">
        <f t="shared" si="13"/>
        <v>17.777777777777779</v>
      </c>
      <c r="K96" s="208">
        <f t="shared" si="16"/>
        <v>18.657627118644069</v>
      </c>
      <c r="L96" s="211">
        <f t="shared" si="14"/>
        <v>-0.87984934086628996</v>
      </c>
      <c r="M96" s="65">
        <f t="shared" si="15"/>
        <v>-4.7157622739018086E-2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66F0A-4295-4C46-B2BD-F6299D88C845}">
  <dimension ref="B1:AM203"/>
  <sheetViews>
    <sheetView topLeftCell="C1" zoomScaleNormal="100" workbookViewId="0">
      <selection activeCell="I30" sqref="I30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7" max="7" width="12" bestFit="1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577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I2" t="s">
        <v>575</v>
      </c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577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573</v>
      </c>
      <c r="D5" s="465" t="s">
        <v>574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34</v>
      </c>
      <c r="E8" s="93">
        <f t="shared" ref="E8:E19" si="0">SUM(C8-D8)</f>
        <v>1</v>
      </c>
      <c r="F8" s="96">
        <f t="shared" ref="F8:F19" si="1">SUM(E8/D8)</f>
        <v>2.9411764705882353E-2</v>
      </c>
      <c r="H8" s="186"/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51</v>
      </c>
      <c r="D9" s="427">
        <v>51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20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581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2213</v>
      </c>
      <c r="D11" s="427">
        <v>2199</v>
      </c>
      <c r="E11" s="93">
        <f t="shared" si="0"/>
        <v>14</v>
      </c>
      <c r="F11" s="44">
        <f t="shared" si="1"/>
        <v>6.3665302410186447E-3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0.68641025641025644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14" t="s">
        <v>7</v>
      </c>
      <c r="C13" s="427">
        <v>22</v>
      </c>
      <c r="D13" s="427">
        <v>22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0.6344621513944223</v>
      </c>
      <c r="U13" s="16"/>
    </row>
    <row r="14" spans="2:35" ht="15" thickBot="1" x14ac:dyDescent="0.35">
      <c r="B14" s="14" t="s">
        <v>59</v>
      </c>
      <c r="C14" s="427">
        <v>146</v>
      </c>
      <c r="D14" s="427">
        <v>149</v>
      </c>
      <c r="E14" s="93">
        <f t="shared" si="0"/>
        <v>-3</v>
      </c>
      <c r="F14" s="44">
        <f t="shared" si="1"/>
        <v>-2.0134228187919462E-2</v>
      </c>
      <c r="J14" s="190"/>
      <c r="K14" s="144"/>
      <c r="L14" s="139"/>
      <c r="M14" s="139"/>
      <c r="N14" s="141"/>
      <c r="S14" t="s">
        <v>580</v>
      </c>
    </row>
    <row r="15" spans="2:35" ht="15" thickBot="1" x14ac:dyDescent="0.35">
      <c r="B15" s="14" t="s">
        <v>338</v>
      </c>
      <c r="C15" s="429">
        <v>18</v>
      </c>
      <c r="D15" s="429">
        <v>19</v>
      </c>
      <c r="E15" s="26">
        <f t="shared" si="0"/>
        <v>-1</v>
      </c>
      <c r="F15" s="263">
        <f t="shared" si="1"/>
        <v>-5.2631578947368418E-2</v>
      </c>
      <c r="G15" t="s">
        <v>578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14" t="s">
        <v>65</v>
      </c>
      <c r="C16" s="430">
        <v>26</v>
      </c>
      <c r="D16" s="430">
        <v>25</v>
      </c>
      <c r="E16" s="41">
        <f t="shared" si="0"/>
        <v>1</v>
      </c>
      <c r="F16" s="44">
        <f t="shared" si="1"/>
        <v>0.04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0.68333333333333335</v>
      </c>
      <c r="U16" s="16"/>
    </row>
    <row r="17" spans="2:25" ht="15" thickBot="1" x14ac:dyDescent="0.35">
      <c r="B17" s="14" t="s">
        <v>296</v>
      </c>
      <c r="C17" s="431">
        <v>36</v>
      </c>
      <c r="D17" s="431">
        <v>36</v>
      </c>
      <c r="E17" s="41">
        <f t="shared" si="0"/>
        <v>0</v>
      </c>
      <c r="F17" s="44">
        <f t="shared" si="1"/>
        <v>0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0.62709960159362554</v>
      </c>
      <c r="U17" s="16"/>
    </row>
    <row r="18" spans="2:25" ht="15" thickBot="1" x14ac:dyDescent="0.35">
      <c r="B18" s="326" t="s">
        <v>19</v>
      </c>
      <c r="C18" s="466">
        <v>81</v>
      </c>
      <c r="D18" s="466">
        <v>81</v>
      </c>
      <c r="E18" s="57">
        <f t="shared" si="0"/>
        <v>0</v>
      </c>
      <c r="F18" s="58">
        <f t="shared" si="1"/>
        <v>0</v>
      </c>
      <c r="G18" t="s">
        <v>579</v>
      </c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2677</v>
      </c>
      <c r="D19" s="7">
        <f>SUM(D8:D18)</f>
        <v>2665</v>
      </c>
      <c r="E19" s="77">
        <f t="shared" si="0"/>
        <v>12</v>
      </c>
      <c r="F19" s="60">
        <f t="shared" si="1"/>
        <v>4.5028142589118199E-3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576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573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51</v>
      </c>
      <c r="D28" s="99">
        <v>118</v>
      </c>
      <c r="E28" s="41">
        <f t="shared" ref="E28:E38" si="3">SUM(C28-D28)</f>
        <v>-67</v>
      </c>
      <c r="F28" s="67">
        <f t="shared" ref="F28:F36" si="4">SUM(E28/D28)</f>
        <v>-0.56779661016949157</v>
      </c>
      <c r="G28" s="75">
        <f>SUM(C28/D28)</f>
        <v>0.43220338983050849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2213</v>
      </c>
      <c r="D30" s="99">
        <v>2500</v>
      </c>
      <c r="E30" s="41">
        <f t="shared" si="3"/>
        <v>-287</v>
      </c>
      <c r="F30" s="67">
        <f t="shared" si="4"/>
        <v>-0.1148</v>
      </c>
      <c r="G30" s="75">
        <f>SUM(C30/D30)</f>
        <v>0.88519999999999999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22</v>
      </c>
      <c r="D32" s="99">
        <v>35</v>
      </c>
      <c r="E32" s="41">
        <f t="shared" si="3"/>
        <v>-13</v>
      </c>
      <c r="F32" s="67">
        <f t="shared" si="4"/>
        <v>-0.37142857142857144</v>
      </c>
      <c r="G32" s="75">
        <f t="shared" si="5"/>
        <v>0.62857142857142856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 t="shared" si="2"/>
        <v>146</v>
      </c>
      <c r="D33" s="99">
        <v>460</v>
      </c>
      <c r="E33" s="41">
        <f t="shared" si="3"/>
        <v>-314</v>
      </c>
      <c r="F33" s="67">
        <f t="shared" si="4"/>
        <v>-0.68260869565217386</v>
      </c>
      <c r="G33" s="75">
        <f t="shared" si="5"/>
        <v>0.31739130434782609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18</v>
      </c>
      <c r="D34" s="99">
        <v>61</v>
      </c>
      <c r="E34" s="41">
        <f t="shared" si="3"/>
        <v>-43</v>
      </c>
      <c r="F34" s="67">
        <f t="shared" si="4"/>
        <v>-0.70491803278688525</v>
      </c>
      <c r="G34" s="75">
        <f t="shared" si="5"/>
        <v>0.29508196721311475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26</v>
      </c>
      <c r="D35" s="182">
        <v>44</v>
      </c>
      <c r="E35" s="57">
        <f t="shared" si="3"/>
        <v>-18</v>
      </c>
      <c r="F35" s="389">
        <f t="shared" si="4"/>
        <v>-0.40909090909090912</v>
      </c>
      <c r="G35" s="75">
        <f t="shared" si="5"/>
        <v>0.59090909090909094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36</v>
      </c>
      <c r="D36" s="128">
        <v>111</v>
      </c>
      <c r="E36" s="57">
        <f t="shared" si="3"/>
        <v>-75</v>
      </c>
      <c r="F36" s="389">
        <f t="shared" si="4"/>
        <v>-0.67567567567567566</v>
      </c>
      <c r="G36" s="75">
        <f t="shared" si="5"/>
        <v>0.32432432432432434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81</v>
      </c>
      <c r="D37" s="119">
        <v>295</v>
      </c>
      <c r="E37" s="41">
        <f t="shared" si="3"/>
        <v>-214</v>
      </c>
      <c r="F37" s="94">
        <f>SUM(E37/D37)</f>
        <v>-0.72542372881355932</v>
      </c>
      <c r="G37" s="75">
        <f>SUM(C37/D37)</f>
        <v>0.27457627118644068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2677</v>
      </c>
      <c r="D38" s="7">
        <f>SUM(D27:D37)</f>
        <v>3859</v>
      </c>
      <c r="E38" s="77">
        <f t="shared" si="3"/>
        <v>-1182</v>
      </c>
      <c r="F38" s="149">
        <f>SUM(E38/D38)</f>
        <v>-0.30629696812645762</v>
      </c>
      <c r="G38" s="185">
        <f>SUM(C38/D38)</f>
        <v>0.69370303187354232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C40" s="438">
        <f>SUM(C27:C29,C31:C37)</f>
        <v>464</v>
      </c>
      <c r="D40" s="438">
        <f>SUM(D27:D29,D31:D37)</f>
        <v>1359</v>
      </c>
      <c r="E40" s="77">
        <f>SUM(C40-D40)</f>
        <v>-895</v>
      </c>
      <c r="F40" s="149">
        <f>SUM(E40/D40)</f>
        <v>-0.6585724797645327</v>
      </c>
      <c r="G40" s="185">
        <f>SUM(C40/D40)</f>
        <v>0.34142752023546724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577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573</v>
      </c>
      <c r="D44" s="465" t="s">
        <v>574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Q46" s="72"/>
      <c r="T46" s="8"/>
      <c r="U46" s="8"/>
    </row>
    <row r="47" spans="2:25" ht="15" thickBot="1" x14ac:dyDescent="0.35">
      <c r="B47" s="249" t="s">
        <v>0</v>
      </c>
      <c r="C47" s="441">
        <v>1266</v>
      </c>
      <c r="D47" s="441">
        <v>1237</v>
      </c>
      <c r="E47" s="93">
        <f t="shared" ref="E47:E57" si="6">SUM(C47-D47)</f>
        <v>29</v>
      </c>
      <c r="F47" s="95">
        <f t="shared" ref="F47:F57" si="7">SUM(E47/D47)</f>
        <v>2.3443815683104285E-2</v>
      </c>
      <c r="G47" s="394">
        <f t="shared" ref="G47:G57" si="8">SUM(C47/C27)</f>
        <v>36.171428571428571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1139</v>
      </c>
      <c r="D48" s="427">
        <v>1166</v>
      </c>
      <c r="E48" s="93">
        <f t="shared" si="6"/>
        <v>-27</v>
      </c>
      <c r="F48" s="95">
        <f t="shared" si="7"/>
        <v>-2.3156089193825044E-2</v>
      </c>
      <c r="G48" s="394">
        <f t="shared" si="8"/>
        <v>22.333333333333332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817</v>
      </c>
      <c r="D49" s="427">
        <v>781</v>
      </c>
      <c r="E49" s="93">
        <f t="shared" si="6"/>
        <v>36</v>
      </c>
      <c r="F49" s="95">
        <f t="shared" si="7"/>
        <v>4.6094750320102434E-2</v>
      </c>
      <c r="G49" s="394">
        <f t="shared" si="8"/>
        <v>40.85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65994</v>
      </c>
      <c r="D50" s="442">
        <v>65421</v>
      </c>
      <c r="E50" s="93">
        <f t="shared" si="6"/>
        <v>573</v>
      </c>
      <c r="F50" s="95">
        <f t="shared" si="7"/>
        <v>8.7586554775989367E-3</v>
      </c>
      <c r="G50" s="394">
        <f t="shared" si="8"/>
        <v>29.821057388160867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1266</v>
      </c>
      <c r="D51" s="427">
        <v>1237</v>
      </c>
      <c r="E51" s="93">
        <f t="shared" si="6"/>
        <v>29</v>
      </c>
      <c r="F51" s="95">
        <f t="shared" si="7"/>
        <v>2.3443815683104285E-2</v>
      </c>
      <c r="G51" s="394">
        <f t="shared" si="8"/>
        <v>43.655172413793103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473</v>
      </c>
      <c r="D52" s="427">
        <v>444</v>
      </c>
      <c r="E52" s="93">
        <f t="shared" si="6"/>
        <v>29</v>
      </c>
      <c r="F52" s="95">
        <f t="shared" si="7"/>
        <v>6.5315315315315314E-2</v>
      </c>
      <c r="G52" s="394">
        <f t="shared" si="8"/>
        <v>21.5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5102</v>
      </c>
      <c r="D53" s="427">
        <v>4939</v>
      </c>
      <c r="E53" s="93">
        <f t="shared" si="6"/>
        <v>163</v>
      </c>
      <c r="F53" s="95">
        <f t="shared" si="7"/>
        <v>3.3002632111763512E-2</v>
      </c>
      <c r="G53" s="394">
        <f t="shared" si="8"/>
        <v>34.945205479452056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659</v>
      </c>
      <c r="D54" s="429">
        <v>624</v>
      </c>
      <c r="E54" s="26">
        <f t="shared" si="6"/>
        <v>35</v>
      </c>
      <c r="F54" s="152">
        <f t="shared" si="7"/>
        <v>5.6089743589743592E-2</v>
      </c>
      <c r="G54" s="394">
        <f t="shared" si="8"/>
        <v>36.611111111111114</v>
      </c>
      <c r="AL54" s="35"/>
      <c r="AM54" s="35"/>
    </row>
    <row r="55" spans="2:39" ht="15" thickBot="1" x14ac:dyDescent="0.35">
      <c r="B55" s="14" t="s">
        <v>65</v>
      </c>
      <c r="C55" s="427">
        <v>811</v>
      </c>
      <c r="D55" s="427">
        <v>775</v>
      </c>
      <c r="E55" s="41">
        <f t="shared" si="6"/>
        <v>36</v>
      </c>
      <c r="F55" s="67">
        <f t="shared" si="7"/>
        <v>4.645161290322581E-2</v>
      </c>
      <c r="G55" s="394">
        <f t="shared" si="8"/>
        <v>31.192307692307693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658</v>
      </c>
      <c r="D56" s="427">
        <v>637</v>
      </c>
      <c r="E56" s="41">
        <f t="shared" si="6"/>
        <v>21</v>
      </c>
      <c r="F56" s="67">
        <f t="shared" si="7"/>
        <v>3.2967032967032968E-2</v>
      </c>
      <c r="G56" s="394">
        <f t="shared" si="8"/>
        <v>18.277777777777779</v>
      </c>
      <c r="K56" s="40"/>
      <c r="M56" s="40"/>
      <c r="N56" s="88"/>
      <c r="S56" s="40"/>
    </row>
    <row r="57" spans="2:39" ht="15" thickBot="1" x14ac:dyDescent="0.35">
      <c r="B57" s="326" t="s">
        <v>19</v>
      </c>
      <c r="C57" s="466">
        <v>1440</v>
      </c>
      <c r="D57" s="466">
        <v>1440</v>
      </c>
      <c r="E57" s="57">
        <f t="shared" si="6"/>
        <v>0</v>
      </c>
      <c r="F57" s="94">
        <f t="shared" si="7"/>
        <v>0</v>
      </c>
      <c r="G57" s="394">
        <f t="shared" si="8"/>
        <v>17.777777777777779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79625</v>
      </c>
      <c r="D58" s="59">
        <f>SUM(D47:D57)</f>
        <v>78701</v>
      </c>
      <c r="E58" s="77">
        <f>SUM(C58-D58)</f>
        <v>924</v>
      </c>
      <c r="F58" s="149">
        <f>SUM(E58/D58)</f>
        <v>1.1740638619585519E-2</v>
      </c>
      <c r="G58" s="395">
        <f>SUM(C58/C38)</f>
        <v>29.744116548375047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13631</v>
      </c>
      <c r="D59" s="73">
        <f>SUM(D47:D49,D51:D57)</f>
        <v>13280</v>
      </c>
      <c r="E59" s="73">
        <f>SUM(E47:E49,E51:E57)</f>
        <v>351</v>
      </c>
      <c r="F59" s="127">
        <f>SUM(E59/D59)</f>
        <v>2.6430722891566266E-2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13631</v>
      </c>
      <c r="F61" s="30">
        <f>SUM(C27:C29,C31:C37)</f>
        <v>464</v>
      </c>
      <c r="G61" s="134">
        <f>SUM(E61/F61)</f>
        <v>29.377155172413794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576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573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1266</v>
      </c>
      <c r="D69" s="220">
        <v>4152</v>
      </c>
      <c r="E69" s="41">
        <f>SUM(C69-D69)</f>
        <v>-2886</v>
      </c>
      <c r="F69" s="67">
        <f>SUM(E69/D69)</f>
        <v>-0.69508670520231219</v>
      </c>
      <c r="G69" s="75">
        <f>SUM(C69/D69)</f>
        <v>0.30491329479768786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1139</v>
      </c>
      <c r="D70" s="220">
        <v>3262</v>
      </c>
      <c r="E70" s="41">
        <f t="shared" ref="E70:E79" si="10">SUM(C70-D70)</f>
        <v>-2123</v>
      </c>
      <c r="F70" s="67">
        <f t="shared" ref="F70:F79" si="11">SUM(E70/D70)</f>
        <v>-0.65082771305947273</v>
      </c>
      <c r="G70" s="75">
        <f t="shared" ref="G70:G79" si="12">SUM(C70/D70)</f>
        <v>0.34917228694052727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817</v>
      </c>
      <c r="D71" s="220">
        <v>1771</v>
      </c>
      <c r="E71" s="41">
        <f t="shared" si="10"/>
        <v>-954</v>
      </c>
      <c r="F71" s="67">
        <f t="shared" si="11"/>
        <v>-0.53867871259175604</v>
      </c>
      <c r="G71" s="75">
        <f>SUM(C71/D71)</f>
        <v>0.46132128740824391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65994</v>
      </c>
      <c r="D72" s="220">
        <v>86541</v>
      </c>
      <c r="E72" s="41">
        <f t="shared" si="10"/>
        <v>-20547</v>
      </c>
      <c r="F72" s="67">
        <f t="shared" si="11"/>
        <v>-0.23742503553229105</v>
      </c>
      <c r="G72" s="75">
        <f t="shared" si="12"/>
        <v>0.76257496446770889</v>
      </c>
    </row>
    <row r="73" spans="2:14" ht="15" thickBot="1" x14ac:dyDescent="0.35">
      <c r="B73" s="3" t="s">
        <v>3</v>
      </c>
      <c r="C73" s="435">
        <f t="shared" si="9"/>
        <v>1266</v>
      </c>
      <c r="D73" s="220">
        <v>2819</v>
      </c>
      <c r="E73" s="41">
        <f t="shared" si="10"/>
        <v>-1553</v>
      </c>
      <c r="F73" s="67">
        <f t="shared" si="11"/>
        <v>-0.55090457609081234</v>
      </c>
      <c r="G73" s="75">
        <f t="shared" si="12"/>
        <v>0.44909542390918766</v>
      </c>
    </row>
    <row r="74" spans="2:14" ht="15" thickBot="1" x14ac:dyDescent="0.35">
      <c r="B74" s="227" t="s">
        <v>7</v>
      </c>
      <c r="C74" s="435">
        <f t="shared" si="9"/>
        <v>473</v>
      </c>
      <c r="D74" s="223">
        <v>752</v>
      </c>
      <c r="E74" s="57">
        <f t="shared" si="10"/>
        <v>-279</v>
      </c>
      <c r="F74" s="94">
        <f t="shared" si="11"/>
        <v>-0.37101063829787234</v>
      </c>
      <c r="G74" s="75">
        <f t="shared" si="12"/>
        <v>0.62898936170212771</v>
      </c>
    </row>
    <row r="75" spans="2:14" ht="15" thickBot="1" x14ac:dyDescent="0.35">
      <c r="B75" s="14" t="s">
        <v>59</v>
      </c>
      <c r="C75" s="435">
        <f t="shared" si="9"/>
        <v>5102</v>
      </c>
      <c r="D75" s="220">
        <v>14129</v>
      </c>
      <c r="E75" s="41">
        <f t="shared" si="10"/>
        <v>-9027</v>
      </c>
      <c r="F75" s="67">
        <f t="shared" si="11"/>
        <v>-0.63889871894684691</v>
      </c>
      <c r="G75" s="75">
        <f t="shared" si="12"/>
        <v>0.36110128105315309</v>
      </c>
      <c r="K75" s="282"/>
    </row>
    <row r="76" spans="2:14" ht="15" thickBot="1" x14ac:dyDescent="0.35">
      <c r="B76" s="170" t="s">
        <v>338</v>
      </c>
      <c r="C76" s="435">
        <f t="shared" si="9"/>
        <v>659</v>
      </c>
      <c r="D76" s="235">
        <v>1843</v>
      </c>
      <c r="E76" s="93">
        <f t="shared" si="10"/>
        <v>-1184</v>
      </c>
      <c r="F76" s="95">
        <f t="shared" si="11"/>
        <v>-0.64243081931633206</v>
      </c>
      <c r="G76" s="75">
        <f t="shared" si="12"/>
        <v>0.35756918068366794</v>
      </c>
    </row>
    <row r="77" spans="2:14" ht="15" thickBot="1" x14ac:dyDescent="0.35">
      <c r="B77" s="233" t="s">
        <v>65</v>
      </c>
      <c r="C77" s="436">
        <f t="shared" si="9"/>
        <v>811</v>
      </c>
      <c r="D77" s="236">
        <v>1048</v>
      </c>
      <c r="E77" s="57">
        <f t="shared" si="10"/>
        <v>-237</v>
      </c>
      <c r="F77" s="238">
        <f t="shared" si="11"/>
        <v>-0.22614503816793893</v>
      </c>
      <c r="G77" s="75">
        <f t="shared" si="12"/>
        <v>0.77385496183206104</v>
      </c>
    </row>
    <row r="78" spans="2:14" ht="15" thickBot="1" x14ac:dyDescent="0.35">
      <c r="B78" s="419" t="s">
        <v>296</v>
      </c>
      <c r="C78" s="435">
        <f t="shared" si="9"/>
        <v>658</v>
      </c>
      <c r="D78" s="418">
        <v>3522</v>
      </c>
      <c r="E78" s="105">
        <f t="shared" si="10"/>
        <v>-2864</v>
      </c>
      <c r="F78" s="150">
        <f t="shared" si="11"/>
        <v>-0.81317433276547413</v>
      </c>
      <c r="G78" s="75">
        <f t="shared" si="12"/>
        <v>0.18682566723452584</v>
      </c>
    </row>
    <row r="79" spans="2:14" ht="15" thickBot="1" x14ac:dyDescent="0.35">
      <c r="B79" s="38" t="s">
        <v>19</v>
      </c>
      <c r="C79" s="441">
        <f t="shared" si="9"/>
        <v>1440</v>
      </c>
      <c r="D79" s="390">
        <v>5504</v>
      </c>
      <c r="E79" s="26">
        <f t="shared" si="10"/>
        <v>-4064</v>
      </c>
      <c r="F79" s="152">
        <f t="shared" si="11"/>
        <v>-0.73837209302325579</v>
      </c>
      <c r="G79" s="75">
        <f t="shared" si="12"/>
        <v>0.26162790697674421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79625</v>
      </c>
      <c r="D80" s="115">
        <f>SUM(D69:D79)</f>
        <v>125343</v>
      </c>
      <c r="E80" s="77">
        <f>SUM(C80-D80)</f>
        <v>-45718</v>
      </c>
      <c r="F80" s="149">
        <f>SUM(E80/D80)</f>
        <v>-0.36474314481063963</v>
      </c>
      <c r="G80" s="185">
        <f>SUM(C80/D80)</f>
        <v>0.63525685518936037</v>
      </c>
      <c r="N80" s="72"/>
    </row>
    <row r="81" spans="3:14" ht="15" thickBot="1" x14ac:dyDescent="0.35">
      <c r="E81" s="102">
        <f>SUM(E69:E79)</f>
        <v>-45718</v>
      </c>
      <c r="I81" s="6" t="s">
        <v>576</v>
      </c>
      <c r="J81" s="40"/>
      <c r="K81" s="40"/>
      <c r="N81" s="72"/>
    </row>
    <row r="82" spans="3:14" ht="18.600000000000001" thickBot="1" x14ac:dyDescent="0.4">
      <c r="C82" s="444">
        <f>SUM(C80/C38)</f>
        <v>29.744116548375047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I83" s="195"/>
      <c r="J83" s="423" t="s">
        <v>573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13631</v>
      </c>
      <c r="D84" s="73">
        <f>SUM(D69:D71,D73:D79)</f>
        <v>38802</v>
      </c>
      <c r="E84" s="250">
        <f>SUM(C84/D84)</f>
        <v>0.35129632493170454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I86" s="129" t="s">
        <v>0</v>
      </c>
      <c r="J86" s="212">
        <f t="shared" ref="J86:K96" si="13">SUM(C69/C27)</f>
        <v>36.171428571428571</v>
      </c>
      <c r="K86" s="111">
        <f t="shared" si="13"/>
        <v>36.743362831858406</v>
      </c>
      <c r="L86" s="210">
        <f>SUM(J86-K86)</f>
        <v>-0.57193426042983475</v>
      </c>
      <c r="M86" s="44">
        <f>SUM(L86/K86)</f>
        <v>-1.5565648224607738E-2</v>
      </c>
      <c r="N86" s="72"/>
    </row>
    <row r="87" spans="3:14" x14ac:dyDescent="0.3">
      <c r="D87" s="40"/>
      <c r="E87" s="40"/>
      <c r="I87" s="129" t="s">
        <v>2</v>
      </c>
      <c r="J87" s="212">
        <f t="shared" si="13"/>
        <v>22.333333333333332</v>
      </c>
      <c r="K87" s="111">
        <f t="shared" si="13"/>
        <v>27.64406779661017</v>
      </c>
      <c r="L87" s="210">
        <f t="shared" ref="L87:L96" si="14">SUM(J87-K87)</f>
        <v>-5.3107344632768374</v>
      </c>
      <c r="M87" s="44">
        <f t="shared" ref="M87:M96" si="15">SUM(L87/K87)</f>
        <v>-0.1921111792356428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40.85</v>
      </c>
      <c r="K88" s="111">
        <f t="shared" si="13"/>
        <v>37.680851063829785</v>
      </c>
      <c r="L88" s="210">
        <f>SUM(J88-K88)</f>
        <v>3.1691489361702168</v>
      </c>
      <c r="M88" s="44">
        <f t="shared" si="15"/>
        <v>8.4105025409373341E-2</v>
      </c>
      <c r="N88" s="72"/>
    </row>
    <row r="89" spans="3:14" x14ac:dyDescent="0.3">
      <c r="C89" s="445">
        <f>(SUM(C69,C70,C71,C73,C74,C75,C76,C77,C78,C79)/SUM(C27,C28,C29,C31,C32,C33,C34,C35,C36,C37))</f>
        <v>29.377155172413794</v>
      </c>
      <c r="D89" s="10"/>
      <c r="E89" s="73"/>
      <c r="I89" s="130" t="s">
        <v>6</v>
      </c>
      <c r="J89" s="212">
        <f t="shared" si="13"/>
        <v>29.821057388160867</v>
      </c>
      <c r="K89" s="111">
        <f t="shared" si="13"/>
        <v>34.616399999999999</v>
      </c>
      <c r="L89" s="210">
        <f t="shared" si="14"/>
        <v>-4.795342611839132</v>
      </c>
      <c r="M89" s="44">
        <f t="shared" si="15"/>
        <v>-0.13852805640792029</v>
      </c>
    </row>
    <row r="90" spans="3:14" x14ac:dyDescent="0.3">
      <c r="I90" s="130" t="s">
        <v>3</v>
      </c>
      <c r="J90" s="212">
        <f t="shared" si="13"/>
        <v>43.655172413793103</v>
      </c>
      <c r="K90" s="111">
        <f t="shared" ref="K90:K96" si="16">SUM(D73/D31)</f>
        <v>37.586666666666666</v>
      </c>
      <c r="L90" s="210">
        <f t="shared" si="14"/>
        <v>6.0685057471264372</v>
      </c>
      <c r="M90" s="44">
        <f t="shared" si="15"/>
        <v>0.16145368252376119</v>
      </c>
    </row>
    <row r="91" spans="3:14" x14ac:dyDescent="0.3">
      <c r="E91" s="73"/>
      <c r="I91" s="130" t="s">
        <v>7</v>
      </c>
      <c r="J91" s="212">
        <f t="shared" si="13"/>
        <v>21.5</v>
      </c>
      <c r="K91" s="111">
        <f t="shared" si="16"/>
        <v>21.485714285714284</v>
      </c>
      <c r="L91" s="210">
        <f t="shared" si="14"/>
        <v>1.4285714285716011E-2</v>
      </c>
      <c r="M91" s="44">
        <f t="shared" si="15"/>
        <v>6.6489361702135692E-4</v>
      </c>
    </row>
    <row r="92" spans="3:14" x14ac:dyDescent="0.3">
      <c r="E92" s="74"/>
      <c r="I92" s="130" t="s">
        <v>59</v>
      </c>
      <c r="J92" s="212">
        <f t="shared" si="13"/>
        <v>34.945205479452056</v>
      </c>
      <c r="K92" s="111">
        <f t="shared" si="16"/>
        <v>30.715217391304346</v>
      </c>
      <c r="L92" s="210">
        <f t="shared" si="14"/>
        <v>4.2299880881477101</v>
      </c>
      <c r="M92" s="44">
        <f t="shared" si="15"/>
        <v>0.1377163649619893</v>
      </c>
    </row>
    <row r="93" spans="3:14" x14ac:dyDescent="0.3">
      <c r="I93" s="130" t="s">
        <v>338</v>
      </c>
      <c r="J93" s="212">
        <f t="shared" si="13"/>
        <v>36.611111111111114</v>
      </c>
      <c r="K93" s="111">
        <f t="shared" si="16"/>
        <v>30.21311475409836</v>
      </c>
      <c r="L93" s="210">
        <f t="shared" si="14"/>
        <v>6.3979963570127545</v>
      </c>
      <c r="M93" s="44">
        <f t="shared" si="15"/>
        <v>0.21176222342798592</v>
      </c>
    </row>
    <row r="94" spans="3:14" x14ac:dyDescent="0.3">
      <c r="E94" s="25"/>
      <c r="F94" s="25"/>
      <c r="I94" s="130" t="s">
        <v>65</v>
      </c>
      <c r="J94" s="212">
        <f t="shared" si="13"/>
        <v>31.192307692307693</v>
      </c>
      <c r="K94" s="111">
        <f t="shared" si="16"/>
        <v>23.818181818181817</v>
      </c>
      <c r="L94" s="210">
        <f t="shared" si="14"/>
        <v>7.3741258741258768</v>
      </c>
      <c r="M94" s="44">
        <f t="shared" si="15"/>
        <v>0.30960070463887274</v>
      </c>
    </row>
    <row r="95" spans="3:14" x14ac:dyDescent="0.3">
      <c r="E95" s="25"/>
      <c r="F95" s="25"/>
      <c r="I95" s="79" t="s">
        <v>296</v>
      </c>
      <c r="J95" s="212">
        <f t="shared" si="13"/>
        <v>18.277777777777779</v>
      </c>
      <c r="K95" s="111">
        <f t="shared" si="16"/>
        <v>31.72972972972973</v>
      </c>
      <c r="L95" s="210">
        <f t="shared" si="14"/>
        <v>-13.451951951951951</v>
      </c>
      <c r="M95" s="44">
        <f t="shared" si="15"/>
        <v>-0.42395419269354528</v>
      </c>
    </row>
    <row r="96" spans="3:14" ht="15" thickBot="1" x14ac:dyDescent="0.35">
      <c r="I96" s="13" t="s">
        <v>19</v>
      </c>
      <c r="J96" s="213">
        <f t="shared" si="13"/>
        <v>17.777777777777779</v>
      </c>
      <c r="K96" s="208">
        <f t="shared" si="16"/>
        <v>18.657627118644069</v>
      </c>
      <c r="L96" s="211">
        <f t="shared" si="14"/>
        <v>-0.87984934086628996</v>
      </c>
      <c r="M96" s="65">
        <f t="shared" si="15"/>
        <v>-4.7157622739018086E-2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A144-961D-48D0-940F-53EDD123C1E3}">
  <dimension ref="B1:AM203"/>
  <sheetViews>
    <sheetView topLeftCell="C1" zoomScaleNormal="100" workbookViewId="0">
      <selection activeCell="J25" sqref="J25"/>
    </sheetView>
  </sheetViews>
  <sheetFormatPr defaultColWidth="8.6640625" defaultRowHeight="14.4" x14ac:dyDescent="0.3"/>
  <cols>
    <col min="2" max="2" width="19.44140625" customWidth="1"/>
    <col min="3" max="3" width="15.109375" style="433" customWidth="1"/>
    <col min="4" max="4" width="16" customWidth="1"/>
    <col min="5" max="5" width="14.88671875" customWidth="1"/>
    <col min="6" max="6" width="14.44140625" customWidth="1"/>
    <col min="7" max="7" width="12" bestFit="1" customWidth="1"/>
    <col min="9" max="9" width="21.88671875" customWidth="1"/>
    <col min="10" max="14" width="15.6640625" customWidth="1"/>
    <col min="15" max="15" width="14.44140625" customWidth="1"/>
    <col min="16" max="16" width="10.5546875" bestFit="1" customWidth="1"/>
    <col min="17" max="17" width="9.109375" customWidth="1"/>
    <col min="19" max="19" width="30.109375" customWidth="1"/>
    <col min="20" max="20" width="13.44140625" customWidth="1"/>
    <col min="21" max="21" width="12" customWidth="1"/>
    <col min="24" max="24" width="17.109375" customWidth="1"/>
    <col min="25" max="25" width="23.44140625" customWidth="1"/>
    <col min="28" max="28" width="17.6640625" customWidth="1"/>
    <col min="31" max="31" width="0.44140625" customWidth="1"/>
  </cols>
  <sheetData>
    <row r="1" spans="2:35" ht="23.4" x14ac:dyDescent="0.45">
      <c r="B1" s="287" t="s">
        <v>582</v>
      </c>
      <c r="C1" s="420"/>
      <c r="D1" s="288"/>
      <c r="E1" s="89"/>
      <c r="F1" s="89"/>
      <c r="G1" s="89"/>
    </row>
    <row r="2" spans="2:35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  <c r="AB2" s="28"/>
      <c r="AC2" s="28"/>
      <c r="AD2" s="28"/>
    </row>
    <row r="3" spans="2:35" ht="15.6" x14ac:dyDescent="0.3">
      <c r="B3" s="70" t="s">
        <v>582</v>
      </c>
      <c r="C3" s="421"/>
      <c r="D3" s="28"/>
      <c r="E3" s="28"/>
      <c r="J3" s="190"/>
      <c r="K3" s="190"/>
      <c r="L3" s="190"/>
      <c r="AB3" s="40"/>
      <c r="AC3" s="40"/>
      <c r="AD3" s="40"/>
    </row>
    <row r="4" spans="2:35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  <c r="AC4" s="40"/>
      <c r="AD4" s="40"/>
      <c r="AF4" s="40"/>
    </row>
    <row r="5" spans="2:35" x14ac:dyDescent="0.3">
      <c r="B5" s="193"/>
      <c r="C5" s="423" t="s">
        <v>583</v>
      </c>
      <c r="D5" s="465" t="s">
        <v>584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  <c r="AC5" s="40"/>
      <c r="AD5" s="40"/>
      <c r="AE5" s="40"/>
      <c r="AF5" s="178"/>
      <c r="AG5" s="40"/>
      <c r="AI5" s="40"/>
    </row>
    <row r="6" spans="2:35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  <c r="U6" s="21"/>
      <c r="AC6" s="10"/>
      <c r="AD6" s="40"/>
      <c r="AF6" s="10"/>
      <c r="AG6" s="40"/>
    </row>
    <row r="7" spans="2:35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  <c r="U7" s="21"/>
      <c r="AC7" s="166"/>
      <c r="AD7" s="166"/>
      <c r="AE7" s="8"/>
      <c r="AF7" s="166"/>
      <c r="AG7" s="166"/>
    </row>
    <row r="8" spans="2:35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96">
        <f t="shared" ref="F8:F19" si="1">SUM(E8/D8)</f>
        <v>0</v>
      </c>
      <c r="J8" s="190"/>
      <c r="K8" s="139"/>
      <c r="M8" s="139"/>
      <c r="N8" s="141"/>
      <c r="S8" s="21" t="s">
        <v>9</v>
      </c>
      <c r="T8" s="23">
        <v>125500</v>
      </c>
      <c r="U8" s="21"/>
    </row>
    <row r="9" spans="2:35" ht="15" thickBot="1" x14ac:dyDescent="0.35">
      <c r="B9" s="248" t="s">
        <v>2</v>
      </c>
      <c r="C9" s="427">
        <v>48</v>
      </c>
      <c r="D9" s="427">
        <v>50</v>
      </c>
      <c r="E9" s="93">
        <f t="shared" si="0"/>
        <v>-2</v>
      </c>
      <c r="F9" s="44">
        <f t="shared" si="1"/>
        <v>-0.04</v>
      </c>
      <c r="I9" s="459"/>
      <c r="J9" s="190"/>
      <c r="K9" s="139"/>
      <c r="L9" s="139"/>
      <c r="M9" s="139"/>
      <c r="N9" s="141"/>
      <c r="AB9" s="40"/>
      <c r="AC9" s="169"/>
      <c r="AF9" s="169"/>
    </row>
    <row r="10" spans="2:35" ht="15" thickBot="1" x14ac:dyDescent="0.35">
      <c r="B10" s="38" t="s">
        <v>1</v>
      </c>
      <c r="C10" s="427">
        <v>20</v>
      </c>
      <c r="D10" s="427">
        <v>20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S10" t="s">
        <v>585</v>
      </c>
      <c r="AB10" s="40"/>
      <c r="AC10" s="205"/>
      <c r="AD10" s="40"/>
      <c r="AE10" s="40"/>
      <c r="AF10" s="205"/>
      <c r="AG10" s="40"/>
    </row>
    <row r="11" spans="2:35" ht="15" thickBot="1" x14ac:dyDescent="0.35">
      <c r="B11" s="2" t="s">
        <v>6</v>
      </c>
      <c r="C11" s="427">
        <v>2218</v>
      </c>
      <c r="D11" s="427">
        <v>2229</v>
      </c>
      <c r="E11" s="93">
        <f t="shared" si="0"/>
        <v>-11</v>
      </c>
      <c r="F11" s="44">
        <f t="shared" si="1"/>
        <v>-4.9349484073575598E-3</v>
      </c>
      <c r="J11" s="190"/>
      <c r="K11" s="144"/>
      <c r="L11" s="139"/>
      <c r="M11" s="139"/>
      <c r="N11" s="141"/>
      <c r="S11" s="16" t="s">
        <v>10</v>
      </c>
      <c r="T11" s="17"/>
      <c r="U11" s="17"/>
    </row>
    <row r="12" spans="2:35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4">
        <f t="shared" si="1"/>
        <v>0</v>
      </c>
      <c r="J12" s="190"/>
      <c r="K12" s="146"/>
      <c r="L12" s="139"/>
      <c r="M12" s="139"/>
      <c r="N12" s="141"/>
      <c r="S12" s="16" t="s">
        <v>58</v>
      </c>
      <c r="T12" s="18">
        <f>SUM(C19/T7)</f>
        <v>0.6907692307692308</v>
      </c>
      <c r="U12" s="16"/>
      <c r="AB12" s="4"/>
      <c r="AC12" s="4"/>
      <c r="AD12" s="4"/>
      <c r="AE12" s="4"/>
      <c r="AF12" s="4"/>
      <c r="AG12" s="4"/>
    </row>
    <row r="13" spans="2:35" ht="15" thickBot="1" x14ac:dyDescent="0.35">
      <c r="B13" s="206" t="s">
        <v>7</v>
      </c>
      <c r="C13" s="467">
        <v>22</v>
      </c>
      <c r="D13" s="467">
        <v>22</v>
      </c>
      <c r="E13" s="93">
        <f t="shared" si="0"/>
        <v>0</v>
      </c>
      <c r="F13" s="58">
        <f t="shared" si="1"/>
        <v>0</v>
      </c>
      <c r="J13" s="190"/>
      <c r="K13" s="144"/>
      <c r="L13" s="139"/>
      <c r="M13" s="139"/>
      <c r="N13" s="141"/>
      <c r="S13" s="16" t="s">
        <v>11</v>
      </c>
      <c r="T13" s="18">
        <f>SUM(C58/T8)</f>
        <v>0.637609561752988</v>
      </c>
      <c r="U13" s="16"/>
    </row>
    <row r="14" spans="2:35" ht="15" thickBot="1" x14ac:dyDescent="0.35">
      <c r="B14" s="14" t="s">
        <v>59</v>
      </c>
      <c r="C14" s="427">
        <v>149</v>
      </c>
      <c r="D14" s="427">
        <v>146</v>
      </c>
      <c r="E14" s="93">
        <f t="shared" si="0"/>
        <v>3</v>
      </c>
      <c r="F14" s="44">
        <f t="shared" si="1"/>
        <v>2.0547945205479451E-2</v>
      </c>
      <c r="J14" s="190"/>
      <c r="K14" s="144"/>
      <c r="L14" s="139"/>
      <c r="M14" s="139"/>
      <c r="N14" s="141"/>
      <c r="S14" t="s">
        <v>586</v>
      </c>
    </row>
    <row r="15" spans="2:35" ht="15" thickBot="1" x14ac:dyDescent="0.35">
      <c r="B15" s="14" t="s">
        <v>338</v>
      </c>
      <c r="C15" s="429">
        <v>20</v>
      </c>
      <c r="D15" s="429">
        <v>20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  <c r="U15" s="17"/>
    </row>
    <row r="16" spans="2:35" ht="15" thickBot="1" x14ac:dyDescent="0.35">
      <c r="B16" s="206" t="s">
        <v>65</v>
      </c>
      <c r="C16" s="468">
        <v>26</v>
      </c>
      <c r="D16" s="468">
        <v>26</v>
      </c>
      <c r="E16" s="41">
        <f t="shared" si="0"/>
        <v>0</v>
      </c>
      <c r="F16" s="44">
        <f t="shared" si="1"/>
        <v>0</v>
      </c>
      <c r="G16" t="s">
        <v>588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0.69282051282051282</v>
      </c>
      <c r="U16" s="16"/>
    </row>
    <row r="17" spans="2:25" ht="15" thickBot="1" x14ac:dyDescent="0.35">
      <c r="B17" s="14" t="s">
        <v>296</v>
      </c>
      <c r="C17" s="431">
        <v>38</v>
      </c>
      <c r="D17" s="431">
        <v>36</v>
      </c>
      <c r="E17" s="41">
        <f t="shared" si="0"/>
        <v>2</v>
      </c>
      <c r="F17" s="44">
        <f t="shared" si="1"/>
        <v>5.5555555555555552E-2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0.60916653386454178</v>
      </c>
      <c r="U17" s="16"/>
    </row>
    <row r="18" spans="2:25" ht="15" thickBot="1" x14ac:dyDescent="0.35">
      <c r="B18" s="326" t="s">
        <v>19</v>
      </c>
      <c r="C18" s="466">
        <v>89</v>
      </c>
      <c r="D18" s="429">
        <v>89</v>
      </c>
      <c r="E18" s="57">
        <f t="shared" si="0"/>
        <v>0</v>
      </c>
      <c r="F18" s="58">
        <f t="shared" si="1"/>
        <v>0</v>
      </c>
      <c r="G18" t="s">
        <v>588</v>
      </c>
      <c r="H18" s="186"/>
      <c r="I18" s="5"/>
      <c r="J18" s="190"/>
      <c r="K18" s="144"/>
      <c r="L18" s="139"/>
      <c r="M18" s="139"/>
      <c r="N18" s="141"/>
    </row>
    <row r="19" spans="2:25" ht="15" thickBot="1" x14ac:dyDescent="0.35">
      <c r="B19" s="90" t="s">
        <v>50</v>
      </c>
      <c r="C19" s="432">
        <f>SUM(C8:C18)</f>
        <v>2694</v>
      </c>
      <c r="D19" s="7">
        <f>SUM(D8:D18)</f>
        <v>2702</v>
      </c>
      <c r="E19" s="77">
        <f t="shared" si="0"/>
        <v>-8</v>
      </c>
      <c r="F19" s="60">
        <f t="shared" si="1"/>
        <v>-2.9607698001480384E-3</v>
      </c>
      <c r="I19" s="6"/>
      <c r="J19" s="142"/>
      <c r="K19" s="146"/>
      <c r="L19" s="142"/>
      <c r="M19" s="142"/>
      <c r="N19" s="143"/>
    </row>
    <row r="20" spans="2:25" x14ac:dyDescent="0.3">
      <c r="E20" s="35"/>
      <c r="I20" s="6"/>
      <c r="V20" s="189"/>
      <c r="W20" s="189"/>
    </row>
    <row r="21" spans="2:25" ht="15.6" x14ac:dyDescent="0.3">
      <c r="G21" s="35"/>
      <c r="H21" s="35"/>
      <c r="I21" s="5"/>
      <c r="J21" s="460"/>
      <c r="K21" s="460"/>
      <c r="L21" s="460"/>
      <c r="V21" s="189"/>
      <c r="W21" s="189"/>
    </row>
    <row r="22" spans="2:25" ht="18" x14ac:dyDescent="0.35">
      <c r="B22" s="191" t="s">
        <v>51</v>
      </c>
      <c r="C22" s="422"/>
      <c r="D22" s="192"/>
      <c r="I22" s="5"/>
      <c r="J22" s="460"/>
      <c r="K22" s="460"/>
      <c r="L22" s="460"/>
      <c r="V22" s="122"/>
    </row>
    <row r="23" spans="2:25" ht="15" thickBot="1" x14ac:dyDescent="0.35">
      <c r="B23" s="6" t="s">
        <v>587</v>
      </c>
      <c r="C23" s="434"/>
      <c r="D23" s="40"/>
      <c r="I23" s="5"/>
      <c r="J23" s="190"/>
      <c r="K23" s="190"/>
      <c r="L23" s="190"/>
      <c r="V23" s="122"/>
    </row>
    <row r="24" spans="2:25" x14ac:dyDescent="0.3">
      <c r="B24" s="195"/>
      <c r="C24" s="423" t="s">
        <v>583</v>
      </c>
      <c r="D24" s="80" t="s">
        <v>22</v>
      </c>
      <c r="E24" s="45" t="s">
        <v>23</v>
      </c>
      <c r="F24" s="64" t="s">
        <v>23</v>
      </c>
      <c r="V24" s="122"/>
    </row>
    <row r="25" spans="2:25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  <c r="V25" s="122"/>
    </row>
    <row r="26" spans="2:25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  <c r="V26" s="122"/>
    </row>
    <row r="27" spans="2:25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  <c r="V27" s="122"/>
    </row>
    <row r="28" spans="2:25" ht="15" thickBot="1" x14ac:dyDescent="0.35">
      <c r="B28" s="34" t="s">
        <v>2</v>
      </c>
      <c r="C28" s="435">
        <f t="shared" si="2"/>
        <v>48</v>
      </c>
      <c r="D28" s="99">
        <v>118</v>
      </c>
      <c r="E28" s="41">
        <f t="shared" ref="E28:E38" si="3">SUM(C28-D28)</f>
        <v>-70</v>
      </c>
      <c r="F28" s="67">
        <f t="shared" ref="F28:F36" si="4">SUM(E28/D28)</f>
        <v>-0.59322033898305082</v>
      </c>
      <c r="G28" s="75">
        <f>SUM(C28/D28)</f>
        <v>0.40677966101694918</v>
      </c>
      <c r="V28" s="188"/>
    </row>
    <row r="29" spans="2:25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  <c r="V29" s="122"/>
    </row>
    <row r="30" spans="2:25" ht="15" thickBot="1" x14ac:dyDescent="0.35">
      <c r="B30" s="12" t="s">
        <v>6</v>
      </c>
      <c r="C30" s="435">
        <f t="shared" si="2"/>
        <v>2218</v>
      </c>
      <c r="D30" s="99">
        <v>2500</v>
      </c>
      <c r="E30" s="41">
        <f t="shared" si="3"/>
        <v>-282</v>
      </c>
      <c r="F30" s="67">
        <f t="shared" si="4"/>
        <v>-0.1128</v>
      </c>
      <c r="G30" s="75">
        <f>SUM(C30/D30)</f>
        <v>0.88719999999999999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5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  <c r="U31" s="10"/>
      <c r="X31" s="40"/>
      <c r="Y31" s="40"/>
    </row>
    <row r="32" spans="2:25" ht="15" thickBot="1" x14ac:dyDescent="0.35">
      <c r="B32" s="13" t="s">
        <v>7</v>
      </c>
      <c r="C32" s="435">
        <f t="shared" si="2"/>
        <v>22</v>
      </c>
      <c r="D32" s="99">
        <v>35</v>
      </c>
      <c r="E32" s="41">
        <f t="shared" si="3"/>
        <v>-13</v>
      </c>
      <c r="F32" s="67">
        <f t="shared" si="4"/>
        <v>-0.37142857142857144</v>
      </c>
      <c r="G32" s="75">
        <f t="shared" si="5"/>
        <v>0.62857142857142856</v>
      </c>
      <c r="Q32" s="72"/>
      <c r="S32" s="40"/>
      <c r="T32" s="8"/>
      <c r="U32" s="8"/>
      <c r="X32" s="40"/>
      <c r="Y32" s="40"/>
    </row>
    <row r="33" spans="2:25" ht="15" thickBot="1" x14ac:dyDescent="0.35">
      <c r="B33" s="33" t="s">
        <v>59</v>
      </c>
      <c r="C33" s="435">
        <f>SUM(C14)</f>
        <v>149</v>
      </c>
      <c r="D33" s="99">
        <v>460</v>
      </c>
      <c r="E33" s="41">
        <f t="shared" si="3"/>
        <v>-311</v>
      </c>
      <c r="F33" s="67">
        <f t="shared" si="4"/>
        <v>-0.67608695652173911</v>
      </c>
      <c r="G33" s="75">
        <f t="shared" si="5"/>
        <v>0.32391304347826089</v>
      </c>
      <c r="Q33" s="72"/>
      <c r="S33" s="40"/>
      <c r="T33" s="8"/>
      <c r="U33" s="8"/>
    </row>
    <row r="34" spans="2:25" ht="15" thickBot="1" x14ac:dyDescent="0.35">
      <c r="B34" s="14" t="s">
        <v>338</v>
      </c>
      <c r="C34" s="435">
        <f t="shared" si="2"/>
        <v>20</v>
      </c>
      <c r="D34" s="99">
        <v>61</v>
      </c>
      <c r="E34" s="41">
        <f t="shared" si="3"/>
        <v>-41</v>
      </c>
      <c r="F34" s="67">
        <f t="shared" si="4"/>
        <v>-0.67213114754098358</v>
      </c>
      <c r="G34" s="75">
        <f t="shared" si="5"/>
        <v>0.32786885245901637</v>
      </c>
      <c r="Q34" s="72"/>
      <c r="T34" s="8"/>
      <c r="U34" s="8"/>
      <c r="X34" s="347"/>
      <c r="Y34" s="348"/>
    </row>
    <row r="35" spans="2:25" ht="15" thickBot="1" x14ac:dyDescent="0.35">
      <c r="B35" s="14" t="s">
        <v>65</v>
      </c>
      <c r="C35" s="436">
        <f t="shared" si="2"/>
        <v>26</v>
      </c>
      <c r="D35" s="182">
        <v>44</v>
      </c>
      <c r="E35" s="57">
        <f t="shared" si="3"/>
        <v>-18</v>
      </c>
      <c r="F35" s="389">
        <f t="shared" si="4"/>
        <v>-0.40909090909090912</v>
      </c>
      <c r="G35" s="75">
        <f t="shared" si="5"/>
        <v>0.59090909090909094</v>
      </c>
      <c r="Q35" s="72"/>
      <c r="T35" s="8"/>
      <c r="U35" s="8"/>
      <c r="X35" s="347"/>
      <c r="Y35" s="348"/>
    </row>
    <row r="36" spans="2:25" ht="15" thickBot="1" x14ac:dyDescent="0.35">
      <c r="B36" s="14" t="s">
        <v>296</v>
      </c>
      <c r="C36" s="436">
        <f t="shared" si="2"/>
        <v>38</v>
      </c>
      <c r="D36" s="128">
        <v>111</v>
      </c>
      <c r="E36" s="57">
        <f t="shared" si="3"/>
        <v>-73</v>
      </c>
      <c r="F36" s="389">
        <f t="shared" si="4"/>
        <v>-0.65765765765765771</v>
      </c>
      <c r="G36" s="75">
        <f t="shared" si="5"/>
        <v>0.34234234234234234</v>
      </c>
      <c r="Q36" s="72"/>
      <c r="T36" s="8"/>
      <c r="U36" s="8"/>
      <c r="X36" s="347"/>
      <c r="Y36" s="348"/>
    </row>
    <row r="37" spans="2:25" ht="15" thickBot="1" x14ac:dyDescent="0.35">
      <c r="B37" s="14" t="s">
        <v>19</v>
      </c>
      <c r="C37" s="435">
        <f>SUM(C18)</f>
        <v>89</v>
      </c>
      <c r="D37" s="119">
        <v>295</v>
      </c>
      <c r="E37" s="41">
        <f t="shared" si="3"/>
        <v>-206</v>
      </c>
      <c r="F37" s="94">
        <f>SUM(E37/D37)</f>
        <v>-0.69830508474576269</v>
      </c>
      <c r="G37" s="75">
        <f>SUM(C37/D37)</f>
        <v>0.30169491525423731</v>
      </c>
      <c r="Q37" s="72"/>
      <c r="S37" s="40"/>
      <c r="T37" s="8"/>
      <c r="U37" s="8"/>
      <c r="X37" s="347"/>
      <c r="Y37" s="348"/>
    </row>
    <row r="38" spans="2:25" ht="15" thickBot="1" x14ac:dyDescent="0.35">
      <c r="B38" s="61" t="s">
        <v>50</v>
      </c>
      <c r="C38" s="432">
        <f>SUM(C27:C37)</f>
        <v>2694</v>
      </c>
      <c r="D38" s="7">
        <f>SUM(D27:D37)</f>
        <v>3859</v>
      </c>
      <c r="E38" s="77">
        <f t="shared" si="3"/>
        <v>-1165</v>
      </c>
      <c r="F38" s="149">
        <f>SUM(E38/D38)</f>
        <v>-0.30189168178284531</v>
      </c>
      <c r="G38" s="185">
        <f>SUM(C38/D38)</f>
        <v>0.69810831821715469</v>
      </c>
      <c r="Q38" s="72"/>
      <c r="T38" s="8"/>
      <c r="U38" s="8"/>
      <c r="X38" s="347"/>
      <c r="Y38" s="348"/>
    </row>
    <row r="39" spans="2:25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  <c r="U39" s="8"/>
      <c r="X39" s="347"/>
      <c r="Y39" s="348"/>
    </row>
    <row r="40" spans="2:25" ht="15" thickBot="1" x14ac:dyDescent="0.35">
      <c r="B40" s="40" t="s">
        <v>213</v>
      </c>
      <c r="C40" s="438">
        <f>SUM(C27:C29,C31:C37)</f>
        <v>476</v>
      </c>
      <c r="D40" s="438">
        <f>SUM(D27:D29,D31:D37)</f>
        <v>1359</v>
      </c>
      <c r="E40" s="77">
        <f>SUM(C40-D40)</f>
        <v>-883</v>
      </c>
      <c r="F40" s="149">
        <f>SUM(E40/D40)</f>
        <v>-0.64974245768947758</v>
      </c>
      <c r="G40" s="185">
        <f>SUM(C40/D40)</f>
        <v>0.35025754231052242</v>
      </c>
      <c r="Q40" s="72"/>
      <c r="T40" s="8"/>
      <c r="U40" s="8"/>
    </row>
    <row r="41" spans="2:25" x14ac:dyDescent="0.3">
      <c r="Q41" s="72"/>
      <c r="S41" s="40"/>
      <c r="T41" s="8"/>
      <c r="U41" s="8"/>
    </row>
    <row r="42" spans="2:25" ht="15.6" x14ac:dyDescent="0.3">
      <c r="B42" s="70" t="s">
        <v>582</v>
      </c>
      <c r="C42" s="421"/>
      <c r="D42" s="28"/>
      <c r="Q42" s="72"/>
      <c r="S42" s="40"/>
      <c r="T42" s="8"/>
      <c r="U42" s="8"/>
    </row>
    <row r="43" spans="2:25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  <c r="U43" s="8"/>
    </row>
    <row r="44" spans="2:25" x14ac:dyDescent="0.3">
      <c r="B44" s="230"/>
      <c r="C44" s="423" t="s">
        <v>583</v>
      </c>
      <c r="D44" s="465" t="s">
        <v>584</v>
      </c>
      <c r="E44" s="45" t="s">
        <v>20</v>
      </c>
      <c r="F44" s="64" t="s">
        <v>20</v>
      </c>
      <c r="Q44" s="72"/>
      <c r="S44" s="40"/>
      <c r="T44" s="8"/>
      <c r="U44" s="8"/>
    </row>
    <row r="45" spans="2:25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  <c r="U45" s="8"/>
    </row>
    <row r="46" spans="2:25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K46" s="35"/>
      <c r="Q46" s="72"/>
      <c r="T46" s="8"/>
      <c r="U46" s="8"/>
    </row>
    <row r="47" spans="2:25" ht="15" thickBot="1" x14ac:dyDescent="0.35">
      <c r="B47" s="249" t="s">
        <v>0</v>
      </c>
      <c r="C47" s="441">
        <v>1263</v>
      </c>
      <c r="D47" s="441">
        <v>1228</v>
      </c>
      <c r="E47" s="93">
        <f t="shared" ref="E47:E57" si="6">SUM(C47-D47)</f>
        <v>35</v>
      </c>
      <c r="F47" s="95">
        <f t="shared" ref="F47:F57" si="7">SUM(E47/D47)</f>
        <v>2.8501628664495113E-2</v>
      </c>
      <c r="G47" s="394">
        <f t="shared" ref="G47:G57" si="8">SUM(C47/C27)</f>
        <v>36.085714285714289</v>
      </c>
      <c r="Q47" s="72"/>
      <c r="S47" s="40"/>
      <c r="T47" s="8"/>
      <c r="U47" s="8"/>
    </row>
    <row r="48" spans="2:25" ht="15" thickBot="1" x14ac:dyDescent="0.35">
      <c r="B48" s="248" t="s">
        <v>2</v>
      </c>
      <c r="C48" s="427">
        <v>1015</v>
      </c>
      <c r="D48" s="430">
        <v>1078.4000000000001</v>
      </c>
      <c r="E48" s="93">
        <f t="shared" si="6"/>
        <v>-63.400000000000091</v>
      </c>
      <c r="F48" s="95">
        <f t="shared" si="7"/>
        <v>-5.87908011869437E-2</v>
      </c>
      <c r="G48" s="394">
        <f t="shared" si="8"/>
        <v>21.145833333333332</v>
      </c>
      <c r="I48" s="459"/>
      <c r="Q48" s="72"/>
      <c r="S48" s="40"/>
      <c r="T48" s="8"/>
      <c r="U48" s="8"/>
    </row>
    <row r="49" spans="2:39" ht="15" thickBot="1" x14ac:dyDescent="0.35">
      <c r="B49" s="38" t="s">
        <v>1</v>
      </c>
      <c r="C49" s="427">
        <v>791</v>
      </c>
      <c r="D49" s="427">
        <v>739</v>
      </c>
      <c r="E49" s="93">
        <f t="shared" si="6"/>
        <v>52</v>
      </c>
      <c r="F49" s="95">
        <f t="shared" si="7"/>
        <v>7.0365358592692828E-2</v>
      </c>
      <c r="G49" s="394">
        <f t="shared" si="8"/>
        <v>39.549999999999997</v>
      </c>
      <c r="Q49" s="72"/>
      <c r="S49" s="40"/>
      <c r="T49" s="8"/>
      <c r="U49" s="8"/>
    </row>
    <row r="50" spans="2:39" ht="15" thickBot="1" x14ac:dyDescent="0.35">
      <c r="B50" s="2" t="s">
        <v>6</v>
      </c>
      <c r="C50" s="442">
        <v>66135</v>
      </c>
      <c r="D50" s="442">
        <v>63190</v>
      </c>
      <c r="E50" s="93">
        <f t="shared" si="6"/>
        <v>2945</v>
      </c>
      <c r="F50" s="95">
        <f t="shared" si="7"/>
        <v>4.6605475549928783E-2</v>
      </c>
      <c r="G50" s="394">
        <f t="shared" si="8"/>
        <v>29.817403065825069</v>
      </c>
      <c r="Q50" s="72"/>
      <c r="S50" s="40"/>
      <c r="T50" s="8"/>
      <c r="U50" s="8"/>
    </row>
    <row r="51" spans="2:39" ht="15" thickBot="1" x14ac:dyDescent="0.35">
      <c r="B51" s="3" t="s">
        <v>3</v>
      </c>
      <c r="C51" s="427">
        <v>1242</v>
      </c>
      <c r="D51" s="427">
        <v>1188</v>
      </c>
      <c r="E51" s="93">
        <f t="shared" si="6"/>
        <v>54</v>
      </c>
      <c r="F51" s="95">
        <f t="shared" si="7"/>
        <v>4.5454545454545456E-2</v>
      </c>
      <c r="G51" s="394">
        <f t="shared" si="8"/>
        <v>42.827586206896555</v>
      </c>
      <c r="K51" s="40"/>
      <c r="M51" s="40"/>
      <c r="Q51" s="72"/>
      <c r="S51" s="40"/>
      <c r="T51" s="8"/>
      <c r="U51" s="8"/>
    </row>
    <row r="52" spans="2:39" ht="15" thickBot="1" x14ac:dyDescent="0.35">
      <c r="B52" s="14" t="s">
        <v>7</v>
      </c>
      <c r="C52" s="427">
        <v>424</v>
      </c>
      <c r="D52" s="427">
        <v>424</v>
      </c>
      <c r="E52" s="93">
        <f t="shared" si="6"/>
        <v>0</v>
      </c>
      <c r="F52" s="95">
        <f t="shared" si="7"/>
        <v>0</v>
      </c>
      <c r="G52" s="394">
        <f t="shared" si="8"/>
        <v>19.272727272727273</v>
      </c>
      <c r="K52" s="40"/>
      <c r="L52" s="40"/>
      <c r="M52" s="40"/>
      <c r="N52" s="40"/>
      <c r="O52" s="40"/>
      <c r="Q52" s="88"/>
      <c r="S52" s="40"/>
      <c r="T52" s="10"/>
      <c r="U52" s="10"/>
    </row>
    <row r="53" spans="2:39" ht="15" thickBot="1" x14ac:dyDescent="0.35">
      <c r="B53" s="14" t="s">
        <v>59</v>
      </c>
      <c r="C53" s="427">
        <v>5178</v>
      </c>
      <c r="D53" s="427">
        <v>4670</v>
      </c>
      <c r="E53" s="93">
        <f t="shared" si="6"/>
        <v>508</v>
      </c>
      <c r="F53" s="95">
        <f t="shared" si="7"/>
        <v>0.10877944325481799</v>
      </c>
      <c r="G53" s="394">
        <f t="shared" si="8"/>
        <v>34.75167785234899</v>
      </c>
      <c r="I53" s="282"/>
      <c r="K53" s="40"/>
      <c r="L53" s="40"/>
      <c r="M53" s="40"/>
      <c r="Q53" s="88"/>
      <c r="S53" s="40"/>
      <c r="T53" s="10"/>
      <c r="U53" s="10"/>
    </row>
    <row r="54" spans="2:39" ht="15" thickBot="1" x14ac:dyDescent="0.35">
      <c r="B54" s="14" t="s">
        <v>338</v>
      </c>
      <c r="C54" s="429">
        <v>665</v>
      </c>
      <c r="D54" s="429">
        <v>672</v>
      </c>
      <c r="E54" s="26">
        <f t="shared" si="6"/>
        <v>-7</v>
      </c>
      <c r="F54" s="152">
        <f t="shared" si="7"/>
        <v>-1.0416666666666666E-2</v>
      </c>
      <c r="G54" s="394">
        <f t="shared" si="8"/>
        <v>33.25</v>
      </c>
      <c r="AL54" s="35"/>
      <c r="AM54" s="35"/>
    </row>
    <row r="55" spans="2:39" ht="15" thickBot="1" x14ac:dyDescent="0.35">
      <c r="B55" s="206" t="s">
        <v>65</v>
      </c>
      <c r="C55" s="467">
        <v>811</v>
      </c>
      <c r="D55" s="467">
        <v>811</v>
      </c>
      <c r="E55" s="41">
        <f t="shared" si="6"/>
        <v>0</v>
      </c>
      <c r="F55" s="67">
        <f t="shared" si="7"/>
        <v>0</v>
      </c>
      <c r="G55" s="394">
        <f t="shared" si="8"/>
        <v>31.192307692307693</v>
      </c>
      <c r="H55" t="s">
        <v>588</v>
      </c>
      <c r="K55" s="40"/>
      <c r="M55" s="40"/>
      <c r="N55" s="88"/>
      <c r="S55" s="40"/>
    </row>
    <row r="56" spans="2:39" ht="15" thickBot="1" x14ac:dyDescent="0.35">
      <c r="B56" s="14" t="s">
        <v>296</v>
      </c>
      <c r="C56" s="427">
        <v>692</v>
      </c>
      <c r="D56" s="427">
        <v>646</v>
      </c>
      <c r="E56" s="41">
        <f t="shared" si="6"/>
        <v>46</v>
      </c>
      <c r="F56" s="67">
        <f t="shared" si="7"/>
        <v>7.1207430340557279E-2</v>
      </c>
      <c r="G56" s="394">
        <f t="shared" si="8"/>
        <v>18.210526315789473</v>
      </c>
      <c r="K56" s="40"/>
      <c r="M56" s="40"/>
      <c r="N56" s="88"/>
      <c r="S56" s="40"/>
    </row>
    <row r="57" spans="2:39" ht="15" thickBot="1" x14ac:dyDescent="0.35">
      <c r="B57" s="326" t="s">
        <v>19</v>
      </c>
      <c r="C57" s="466">
        <v>1804</v>
      </c>
      <c r="D57" s="466">
        <v>1804</v>
      </c>
      <c r="E57" s="57">
        <f t="shared" si="6"/>
        <v>0</v>
      </c>
      <c r="F57" s="94">
        <f t="shared" si="7"/>
        <v>0</v>
      </c>
      <c r="G57" s="394">
        <f t="shared" si="8"/>
        <v>20.269662921348313</v>
      </c>
      <c r="H57" t="s">
        <v>588</v>
      </c>
      <c r="J57" s="10"/>
      <c r="K57" s="40"/>
      <c r="L57" s="40"/>
      <c r="M57" s="40"/>
      <c r="S57" s="40"/>
    </row>
    <row r="58" spans="2:39" ht="15" thickBot="1" x14ac:dyDescent="0.35">
      <c r="B58" s="61" t="s">
        <v>50</v>
      </c>
      <c r="C58" s="432">
        <f>SUM(C47:C57)</f>
        <v>80020</v>
      </c>
      <c r="D58" s="59">
        <f>SUM(D47:D57)</f>
        <v>76450.399999999994</v>
      </c>
      <c r="E58" s="77">
        <f>SUM(C58-D58)</f>
        <v>3569.6000000000058</v>
      </c>
      <c r="F58" s="149">
        <f>SUM(E58/D58)</f>
        <v>4.6691711227148665E-2</v>
      </c>
      <c r="G58" s="395">
        <f>SUM(C58/C38)</f>
        <v>29.703043801039346</v>
      </c>
      <c r="J58" s="40"/>
      <c r="K58" s="40"/>
      <c r="L58" s="40"/>
      <c r="M58" s="40"/>
      <c r="S58" s="40"/>
    </row>
    <row r="59" spans="2:39" ht="15" thickBot="1" x14ac:dyDescent="0.35">
      <c r="C59" s="437">
        <f>SUM(C47:C49,C51:C57)</f>
        <v>13885</v>
      </c>
      <c r="D59" s="73">
        <f>SUM(D47:D49,D51:D57)</f>
        <v>13260.4</v>
      </c>
      <c r="E59" s="73">
        <f>SUM(E47:E49,E51:E57)</f>
        <v>624.59999999999991</v>
      </c>
      <c r="F59" s="127">
        <f>SUM(E59/D59)</f>
        <v>4.7102651503725369E-2</v>
      </c>
      <c r="G59" s="72"/>
    </row>
    <row r="60" spans="2:39" ht="15" thickBot="1" x14ac:dyDescent="0.35">
      <c r="C60" s="433" t="s">
        <v>66</v>
      </c>
      <c r="S60" s="40"/>
    </row>
    <row r="61" spans="2:39" ht="15" thickBot="1" x14ac:dyDescent="0.35">
      <c r="C61" s="443"/>
      <c r="E61" s="83">
        <f>SUM(C47:C49,C51:C57)</f>
        <v>13885</v>
      </c>
      <c r="F61" s="30">
        <f>SUM(C27:C29,C31:C37)</f>
        <v>476</v>
      </c>
      <c r="G61" s="134">
        <f>SUM(E61/F61)</f>
        <v>29.170168067226889</v>
      </c>
      <c r="K61" s="40"/>
      <c r="S61" s="40"/>
    </row>
    <row r="62" spans="2:39" ht="15" thickBot="1" x14ac:dyDescent="0.35">
      <c r="F62" s="132">
        <v>18.8</v>
      </c>
      <c r="G62" s="88"/>
      <c r="K62" s="40"/>
      <c r="S62" s="40"/>
    </row>
    <row r="63" spans="2:39" ht="18" x14ac:dyDescent="0.35">
      <c r="B63" s="191" t="s">
        <v>53</v>
      </c>
      <c r="C63" s="422"/>
      <c r="D63" s="192"/>
      <c r="E63" s="35"/>
    </row>
    <row r="64" spans="2:39" ht="15.6" x14ac:dyDescent="0.3">
      <c r="B64" s="6" t="s">
        <v>587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J65" s="522"/>
      <c r="K65" s="522"/>
      <c r="L65" s="266"/>
      <c r="M65" s="266"/>
    </row>
    <row r="66" spans="2:14" x14ac:dyDescent="0.3">
      <c r="B66" s="193"/>
      <c r="C66" s="423" t="s">
        <v>583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1263</v>
      </c>
      <c r="D69" s="220">
        <v>4152</v>
      </c>
      <c r="E69" s="41">
        <f>SUM(C69-D69)</f>
        <v>-2889</v>
      </c>
      <c r="F69" s="67">
        <f>SUM(E69/D69)</f>
        <v>-0.69580924855491333</v>
      </c>
      <c r="G69" s="75">
        <f>SUM(C69/D69)</f>
        <v>0.30419075144508673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1015</v>
      </c>
      <c r="D70" s="220">
        <v>3262</v>
      </c>
      <c r="E70" s="41">
        <f t="shared" ref="E70:E79" si="10">SUM(C70-D70)</f>
        <v>-2247</v>
      </c>
      <c r="F70" s="67">
        <f t="shared" ref="F70:F79" si="11">SUM(E70/D70)</f>
        <v>-0.68884120171673824</v>
      </c>
      <c r="G70" s="75">
        <f t="shared" ref="G70:G79" si="12">SUM(C70/D70)</f>
        <v>0.31115879828326182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791</v>
      </c>
      <c r="D71" s="220">
        <v>1771</v>
      </c>
      <c r="E71" s="41">
        <f t="shared" si="10"/>
        <v>-980</v>
      </c>
      <c r="F71" s="67">
        <f t="shared" si="11"/>
        <v>-0.55335968379446643</v>
      </c>
      <c r="G71" s="75">
        <f>SUM(C71/D71)</f>
        <v>0.44664031620553357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66135</v>
      </c>
      <c r="D72" s="220">
        <v>86541</v>
      </c>
      <c r="E72" s="41">
        <f t="shared" si="10"/>
        <v>-20406</v>
      </c>
      <c r="F72" s="67">
        <f t="shared" si="11"/>
        <v>-0.2357957499913336</v>
      </c>
      <c r="G72" s="75">
        <f t="shared" si="12"/>
        <v>0.76420425000866643</v>
      </c>
    </row>
    <row r="73" spans="2:14" ht="15" thickBot="1" x14ac:dyDescent="0.35">
      <c r="B73" s="3" t="s">
        <v>3</v>
      </c>
      <c r="C73" s="435">
        <f t="shared" si="9"/>
        <v>1242</v>
      </c>
      <c r="D73" s="220">
        <v>2819</v>
      </c>
      <c r="E73" s="41">
        <f t="shared" si="10"/>
        <v>-1577</v>
      </c>
      <c r="F73" s="67">
        <f t="shared" si="11"/>
        <v>-0.55941823341610497</v>
      </c>
      <c r="G73" s="75">
        <f t="shared" si="12"/>
        <v>0.44058176658389497</v>
      </c>
    </row>
    <row r="74" spans="2:14" ht="15" thickBot="1" x14ac:dyDescent="0.35">
      <c r="B74" s="227" t="s">
        <v>7</v>
      </c>
      <c r="C74" s="435">
        <f t="shared" si="9"/>
        <v>424</v>
      </c>
      <c r="D74" s="223">
        <v>752</v>
      </c>
      <c r="E74" s="57">
        <f t="shared" si="10"/>
        <v>-328</v>
      </c>
      <c r="F74" s="94">
        <f t="shared" si="11"/>
        <v>-0.43617021276595747</v>
      </c>
      <c r="G74" s="75">
        <f t="shared" si="12"/>
        <v>0.56382978723404253</v>
      </c>
    </row>
    <row r="75" spans="2:14" ht="15" thickBot="1" x14ac:dyDescent="0.35">
      <c r="B75" s="14" t="s">
        <v>59</v>
      </c>
      <c r="C75" s="435">
        <f t="shared" si="9"/>
        <v>5178</v>
      </c>
      <c r="D75" s="220">
        <v>14129</v>
      </c>
      <c r="E75" s="41">
        <f t="shared" si="10"/>
        <v>-8951</v>
      </c>
      <c r="F75" s="67">
        <f t="shared" si="11"/>
        <v>-0.6335197112322174</v>
      </c>
      <c r="G75" s="75">
        <f t="shared" si="12"/>
        <v>0.36648028876778255</v>
      </c>
      <c r="K75" s="282"/>
    </row>
    <row r="76" spans="2:14" ht="15" thickBot="1" x14ac:dyDescent="0.35">
      <c r="B76" s="170" t="s">
        <v>338</v>
      </c>
      <c r="C76" s="435">
        <f t="shared" si="9"/>
        <v>665</v>
      </c>
      <c r="D76" s="235">
        <v>1843</v>
      </c>
      <c r="E76" s="93">
        <f t="shared" si="10"/>
        <v>-1178</v>
      </c>
      <c r="F76" s="95">
        <f t="shared" si="11"/>
        <v>-0.63917525773195871</v>
      </c>
      <c r="G76" s="75">
        <f t="shared" si="12"/>
        <v>0.36082474226804123</v>
      </c>
    </row>
    <row r="77" spans="2:14" ht="15" thickBot="1" x14ac:dyDescent="0.35">
      <c r="B77" s="233" t="s">
        <v>65</v>
      </c>
      <c r="C77" s="436">
        <f t="shared" si="9"/>
        <v>811</v>
      </c>
      <c r="D77" s="236">
        <v>1048</v>
      </c>
      <c r="E77" s="57">
        <f t="shared" si="10"/>
        <v>-237</v>
      </c>
      <c r="F77" s="238">
        <f t="shared" si="11"/>
        <v>-0.22614503816793893</v>
      </c>
      <c r="G77" s="75">
        <f t="shared" si="12"/>
        <v>0.77385496183206104</v>
      </c>
    </row>
    <row r="78" spans="2:14" ht="15" thickBot="1" x14ac:dyDescent="0.35">
      <c r="B78" s="419" t="s">
        <v>296</v>
      </c>
      <c r="C78" s="435">
        <f t="shared" si="9"/>
        <v>692</v>
      </c>
      <c r="D78" s="418">
        <v>3522</v>
      </c>
      <c r="E78" s="105">
        <f t="shared" si="10"/>
        <v>-2830</v>
      </c>
      <c r="F78" s="150">
        <f t="shared" si="11"/>
        <v>-0.80352072685973874</v>
      </c>
      <c r="G78" s="75">
        <f t="shared" si="12"/>
        <v>0.1964792731402612</v>
      </c>
    </row>
    <row r="79" spans="2:14" ht="15" thickBot="1" x14ac:dyDescent="0.35">
      <c r="B79" s="38" t="s">
        <v>19</v>
      </c>
      <c r="C79" s="441">
        <f t="shared" si="9"/>
        <v>1804</v>
      </c>
      <c r="D79" s="390">
        <v>5504</v>
      </c>
      <c r="E79" s="26">
        <f t="shared" si="10"/>
        <v>-3700</v>
      </c>
      <c r="F79" s="152">
        <f t="shared" si="11"/>
        <v>-0.67223837209302328</v>
      </c>
      <c r="G79" s="75">
        <f t="shared" si="12"/>
        <v>0.32776162790697677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80020</v>
      </c>
      <c r="D80" s="115">
        <f>SUM(D69:D79)</f>
        <v>125343</v>
      </c>
      <c r="E80" s="77">
        <f>SUM(C80-D80)</f>
        <v>-45323</v>
      </c>
      <c r="F80" s="149">
        <f>SUM(E80/D80)</f>
        <v>-0.3615917921224161</v>
      </c>
      <c r="G80" s="185">
        <f>SUM(C80/D80)</f>
        <v>0.6384082078775839</v>
      </c>
      <c r="N80" s="72"/>
    </row>
    <row r="81" spans="2:14" ht="15" thickBot="1" x14ac:dyDescent="0.35">
      <c r="E81" s="102">
        <f>SUM(E69:E79)</f>
        <v>-45323</v>
      </c>
      <c r="I81" s="6" t="s">
        <v>587</v>
      </c>
      <c r="J81" s="40"/>
      <c r="K81" s="40"/>
      <c r="N81" s="72"/>
    </row>
    <row r="82" spans="2:14" ht="18.600000000000001" thickBot="1" x14ac:dyDescent="0.4">
      <c r="C82" s="444">
        <f>SUM(C80/C38)</f>
        <v>29.703043801039346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2:14" x14ac:dyDescent="0.3">
      <c r="I83" s="195"/>
      <c r="J83" s="423" t="s">
        <v>583</v>
      </c>
      <c r="K83" s="69" t="s">
        <v>22</v>
      </c>
      <c r="L83" s="82" t="s">
        <v>23</v>
      </c>
      <c r="M83" s="45" t="s">
        <v>23</v>
      </c>
      <c r="N83" s="72"/>
    </row>
    <row r="84" spans="2:14" ht="15" thickBot="1" x14ac:dyDescent="0.35">
      <c r="C84" s="437">
        <f>SUM(C69:C71,C73:C79)</f>
        <v>13885</v>
      </c>
      <c r="D84" s="73">
        <f>SUM(D69:D71,D73:D79)</f>
        <v>38802</v>
      </c>
      <c r="E84" s="250">
        <f>SUM(C84/D84)</f>
        <v>0.35784237925880108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2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2:14" x14ac:dyDescent="0.3">
      <c r="I86" s="129" t="s">
        <v>0</v>
      </c>
      <c r="J86" s="212">
        <f t="shared" ref="J86:K96" si="13">SUM(C69/C27)</f>
        <v>36.085714285714289</v>
      </c>
      <c r="K86" s="111">
        <f t="shared" si="13"/>
        <v>36.743362831858406</v>
      </c>
      <c r="L86" s="210">
        <f>SUM(J86-K86)</f>
        <v>-0.65764854614411661</v>
      </c>
      <c r="M86" s="44">
        <f>SUM(L86/K86)</f>
        <v>-1.7898431048719937E-2</v>
      </c>
      <c r="N86" s="72"/>
    </row>
    <row r="87" spans="2:14" x14ac:dyDescent="0.3">
      <c r="D87" s="40"/>
      <c r="E87" s="40"/>
      <c r="I87" s="129" t="s">
        <v>2</v>
      </c>
      <c r="J87" s="212">
        <f t="shared" si="13"/>
        <v>21.145833333333332</v>
      </c>
      <c r="K87" s="111">
        <f t="shared" si="13"/>
        <v>27.64406779661017</v>
      </c>
      <c r="L87" s="210">
        <f t="shared" ref="L87:L96" si="14">SUM(J87-K87)</f>
        <v>-6.4982344632768374</v>
      </c>
      <c r="M87" s="44">
        <f t="shared" ref="M87:M96" si="15">SUM(L87/K87)</f>
        <v>-0.23506795422031479</v>
      </c>
      <c r="N87" s="72"/>
    </row>
    <row r="88" spans="2:14" x14ac:dyDescent="0.3">
      <c r="C88" s="434"/>
      <c r="D88" s="73"/>
      <c r="E88" s="73"/>
      <c r="I88" s="130" t="s">
        <v>1</v>
      </c>
      <c r="J88" s="212">
        <f t="shared" si="13"/>
        <v>39.549999999999997</v>
      </c>
      <c r="K88" s="111">
        <f t="shared" si="13"/>
        <v>37.680851063829785</v>
      </c>
      <c r="L88" s="210">
        <f>SUM(J88-K88)</f>
        <v>1.8691489361702125</v>
      </c>
      <c r="M88" s="44">
        <f t="shared" si="15"/>
        <v>4.9604743083003951E-2</v>
      </c>
      <c r="N88" s="72"/>
    </row>
    <row r="89" spans="2:14" x14ac:dyDescent="0.3">
      <c r="B89" t="s">
        <v>589</v>
      </c>
      <c r="C89" s="445">
        <f>(SUM(C69,C70,C71,C73,C74,C75,C76,C77,C78,C79)/SUM(C27,C28,C29,C31,C32,C33,C34,C35,C36,C37))</f>
        <v>29.170168067226889</v>
      </c>
      <c r="D89" s="10"/>
      <c r="E89" s="73"/>
      <c r="I89" s="130" t="s">
        <v>6</v>
      </c>
      <c r="J89" s="212">
        <f t="shared" si="13"/>
        <v>29.817403065825069</v>
      </c>
      <c r="K89" s="111">
        <f t="shared" si="13"/>
        <v>34.616399999999999</v>
      </c>
      <c r="L89" s="210">
        <f t="shared" si="14"/>
        <v>-4.7989969341749301</v>
      </c>
      <c r="M89" s="44">
        <f t="shared" si="15"/>
        <v>-0.13863362262323436</v>
      </c>
    </row>
    <row r="90" spans="2:14" x14ac:dyDescent="0.3">
      <c r="I90" s="130" t="s">
        <v>3</v>
      </c>
      <c r="J90" s="212">
        <f t="shared" si="13"/>
        <v>42.827586206896555</v>
      </c>
      <c r="K90" s="111">
        <f t="shared" ref="K90:K96" si="16">SUM(D73/D31)</f>
        <v>37.586666666666666</v>
      </c>
      <c r="L90" s="210">
        <f t="shared" si="14"/>
        <v>5.2409195402298892</v>
      </c>
      <c r="M90" s="44">
        <f t="shared" si="15"/>
        <v>0.13943560323421131</v>
      </c>
    </row>
    <row r="91" spans="2:14" x14ac:dyDescent="0.3">
      <c r="E91" s="73"/>
      <c r="I91" s="130" t="s">
        <v>7</v>
      </c>
      <c r="J91" s="212">
        <f t="shared" si="13"/>
        <v>19.272727272727273</v>
      </c>
      <c r="K91" s="111">
        <f t="shared" si="16"/>
        <v>21.485714285714284</v>
      </c>
      <c r="L91" s="210">
        <f t="shared" si="14"/>
        <v>-2.2129870129870106</v>
      </c>
      <c r="M91" s="44">
        <f t="shared" si="15"/>
        <v>-0.10299806576402311</v>
      </c>
    </row>
    <row r="92" spans="2:14" x14ac:dyDescent="0.3">
      <c r="E92" s="74"/>
      <c r="I92" s="130" t="s">
        <v>59</v>
      </c>
      <c r="J92" s="212">
        <f t="shared" si="13"/>
        <v>34.75167785234899</v>
      </c>
      <c r="K92" s="111">
        <f t="shared" si="16"/>
        <v>30.715217391304346</v>
      </c>
      <c r="L92" s="210">
        <f t="shared" si="14"/>
        <v>4.0364604610446442</v>
      </c>
      <c r="M92" s="44">
        <f t="shared" si="15"/>
        <v>0.13141565659852336</v>
      </c>
    </row>
    <row r="93" spans="2:14" x14ac:dyDescent="0.3">
      <c r="I93" s="130" t="s">
        <v>338</v>
      </c>
      <c r="J93" s="212">
        <f t="shared" si="13"/>
        <v>33.25</v>
      </c>
      <c r="K93" s="111">
        <f t="shared" si="16"/>
        <v>30.21311475409836</v>
      </c>
      <c r="L93" s="210">
        <f t="shared" si="14"/>
        <v>3.0368852459016402</v>
      </c>
      <c r="M93" s="44">
        <f t="shared" si="15"/>
        <v>0.1005154639175258</v>
      </c>
    </row>
    <row r="94" spans="2:14" x14ac:dyDescent="0.3">
      <c r="E94" s="25"/>
      <c r="F94" s="25"/>
      <c r="I94" s="130" t="s">
        <v>65</v>
      </c>
      <c r="J94" s="212">
        <f t="shared" si="13"/>
        <v>31.192307692307693</v>
      </c>
      <c r="K94" s="111">
        <f t="shared" si="16"/>
        <v>23.818181818181817</v>
      </c>
      <c r="L94" s="210">
        <f t="shared" si="14"/>
        <v>7.3741258741258768</v>
      </c>
      <c r="M94" s="44">
        <f t="shared" si="15"/>
        <v>0.30960070463887274</v>
      </c>
    </row>
    <row r="95" spans="2:14" x14ac:dyDescent="0.3">
      <c r="E95" s="25"/>
      <c r="F95" s="25"/>
      <c r="I95" s="79" t="s">
        <v>296</v>
      </c>
      <c r="J95" s="212">
        <f t="shared" si="13"/>
        <v>18.210526315789473</v>
      </c>
      <c r="K95" s="111">
        <f t="shared" si="16"/>
        <v>31.72972972972973</v>
      </c>
      <c r="L95" s="210">
        <f t="shared" si="14"/>
        <v>-13.519203413940257</v>
      </c>
      <c r="M95" s="44">
        <f t="shared" si="15"/>
        <v>-0.42607370214292123</v>
      </c>
    </row>
    <row r="96" spans="2:14" ht="15" thickBot="1" x14ac:dyDescent="0.35">
      <c r="I96" s="13" t="s">
        <v>19</v>
      </c>
      <c r="J96" s="213">
        <f t="shared" si="13"/>
        <v>20.269662921348313</v>
      </c>
      <c r="K96" s="208">
        <f t="shared" si="16"/>
        <v>18.657627118644069</v>
      </c>
      <c r="L96" s="211">
        <f t="shared" si="14"/>
        <v>1.612035802704245</v>
      </c>
      <c r="M96" s="65">
        <f t="shared" si="15"/>
        <v>8.640090148941719E-2</v>
      </c>
    </row>
    <row r="98" spans="2:13" x14ac:dyDescent="0.3">
      <c r="I98" s="40"/>
      <c r="J98" s="72"/>
    </row>
    <row r="99" spans="2:13" x14ac:dyDescent="0.3">
      <c r="J99" s="72"/>
    </row>
    <row r="100" spans="2:13" x14ac:dyDescent="0.3">
      <c r="J100" s="72"/>
    </row>
    <row r="101" spans="2:13" ht="15.6" x14ac:dyDescent="0.3">
      <c r="J101" s="455"/>
      <c r="K101" s="452"/>
      <c r="L101" s="452"/>
      <c r="M101" s="266"/>
    </row>
    <row r="102" spans="2:13" x14ac:dyDescent="0.3">
      <c r="J102" s="455"/>
      <c r="K102" s="283"/>
      <c r="L102" s="266"/>
      <c r="M102" s="266"/>
    </row>
    <row r="103" spans="2:13" x14ac:dyDescent="0.3">
      <c r="J103" s="455"/>
      <c r="K103" s="284"/>
      <c r="L103" s="285"/>
      <c r="M103" s="285"/>
    </row>
    <row r="104" spans="2:13" x14ac:dyDescent="0.3">
      <c r="I104" s="454"/>
      <c r="J104" s="72"/>
    </row>
    <row r="105" spans="2:13" x14ac:dyDescent="0.3"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J122" s="359">
        <v>44197</v>
      </c>
      <c r="K122" s="361">
        <v>2364.75</v>
      </c>
      <c r="L122" s="363"/>
      <c r="M122" s="364"/>
    </row>
    <row r="123" spans="2:14" ht="15" thickBot="1" x14ac:dyDescent="0.35"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8" spans="2:14" x14ac:dyDescent="0.3">
      <c r="B148" s="4"/>
      <c r="C148" s="449"/>
      <c r="D148" s="4"/>
    </row>
    <row r="149" spans="2:14" x14ac:dyDescent="0.3">
      <c r="B149" s="4"/>
    </row>
    <row r="150" spans="2:14" ht="23.4" x14ac:dyDescent="0.45">
      <c r="I150" s="369">
        <v>44287</v>
      </c>
    </row>
    <row r="151" spans="2:14" ht="15" thickBot="1" x14ac:dyDescent="0.35"/>
    <row r="152" spans="2:14" x14ac:dyDescent="0.3"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9:17" x14ac:dyDescent="0.3"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9:17" ht="15" thickBot="1" x14ac:dyDescent="0.35"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9:17" x14ac:dyDescent="0.3"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9:17" ht="15" thickBot="1" x14ac:dyDescent="0.35"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9:17" ht="15" thickBot="1" x14ac:dyDescent="0.35"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7" spans="9:17" ht="23.4" x14ac:dyDescent="0.45">
      <c r="I167" s="369">
        <v>44317</v>
      </c>
      <c r="N167" s="35"/>
    </row>
    <row r="168" spans="9:17" ht="15" thickBot="1" x14ac:dyDescent="0.35"/>
    <row r="169" spans="9:17" x14ac:dyDescent="0.3"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9:17" ht="15" thickBot="1" x14ac:dyDescent="0.35"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9:17" ht="16.2" thickBot="1" x14ac:dyDescent="0.35"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9:17" ht="15" thickBot="1" x14ac:dyDescent="0.35"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9:17" ht="15" thickBot="1" x14ac:dyDescent="0.35"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9:17" ht="15" thickBot="1" x14ac:dyDescent="0.35"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9:17" ht="15" thickBot="1" x14ac:dyDescent="0.35"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9:17" ht="15" thickBot="1" x14ac:dyDescent="0.35"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9:13" ht="15" thickBot="1" x14ac:dyDescent="0.35"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9:13" ht="15" thickBot="1" x14ac:dyDescent="0.35"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9:13" ht="15" thickBot="1" x14ac:dyDescent="0.35"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9:13" x14ac:dyDescent="0.3"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9:13" ht="15" thickBot="1" x14ac:dyDescent="0.35"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9:13" ht="15" thickBot="1" x14ac:dyDescent="0.35"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5" spans="9:13" ht="15" thickBot="1" x14ac:dyDescent="0.35"/>
    <row r="186" spans="9:13" x14ac:dyDescent="0.3"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9:13" ht="15" thickBot="1" x14ac:dyDescent="0.35"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9:13" ht="16.2" thickBot="1" x14ac:dyDescent="0.35"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9:13" ht="15" thickBot="1" x14ac:dyDescent="0.35"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9:13" ht="15" thickBot="1" x14ac:dyDescent="0.35"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9:13" ht="15" thickBot="1" x14ac:dyDescent="0.35"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9:13" ht="15" thickBot="1" x14ac:dyDescent="0.35"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9:13" ht="15" thickBot="1" x14ac:dyDescent="0.35"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9:13" ht="15" thickBot="1" x14ac:dyDescent="0.35"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9:13" ht="15" thickBot="1" x14ac:dyDescent="0.35"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9:13" ht="15" thickBot="1" x14ac:dyDescent="0.35"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9:13" x14ac:dyDescent="0.3"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9:13" ht="15" thickBot="1" x14ac:dyDescent="0.35"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9:13" ht="15" thickBot="1" x14ac:dyDescent="0.35"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1" spans="9:13" ht="15" thickBot="1" x14ac:dyDescent="0.35"/>
    <row r="202" spans="9:13" ht="15" thickBot="1" x14ac:dyDescent="0.35">
      <c r="J202" s="90" t="s">
        <v>250</v>
      </c>
      <c r="K202" s="61" t="s">
        <v>254</v>
      </c>
      <c r="L202" s="327" t="s">
        <v>258</v>
      </c>
    </row>
    <row r="203" spans="9:13" ht="15" thickBot="1" x14ac:dyDescent="0.35"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F6551-DF1C-4973-954E-487C8B59414D}">
  <dimension ref="C1:V203"/>
  <sheetViews>
    <sheetView topLeftCell="C1" workbookViewId="0">
      <selection activeCell="J25" sqref="J25"/>
    </sheetView>
  </sheetViews>
  <sheetFormatPr defaultRowHeight="14.4" x14ac:dyDescent="0.3"/>
  <cols>
    <col min="3" max="3" width="18.5546875" customWidth="1"/>
    <col min="4" max="4" width="13.5546875" customWidth="1"/>
    <col min="5" max="5" width="15.5546875" customWidth="1"/>
    <col min="6" max="6" width="15.109375" customWidth="1"/>
    <col min="7" max="7" width="14.6640625" customWidth="1"/>
    <col min="8" max="8" width="10.109375" customWidth="1"/>
    <col min="10" max="10" width="18.5546875" customWidth="1"/>
    <col min="11" max="11" width="14.6640625" customWidth="1"/>
    <col min="12" max="12" width="14.88671875" customWidth="1"/>
    <col min="13" max="13" width="14.6640625" customWidth="1"/>
    <col min="14" max="14" width="15.44140625" customWidth="1"/>
    <col min="20" max="20" width="31.5546875" customWidth="1"/>
    <col min="22" max="22" width="1.5546875" customWidth="1"/>
  </cols>
  <sheetData>
    <row r="1" spans="3:22" ht="23.4" x14ac:dyDescent="0.45">
      <c r="C1" s="287" t="s">
        <v>590</v>
      </c>
      <c r="D1" s="420"/>
      <c r="E1" s="288"/>
      <c r="F1" s="89"/>
      <c r="G1" s="89"/>
      <c r="H1" s="89"/>
    </row>
    <row r="2" spans="3:22" ht="15.6" x14ac:dyDescent="0.3">
      <c r="C2" s="70"/>
      <c r="D2" s="421"/>
      <c r="E2" s="28"/>
      <c r="F2" s="28"/>
      <c r="G2" s="29"/>
      <c r="H2" s="29"/>
      <c r="I2" s="29"/>
      <c r="K2" s="460"/>
      <c r="L2" s="460"/>
      <c r="M2" s="460"/>
      <c r="T2" s="40" t="s">
        <v>68</v>
      </c>
    </row>
    <row r="3" spans="3:22" ht="15.6" x14ac:dyDescent="0.3">
      <c r="C3" s="70" t="s">
        <v>590</v>
      </c>
      <c r="D3" s="421"/>
      <c r="E3" s="28"/>
      <c r="F3" s="28"/>
      <c r="K3" s="190"/>
      <c r="L3" s="190"/>
      <c r="M3" s="190"/>
    </row>
    <row r="4" spans="3:22" ht="18.600000000000001" thickBot="1" x14ac:dyDescent="0.4">
      <c r="C4" s="191" t="s">
        <v>51</v>
      </c>
      <c r="D4" s="422"/>
      <c r="E4" s="192"/>
      <c r="K4" s="186"/>
      <c r="T4" s="40" t="s">
        <v>18</v>
      </c>
      <c r="U4" s="84"/>
    </row>
    <row r="5" spans="3:22" x14ac:dyDescent="0.3">
      <c r="C5" s="193"/>
      <c r="D5" s="423" t="s">
        <v>593</v>
      </c>
      <c r="E5" s="465" t="s">
        <v>592</v>
      </c>
      <c r="F5" s="45" t="s">
        <v>20</v>
      </c>
      <c r="G5" s="45" t="s">
        <v>20</v>
      </c>
      <c r="K5" s="186"/>
      <c r="L5" s="140"/>
      <c r="M5" s="140"/>
      <c r="N5" s="140"/>
      <c r="O5" s="140"/>
      <c r="U5" s="84"/>
    </row>
    <row r="6" spans="3:22" ht="15" thickBot="1" x14ac:dyDescent="0.35">
      <c r="C6" s="194"/>
      <c r="D6" s="424" t="s">
        <v>14</v>
      </c>
      <c r="E6" s="121" t="s">
        <v>14</v>
      </c>
      <c r="F6" s="52" t="s">
        <v>16</v>
      </c>
      <c r="G6" s="52" t="s">
        <v>21</v>
      </c>
      <c r="K6" s="226"/>
      <c r="L6" s="139"/>
      <c r="M6" s="140"/>
      <c r="N6" s="140"/>
      <c r="O6" s="140"/>
      <c r="T6" s="19" t="s">
        <v>8</v>
      </c>
      <c r="U6" s="20"/>
      <c r="V6" s="21"/>
    </row>
    <row r="7" spans="3:22" ht="16.2" thickBot="1" x14ac:dyDescent="0.35">
      <c r="C7" s="118" t="s">
        <v>52</v>
      </c>
      <c r="D7" s="425" t="s">
        <v>15</v>
      </c>
      <c r="E7" s="136" t="s">
        <v>15</v>
      </c>
      <c r="F7" s="62" t="s">
        <v>15</v>
      </c>
      <c r="G7" s="62" t="s">
        <v>15</v>
      </c>
      <c r="J7" s="6"/>
      <c r="K7" s="226"/>
      <c r="L7" s="139"/>
      <c r="M7" s="139"/>
      <c r="N7" s="140"/>
      <c r="O7" s="140"/>
      <c r="T7" s="21" t="s">
        <v>57</v>
      </c>
      <c r="U7" s="22">
        <v>3900</v>
      </c>
      <c r="V7" s="21"/>
    </row>
    <row r="8" spans="3:22" ht="15" thickBot="1" x14ac:dyDescent="0.35">
      <c r="C8" s="249" t="s">
        <v>0</v>
      </c>
      <c r="D8" s="426">
        <v>35</v>
      </c>
      <c r="E8" s="426">
        <v>35</v>
      </c>
      <c r="F8" s="93">
        <f t="shared" ref="F8:F19" si="0">SUM(D8-E8)</f>
        <v>0</v>
      </c>
      <c r="G8" s="96">
        <f t="shared" ref="G8:G19" si="1">SUM(F8/E8)</f>
        <v>0</v>
      </c>
      <c r="K8" s="190"/>
      <c r="L8" s="139"/>
      <c r="N8" s="139"/>
      <c r="O8" s="141"/>
      <c r="T8" s="21" t="s">
        <v>9</v>
      </c>
      <c r="U8" s="23">
        <v>125500</v>
      </c>
      <c r="V8" s="21"/>
    </row>
    <row r="9" spans="3:22" ht="15" thickBot="1" x14ac:dyDescent="0.35">
      <c r="C9" s="248" t="s">
        <v>2</v>
      </c>
      <c r="D9" s="427">
        <v>47</v>
      </c>
      <c r="E9" s="427">
        <v>47</v>
      </c>
      <c r="F9" s="93">
        <f t="shared" si="0"/>
        <v>0</v>
      </c>
      <c r="G9" s="44">
        <f t="shared" si="1"/>
        <v>0</v>
      </c>
      <c r="J9" s="459"/>
      <c r="K9" s="190"/>
      <c r="L9" s="139"/>
      <c r="M9" s="139"/>
      <c r="N9" s="139"/>
      <c r="O9" s="141"/>
    </row>
    <row r="10" spans="3:22" ht="15" thickBot="1" x14ac:dyDescent="0.35">
      <c r="C10" s="38" t="s">
        <v>1</v>
      </c>
      <c r="D10" s="427">
        <v>20</v>
      </c>
      <c r="E10" s="427">
        <v>20</v>
      </c>
      <c r="F10" s="93">
        <f t="shared" si="0"/>
        <v>0</v>
      </c>
      <c r="G10" s="44">
        <f t="shared" si="1"/>
        <v>0</v>
      </c>
      <c r="K10" s="190"/>
      <c r="L10" s="139"/>
      <c r="M10" s="139"/>
      <c r="N10" s="139"/>
      <c r="O10" s="141"/>
      <c r="T10" t="s">
        <v>594</v>
      </c>
    </row>
    <row r="11" spans="3:22" ht="15" thickBot="1" x14ac:dyDescent="0.35">
      <c r="C11" s="2" t="s">
        <v>6</v>
      </c>
      <c r="D11" s="427">
        <v>2268</v>
      </c>
      <c r="E11" s="427">
        <v>2268</v>
      </c>
      <c r="F11" s="93">
        <f t="shared" si="0"/>
        <v>0</v>
      </c>
      <c r="G11" s="44">
        <f t="shared" si="1"/>
        <v>0</v>
      </c>
      <c r="K11" s="190"/>
      <c r="L11" s="144"/>
      <c r="M11" s="139"/>
      <c r="N11" s="139"/>
      <c r="O11" s="141"/>
      <c r="T11" s="16" t="s">
        <v>10</v>
      </c>
      <c r="U11" s="17"/>
      <c r="V11" s="17"/>
    </row>
    <row r="12" spans="3:22" ht="15" thickBot="1" x14ac:dyDescent="0.35">
      <c r="C12" s="461" t="s">
        <v>3</v>
      </c>
      <c r="D12" s="428">
        <v>29</v>
      </c>
      <c r="E12" s="428">
        <v>29</v>
      </c>
      <c r="F12" s="93">
        <f t="shared" si="0"/>
        <v>0</v>
      </c>
      <c r="G12" s="471">
        <f t="shared" si="1"/>
        <v>0</v>
      </c>
      <c r="K12" s="190"/>
      <c r="L12" s="146"/>
      <c r="M12" s="139"/>
      <c r="N12" s="139"/>
      <c r="O12" s="141"/>
      <c r="T12" s="16" t="s">
        <v>58</v>
      </c>
      <c r="U12" s="18">
        <f>SUM(D19/U7)</f>
        <v>0.70128205128205123</v>
      </c>
      <c r="V12" s="16"/>
    </row>
    <row r="13" spans="3:22" ht="15" thickBot="1" x14ac:dyDescent="0.35">
      <c r="C13" s="14" t="s">
        <v>7</v>
      </c>
      <c r="D13" s="427">
        <v>22</v>
      </c>
      <c r="E13" s="427">
        <v>22</v>
      </c>
      <c r="F13" s="93">
        <f t="shared" si="0"/>
        <v>0</v>
      </c>
      <c r="G13" s="474">
        <f t="shared" si="1"/>
        <v>0</v>
      </c>
      <c r="H13" t="s">
        <v>596</v>
      </c>
      <c r="K13" s="190"/>
      <c r="L13" s="144"/>
      <c r="M13" s="139"/>
      <c r="N13" s="139"/>
      <c r="O13" s="141"/>
      <c r="T13" s="16" t="s">
        <v>11</v>
      </c>
      <c r="U13" s="18">
        <f>SUM(D58/U8)</f>
        <v>0.63952191235059763</v>
      </c>
      <c r="V13" s="16"/>
    </row>
    <row r="14" spans="3:22" ht="15" thickBot="1" x14ac:dyDescent="0.35">
      <c r="C14" s="14" t="s">
        <v>59</v>
      </c>
      <c r="D14" s="427">
        <v>147</v>
      </c>
      <c r="E14" s="427">
        <v>147</v>
      </c>
      <c r="F14" s="93">
        <f t="shared" si="0"/>
        <v>0</v>
      </c>
      <c r="G14" s="44">
        <f t="shared" si="1"/>
        <v>0</v>
      </c>
      <c r="K14" s="190"/>
      <c r="L14" s="144"/>
      <c r="M14" s="139"/>
      <c r="N14" s="139"/>
      <c r="O14" s="141"/>
      <c r="T14" t="s">
        <v>595</v>
      </c>
    </row>
    <row r="15" spans="3:22" ht="15" thickBot="1" x14ac:dyDescent="0.35">
      <c r="C15" s="14" t="s">
        <v>338</v>
      </c>
      <c r="D15" s="429">
        <v>20</v>
      </c>
      <c r="E15" s="429">
        <v>20</v>
      </c>
      <c r="F15" s="26">
        <f t="shared" si="0"/>
        <v>0</v>
      </c>
      <c r="G15" s="263">
        <f t="shared" si="1"/>
        <v>0</v>
      </c>
      <c r="J15" s="6"/>
      <c r="K15" s="190"/>
      <c r="L15" s="145"/>
      <c r="M15" s="139"/>
      <c r="N15" s="139"/>
      <c r="O15" s="141"/>
      <c r="T15" s="16" t="s">
        <v>10</v>
      </c>
      <c r="U15" s="17"/>
      <c r="V15" s="17"/>
    </row>
    <row r="16" spans="3:22" ht="15" thickBot="1" x14ac:dyDescent="0.35">
      <c r="C16" s="419" t="s">
        <v>65</v>
      </c>
      <c r="D16" s="470">
        <v>27</v>
      </c>
      <c r="E16" s="470">
        <v>26</v>
      </c>
      <c r="F16" s="41">
        <f t="shared" si="0"/>
        <v>1</v>
      </c>
      <c r="G16" s="44">
        <f t="shared" si="1"/>
        <v>3.8461538461538464E-2</v>
      </c>
      <c r="J16" s="5"/>
      <c r="K16" s="190"/>
      <c r="L16" s="144"/>
      <c r="M16" s="139"/>
      <c r="N16" s="139"/>
      <c r="O16" s="141"/>
      <c r="T16" s="16" t="s">
        <v>58</v>
      </c>
      <c r="U16" s="18">
        <f>E19/U7</f>
        <v>0.70205128205128209</v>
      </c>
      <c r="V16" s="16"/>
    </row>
    <row r="17" spans="3:22" ht="15" thickBot="1" x14ac:dyDescent="0.35">
      <c r="C17" s="14" t="s">
        <v>296</v>
      </c>
      <c r="D17" s="431">
        <v>38</v>
      </c>
      <c r="E17" s="431">
        <v>39</v>
      </c>
      <c r="F17" s="41">
        <f t="shared" si="0"/>
        <v>-1</v>
      </c>
      <c r="G17" s="44">
        <f t="shared" si="1"/>
        <v>-2.564102564102564E-2</v>
      </c>
      <c r="J17" s="5"/>
      <c r="K17" s="190"/>
      <c r="L17" s="144"/>
      <c r="M17" s="139"/>
      <c r="N17" s="139"/>
      <c r="O17" s="141"/>
      <c r="T17" s="16" t="s">
        <v>11</v>
      </c>
      <c r="U17" s="18">
        <f>E58/U8</f>
        <v>0.64294023904382469</v>
      </c>
      <c r="V17" s="16"/>
    </row>
    <row r="18" spans="3:22" ht="15" thickBot="1" x14ac:dyDescent="0.35">
      <c r="C18" s="15" t="s">
        <v>19</v>
      </c>
      <c r="D18" s="429">
        <v>82</v>
      </c>
      <c r="E18" s="429">
        <v>85</v>
      </c>
      <c r="F18" s="57">
        <f t="shared" si="0"/>
        <v>-3</v>
      </c>
      <c r="G18" s="58">
        <f t="shared" si="1"/>
        <v>-3.5294117647058823E-2</v>
      </c>
      <c r="I18" s="186"/>
      <c r="J18" s="5"/>
      <c r="K18" s="190"/>
      <c r="L18" s="144"/>
      <c r="M18" s="139"/>
      <c r="N18" s="139"/>
      <c r="O18" s="141"/>
    </row>
    <row r="19" spans="3:22" ht="15" thickBot="1" x14ac:dyDescent="0.35">
      <c r="C19" s="90" t="s">
        <v>50</v>
      </c>
      <c r="D19" s="432">
        <f>SUM(D8:D18)</f>
        <v>2735</v>
      </c>
      <c r="E19" s="7">
        <f>SUM(E8:E18)</f>
        <v>2738</v>
      </c>
      <c r="F19" s="77">
        <f t="shared" si="0"/>
        <v>-3</v>
      </c>
      <c r="G19" s="60">
        <f t="shared" si="1"/>
        <v>-1.095690284879474E-3</v>
      </c>
      <c r="J19" s="6"/>
      <c r="K19" s="142"/>
      <c r="L19" s="146"/>
      <c r="M19" s="142"/>
      <c r="N19" s="142"/>
      <c r="O19" s="143"/>
    </row>
    <row r="20" spans="3:22" x14ac:dyDescent="0.3">
      <c r="D20" s="433"/>
      <c r="F20" s="35"/>
      <c r="J20" s="6"/>
    </row>
    <row r="21" spans="3:22" ht="15.6" x14ac:dyDescent="0.3">
      <c r="D21" s="433"/>
      <c r="H21" s="35"/>
      <c r="I21" s="35"/>
      <c r="J21" s="5"/>
      <c r="K21" s="460"/>
      <c r="L21" s="460"/>
      <c r="M21" s="460"/>
    </row>
    <row r="22" spans="3:22" ht="18" x14ac:dyDescent="0.35">
      <c r="C22" s="191" t="s">
        <v>51</v>
      </c>
      <c r="D22" s="422"/>
      <c r="E22" s="192"/>
      <c r="J22" s="5"/>
      <c r="K22" s="460"/>
      <c r="L22" s="460"/>
      <c r="M22" s="460"/>
    </row>
    <row r="23" spans="3:22" ht="15" thickBot="1" x14ac:dyDescent="0.35">
      <c r="C23" s="6" t="s">
        <v>591</v>
      </c>
      <c r="D23" s="434"/>
      <c r="E23" s="40"/>
      <c r="J23" s="5"/>
      <c r="K23" s="190"/>
      <c r="L23" s="190"/>
      <c r="M23" s="190"/>
    </row>
    <row r="24" spans="3:22" x14ac:dyDescent="0.3">
      <c r="C24" s="195"/>
      <c r="D24" s="423" t="s">
        <v>593</v>
      </c>
      <c r="E24" s="80" t="s">
        <v>22</v>
      </c>
      <c r="F24" s="45" t="s">
        <v>23</v>
      </c>
      <c r="G24" s="64" t="s">
        <v>23</v>
      </c>
    </row>
    <row r="25" spans="3:22" ht="15" thickBot="1" x14ac:dyDescent="0.35">
      <c r="C25" s="196"/>
      <c r="D25" s="424" t="s">
        <v>14</v>
      </c>
      <c r="E25" s="68" t="s">
        <v>312</v>
      </c>
      <c r="F25" s="52" t="s">
        <v>16</v>
      </c>
      <c r="G25" s="53" t="s">
        <v>21</v>
      </c>
    </row>
    <row r="26" spans="3:22" ht="16.2" thickBot="1" x14ac:dyDescent="0.35">
      <c r="C26" s="1" t="s">
        <v>52</v>
      </c>
      <c r="D26" s="425" t="s">
        <v>15</v>
      </c>
      <c r="E26" s="55" t="s">
        <v>15</v>
      </c>
      <c r="F26" s="49" t="s">
        <v>15</v>
      </c>
      <c r="G26" s="55" t="s">
        <v>15</v>
      </c>
    </row>
    <row r="27" spans="3:22" ht="15" thickBot="1" x14ac:dyDescent="0.35">
      <c r="C27" s="11" t="s">
        <v>0</v>
      </c>
      <c r="D27" s="435">
        <f t="shared" ref="D27:D36" si="2">SUM(D8)</f>
        <v>35</v>
      </c>
      <c r="E27" s="99">
        <v>113</v>
      </c>
      <c r="F27" s="41">
        <f>SUM(D27-E27)</f>
        <v>-78</v>
      </c>
      <c r="G27" s="67">
        <f>SUM(F27/E27)</f>
        <v>-0.69026548672566368</v>
      </c>
      <c r="H27" s="75">
        <f>SUM(D27/E27)</f>
        <v>0.30973451327433627</v>
      </c>
    </row>
    <row r="28" spans="3:22" ht="15" thickBot="1" x14ac:dyDescent="0.35">
      <c r="C28" s="34" t="s">
        <v>2</v>
      </c>
      <c r="D28" s="435">
        <f t="shared" si="2"/>
        <v>47</v>
      </c>
      <c r="E28" s="99">
        <v>118</v>
      </c>
      <c r="F28" s="41">
        <f t="shared" ref="F28:F38" si="3">SUM(D28-E28)</f>
        <v>-71</v>
      </c>
      <c r="G28" s="67">
        <f t="shared" ref="G28:G36" si="4">SUM(F28/E28)</f>
        <v>-0.60169491525423724</v>
      </c>
      <c r="H28" s="75">
        <f>SUM(D28/E28)</f>
        <v>0.39830508474576271</v>
      </c>
    </row>
    <row r="29" spans="3:22" ht="15" thickBot="1" x14ac:dyDescent="0.35">
      <c r="C29" s="33" t="s">
        <v>1</v>
      </c>
      <c r="D29" s="435">
        <f t="shared" si="2"/>
        <v>20</v>
      </c>
      <c r="E29" s="99">
        <v>47</v>
      </c>
      <c r="F29" s="41">
        <f t="shared" si="3"/>
        <v>-27</v>
      </c>
      <c r="G29" s="67">
        <f t="shared" si="4"/>
        <v>-0.57446808510638303</v>
      </c>
      <c r="H29" s="75">
        <f t="shared" ref="H29:H36" si="5">SUM(D29/E29)</f>
        <v>0.42553191489361702</v>
      </c>
      <c r="J29" s="40"/>
      <c r="K29" s="40"/>
      <c r="L29" s="40"/>
      <c r="M29" s="40"/>
      <c r="N29" s="40"/>
      <c r="O29" s="40"/>
      <c r="P29" s="40"/>
      <c r="Q29" s="40"/>
      <c r="R29" s="40"/>
    </row>
    <row r="30" spans="3:22" ht="15" thickBot="1" x14ac:dyDescent="0.35">
      <c r="C30" s="12" t="s">
        <v>6</v>
      </c>
      <c r="D30" s="435">
        <f t="shared" si="2"/>
        <v>2268</v>
      </c>
      <c r="E30" s="99">
        <v>2500</v>
      </c>
      <c r="F30" s="41">
        <f t="shared" si="3"/>
        <v>-232</v>
      </c>
      <c r="G30" s="67">
        <f t="shared" si="4"/>
        <v>-9.2799999999999994E-2</v>
      </c>
      <c r="H30" s="75">
        <f>SUM(D30/E30)</f>
        <v>0.90720000000000001</v>
      </c>
      <c r="J30" s="40"/>
      <c r="K30" s="40"/>
      <c r="L30" s="40"/>
      <c r="M30" s="40"/>
      <c r="N30" s="40"/>
      <c r="O30" s="40"/>
      <c r="P30" s="40"/>
      <c r="Q30" s="40"/>
      <c r="R30" s="10"/>
    </row>
    <row r="31" spans="3:22" ht="15" thickBot="1" x14ac:dyDescent="0.35">
      <c r="C31" s="14" t="s">
        <v>3</v>
      </c>
      <c r="D31" s="435">
        <f t="shared" si="2"/>
        <v>29</v>
      </c>
      <c r="E31" s="99">
        <v>75</v>
      </c>
      <c r="F31" s="41">
        <f t="shared" si="3"/>
        <v>-46</v>
      </c>
      <c r="G31" s="67">
        <f t="shared" si="4"/>
        <v>-0.61333333333333329</v>
      </c>
      <c r="H31" s="75">
        <f t="shared" si="5"/>
        <v>0.38666666666666666</v>
      </c>
      <c r="J31" s="40"/>
      <c r="K31" s="40"/>
      <c r="L31" s="40"/>
      <c r="M31" s="40"/>
      <c r="N31" s="40"/>
      <c r="O31" s="40"/>
      <c r="P31" s="40"/>
      <c r="Q31" s="40"/>
      <c r="R31" s="40"/>
      <c r="T31" s="40"/>
      <c r="U31" s="10"/>
      <c r="V31" s="10"/>
    </row>
    <row r="32" spans="3:22" ht="15" thickBot="1" x14ac:dyDescent="0.35">
      <c r="C32" s="13" t="s">
        <v>7</v>
      </c>
      <c r="D32" s="435">
        <f t="shared" si="2"/>
        <v>22</v>
      </c>
      <c r="E32" s="99">
        <v>35</v>
      </c>
      <c r="F32" s="41">
        <f t="shared" si="3"/>
        <v>-13</v>
      </c>
      <c r="G32" s="67">
        <f t="shared" si="4"/>
        <v>-0.37142857142857144</v>
      </c>
      <c r="H32" s="75">
        <f t="shared" si="5"/>
        <v>0.62857142857142856</v>
      </c>
      <c r="R32" s="72"/>
      <c r="T32" s="40"/>
      <c r="U32" s="8"/>
      <c r="V32" s="8"/>
    </row>
    <row r="33" spans="3:22" ht="15" thickBot="1" x14ac:dyDescent="0.35">
      <c r="C33" s="33" t="s">
        <v>59</v>
      </c>
      <c r="D33" s="435">
        <f>SUM(D14)</f>
        <v>147</v>
      </c>
      <c r="E33" s="99">
        <v>460</v>
      </c>
      <c r="F33" s="41">
        <f t="shared" si="3"/>
        <v>-313</v>
      </c>
      <c r="G33" s="67">
        <f t="shared" si="4"/>
        <v>-0.68043478260869561</v>
      </c>
      <c r="H33" s="75">
        <f t="shared" si="5"/>
        <v>0.31956521739130433</v>
      </c>
      <c r="R33" s="72"/>
      <c r="T33" s="40"/>
      <c r="U33" s="8"/>
      <c r="V33" s="8"/>
    </row>
    <row r="34" spans="3:22" ht="15" thickBot="1" x14ac:dyDescent="0.35">
      <c r="C34" s="14" t="s">
        <v>338</v>
      </c>
      <c r="D34" s="435">
        <f t="shared" si="2"/>
        <v>20</v>
      </c>
      <c r="E34" s="99">
        <v>61</v>
      </c>
      <c r="F34" s="41">
        <f t="shared" si="3"/>
        <v>-41</v>
      </c>
      <c r="G34" s="67">
        <f t="shared" si="4"/>
        <v>-0.67213114754098358</v>
      </c>
      <c r="H34" s="75">
        <f t="shared" si="5"/>
        <v>0.32786885245901637</v>
      </c>
      <c r="R34" s="72"/>
      <c r="U34" s="8"/>
      <c r="V34" s="8"/>
    </row>
    <row r="35" spans="3:22" ht="15" thickBot="1" x14ac:dyDescent="0.35">
      <c r="C35" s="14" t="s">
        <v>65</v>
      </c>
      <c r="D35" s="436">
        <f t="shared" si="2"/>
        <v>27</v>
      </c>
      <c r="E35" s="182">
        <v>44</v>
      </c>
      <c r="F35" s="57">
        <f t="shared" si="3"/>
        <v>-17</v>
      </c>
      <c r="G35" s="389">
        <f t="shared" si="4"/>
        <v>-0.38636363636363635</v>
      </c>
      <c r="H35" s="75">
        <f t="shared" si="5"/>
        <v>0.61363636363636365</v>
      </c>
      <c r="R35" s="72"/>
      <c r="U35" s="8"/>
      <c r="V35" s="8"/>
    </row>
    <row r="36" spans="3:22" ht="15" thickBot="1" x14ac:dyDescent="0.35">
      <c r="C36" s="14" t="s">
        <v>296</v>
      </c>
      <c r="D36" s="436">
        <f t="shared" si="2"/>
        <v>38</v>
      </c>
      <c r="E36" s="128">
        <v>111</v>
      </c>
      <c r="F36" s="57">
        <f t="shared" si="3"/>
        <v>-73</v>
      </c>
      <c r="G36" s="389">
        <f t="shared" si="4"/>
        <v>-0.65765765765765771</v>
      </c>
      <c r="H36" s="75">
        <f t="shared" si="5"/>
        <v>0.34234234234234234</v>
      </c>
      <c r="R36" s="72"/>
      <c r="U36" s="8"/>
      <c r="V36" s="8"/>
    </row>
    <row r="37" spans="3:22" ht="15" thickBot="1" x14ac:dyDescent="0.35">
      <c r="C37" s="14" t="s">
        <v>19</v>
      </c>
      <c r="D37" s="435">
        <f>SUM(D18)</f>
        <v>82</v>
      </c>
      <c r="E37" s="119">
        <v>295</v>
      </c>
      <c r="F37" s="41">
        <f t="shared" si="3"/>
        <v>-213</v>
      </c>
      <c r="G37" s="94">
        <f>SUM(F37/E37)</f>
        <v>-0.7220338983050848</v>
      </c>
      <c r="H37" s="75">
        <f>SUM(D37/E37)</f>
        <v>0.27796610169491526</v>
      </c>
      <c r="R37" s="72"/>
      <c r="T37" s="40"/>
      <c r="U37" s="8"/>
      <c r="V37" s="8"/>
    </row>
    <row r="38" spans="3:22" ht="15" thickBot="1" x14ac:dyDescent="0.35">
      <c r="C38" s="61" t="s">
        <v>50</v>
      </c>
      <c r="D38" s="432">
        <f>SUM(D27:D37)</f>
        <v>2735</v>
      </c>
      <c r="E38" s="7">
        <f>SUM(E27:E37)</f>
        <v>3859</v>
      </c>
      <c r="F38" s="77">
        <f t="shared" si="3"/>
        <v>-1124</v>
      </c>
      <c r="G38" s="149">
        <f>SUM(F38/E38)</f>
        <v>-0.29126716766001554</v>
      </c>
      <c r="H38" s="185">
        <f>SUM(D38/E38)</f>
        <v>0.70873283233998441</v>
      </c>
      <c r="R38" s="72"/>
      <c r="U38" s="8"/>
      <c r="V38" s="8"/>
    </row>
    <row r="39" spans="3:22" ht="15" thickBot="1" x14ac:dyDescent="0.35">
      <c r="C39" s="10"/>
      <c r="D39" s="437"/>
      <c r="E39" s="73"/>
      <c r="F39" s="73"/>
      <c r="G39" s="74"/>
      <c r="H39" s="75"/>
      <c r="R39" s="72"/>
      <c r="T39" s="40"/>
      <c r="U39" s="8"/>
      <c r="V39" s="8"/>
    </row>
    <row r="40" spans="3:22" ht="15" thickBot="1" x14ac:dyDescent="0.35">
      <c r="C40" s="40" t="s">
        <v>213</v>
      </c>
      <c r="D40" s="438">
        <f>SUM(D27:D29,D31:D37)</f>
        <v>467</v>
      </c>
      <c r="E40" s="438">
        <f>SUM(E27:E29,E31:E37)</f>
        <v>1359</v>
      </c>
      <c r="F40" s="77">
        <f>SUM(D40-E40)</f>
        <v>-892</v>
      </c>
      <c r="G40" s="149">
        <f>SUM(F40/E40)</f>
        <v>-0.6563649742457689</v>
      </c>
      <c r="H40" s="185">
        <f>SUM(D40/E40)</f>
        <v>0.34363502575423105</v>
      </c>
      <c r="R40" s="72"/>
      <c r="U40" s="8"/>
      <c r="V40" s="8"/>
    </row>
    <row r="41" spans="3:22" x14ac:dyDescent="0.3">
      <c r="D41" s="433"/>
      <c r="R41" s="72"/>
      <c r="T41" s="40"/>
      <c r="U41" s="8"/>
      <c r="V41" s="8"/>
    </row>
    <row r="42" spans="3:22" ht="15.6" x14ac:dyDescent="0.3">
      <c r="C42" s="70" t="s">
        <v>590</v>
      </c>
      <c r="D42" s="421"/>
      <c r="E42" s="28"/>
      <c r="R42" s="72"/>
      <c r="T42" s="40"/>
      <c r="U42" s="8"/>
      <c r="V42" s="8"/>
    </row>
    <row r="43" spans="3:22" ht="18.600000000000001" thickBot="1" x14ac:dyDescent="0.4">
      <c r="C43" s="191" t="s">
        <v>53</v>
      </c>
      <c r="D43" s="422"/>
      <c r="E43" s="192"/>
      <c r="N43" s="464"/>
      <c r="R43" s="72"/>
      <c r="T43" s="40"/>
      <c r="U43" s="8"/>
      <c r="V43" s="8"/>
    </row>
    <row r="44" spans="3:22" x14ac:dyDescent="0.3">
      <c r="C44" s="230"/>
      <c r="D44" s="423" t="s">
        <v>593</v>
      </c>
      <c r="E44" s="465" t="s">
        <v>592</v>
      </c>
      <c r="F44" s="45" t="s">
        <v>20</v>
      </c>
      <c r="G44" s="64" t="s">
        <v>20</v>
      </c>
      <c r="R44" s="72"/>
      <c r="T44" s="40"/>
      <c r="U44" s="8"/>
      <c r="V44" s="8"/>
    </row>
    <row r="45" spans="3:22" ht="15" thickBot="1" x14ac:dyDescent="0.35">
      <c r="C45" s="231"/>
      <c r="D45" s="439" t="s">
        <v>83</v>
      </c>
      <c r="E45" s="47" t="s">
        <v>83</v>
      </c>
      <c r="F45" s="48" t="s">
        <v>16</v>
      </c>
      <c r="G45" s="66" t="s">
        <v>21</v>
      </c>
      <c r="N45" s="464"/>
      <c r="R45" s="72"/>
      <c r="T45" s="40"/>
      <c r="U45" s="8"/>
      <c r="V45" s="8"/>
    </row>
    <row r="46" spans="3:22" ht="16.2" thickBot="1" x14ac:dyDescent="0.35">
      <c r="C46" s="118" t="s">
        <v>52</v>
      </c>
      <c r="D46" s="440" t="s">
        <v>15</v>
      </c>
      <c r="E46" s="62" t="s">
        <v>15</v>
      </c>
      <c r="F46" s="62" t="s">
        <v>15</v>
      </c>
      <c r="G46" s="63" t="s">
        <v>15</v>
      </c>
      <c r="H46" s="63" t="s">
        <v>60</v>
      </c>
      <c r="L46" s="35"/>
      <c r="R46" s="72"/>
      <c r="U46" s="8"/>
      <c r="V46" s="8"/>
    </row>
    <row r="47" spans="3:22" ht="15" thickBot="1" x14ac:dyDescent="0.35">
      <c r="C47" s="249" t="s">
        <v>0</v>
      </c>
      <c r="D47" s="441">
        <v>1217</v>
      </c>
      <c r="E47" s="441">
        <v>1264</v>
      </c>
      <c r="F47" s="93">
        <f t="shared" ref="F47:F57" si="6">SUM(D47-E47)</f>
        <v>-47</v>
      </c>
      <c r="G47" s="95">
        <f t="shared" ref="G47:G57" si="7">SUM(F47/E47)</f>
        <v>-3.7183544303797465E-2</v>
      </c>
      <c r="H47" s="394">
        <f t="shared" ref="H47:H57" si="8">SUM(D47/D27)</f>
        <v>34.771428571428572</v>
      </c>
      <c r="R47" s="72"/>
      <c r="T47" s="40"/>
      <c r="U47" s="8"/>
      <c r="V47" s="8"/>
    </row>
    <row r="48" spans="3:22" ht="15" thickBot="1" x14ac:dyDescent="0.35">
      <c r="C48" s="248" t="s">
        <v>2</v>
      </c>
      <c r="D48" s="427">
        <v>1112</v>
      </c>
      <c r="E48" s="430">
        <v>997</v>
      </c>
      <c r="F48" s="93">
        <f t="shared" si="6"/>
        <v>115</v>
      </c>
      <c r="G48" s="95">
        <f t="shared" si="7"/>
        <v>0.11534603811434303</v>
      </c>
      <c r="H48" s="394">
        <f t="shared" si="8"/>
        <v>23.659574468085108</v>
      </c>
      <c r="J48" s="459"/>
      <c r="R48" s="72"/>
      <c r="T48" s="40"/>
      <c r="U48" s="8"/>
      <c r="V48" s="8"/>
    </row>
    <row r="49" spans="3:22" ht="15" thickBot="1" x14ac:dyDescent="0.35">
      <c r="C49" s="38" t="s">
        <v>1</v>
      </c>
      <c r="D49" s="427">
        <v>755</v>
      </c>
      <c r="E49" s="427">
        <v>783</v>
      </c>
      <c r="F49" s="93">
        <f t="shared" si="6"/>
        <v>-28</v>
      </c>
      <c r="G49" s="95">
        <f t="shared" si="7"/>
        <v>-3.5759897828863345E-2</v>
      </c>
      <c r="H49" s="394">
        <f t="shared" si="8"/>
        <v>37.75</v>
      </c>
      <c r="R49" s="72"/>
      <c r="T49" s="40"/>
      <c r="U49" s="8"/>
      <c r="V49" s="8"/>
    </row>
    <row r="50" spans="3:22" ht="15" thickBot="1" x14ac:dyDescent="0.35">
      <c r="C50" s="2" t="s">
        <v>6</v>
      </c>
      <c r="D50" s="442">
        <v>66914</v>
      </c>
      <c r="E50" s="442">
        <v>67549</v>
      </c>
      <c r="F50" s="93">
        <f t="shared" si="6"/>
        <v>-635</v>
      </c>
      <c r="G50" s="95">
        <f t="shared" si="7"/>
        <v>-9.4005832802854222E-3</v>
      </c>
      <c r="H50" s="394">
        <f t="shared" si="8"/>
        <v>29.503527336860671</v>
      </c>
      <c r="R50" s="72"/>
      <c r="T50" s="40"/>
      <c r="U50" s="8"/>
      <c r="V50" s="8"/>
    </row>
    <row r="51" spans="3:22" ht="15" thickBot="1" x14ac:dyDescent="0.35">
      <c r="C51" s="3" t="s">
        <v>3</v>
      </c>
      <c r="D51" s="427">
        <v>1243</v>
      </c>
      <c r="E51" s="427">
        <v>1243</v>
      </c>
      <c r="F51" s="93">
        <f t="shared" si="6"/>
        <v>0</v>
      </c>
      <c r="G51" s="472">
        <f t="shared" si="7"/>
        <v>0</v>
      </c>
      <c r="H51" s="394">
        <f t="shared" si="8"/>
        <v>42.862068965517238</v>
      </c>
      <c r="L51" s="40"/>
      <c r="N51" s="40"/>
      <c r="R51" s="72"/>
      <c r="T51" s="40"/>
      <c r="U51" s="8"/>
      <c r="V51" s="8"/>
    </row>
    <row r="52" spans="3:22" ht="15" thickBot="1" x14ac:dyDescent="0.35">
      <c r="C52" s="14" t="s">
        <v>7</v>
      </c>
      <c r="D52" s="427">
        <v>406</v>
      </c>
      <c r="E52" s="427">
        <v>406</v>
      </c>
      <c r="F52" s="93">
        <f t="shared" si="6"/>
        <v>0</v>
      </c>
      <c r="G52" s="95">
        <f t="shared" si="7"/>
        <v>0</v>
      </c>
      <c r="H52" s="394">
        <f t="shared" si="8"/>
        <v>18.454545454545453</v>
      </c>
      <c r="L52" s="40"/>
      <c r="M52" s="40"/>
      <c r="N52" s="40"/>
      <c r="O52" s="40"/>
      <c r="P52" s="40"/>
      <c r="R52" s="88"/>
      <c r="T52" s="40"/>
      <c r="U52" s="10"/>
      <c r="V52" s="10"/>
    </row>
    <row r="53" spans="3:22" ht="15" thickBot="1" x14ac:dyDescent="0.35">
      <c r="C53" s="14" t="s">
        <v>59</v>
      </c>
      <c r="D53" s="473">
        <v>4949</v>
      </c>
      <c r="E53" s="473">
        <v>4960</v>
      </c>
      <c r="F53" s="93">
        <f t="shared" si="6"/>
        <v>-11</v>
      </c>
      <c r="G53" s="95">
        <f t="shared" si="7"/>
        <v>-2.217741935483871E-3</v>
      </c>
      <c r="H53" s="394">
        <f t="shared" si="8"/>
        <v>33.666666666666664</v>
      </c>
      <c r="J53" s="282"/>
      <c r="L53" s="40"/>
      <c r="M53" s="40"/>
      <c r="N53" s="40"/>
      <c r="R53" s="88"/>
      <c r="T53" s="40"/>
      <c r="U53" s="10"/>
      <c r="V53" s="10"/>
    </row>
    <row r="54" spans="3:22" ht="15" thickBot="1" x14ac:dyDescent="0.35">
      <c r="C54" s="14" t="s">
        <v>338</v>
      </c>
      <c r="D54" s="429">
        <v>628</v>
      </c>
      <c r="E54" s="429">
        <v>627</v>
      </c>
      <c r="F54" s="26">
        <f t="shared" si="6"/>
        <v>1</v>
      </c>
      <c r="G54" s="152">
        <f t="shared" si="7"/>
        <v>1.594896331738437E-3</v>
      </c>
      <c r="H54" s="394">
        <f t="shared" si="8"/>
        <v>31.4</v>
      </c>
    </row>
    <row r="55" spans="3:22" ht="15" thickBot="1" x14ac:dyDescent="0.35">
      <c r="C55" s="419" t="s">
        <v>65</v>
      </c>
      <c r="D55" s="469">
        <v>867</v>
      </c>
      <c r="E55" s="469">
        <v>746</v>
      </c>
      <c r="F55" s="41">
        <f t="shared" si="6"/>
        <v>121</v>
      </c>
      <c r="G55" s="67">
        <f t="shared" si="7"/>
        <v>0.16219839142091153</v>
      </c>
      <c r="H55" s="394">
        <f t="shared" si="8"/>
        <v>32.111111111111114</v>
      </c>
      <c r="L55" s="40"/>
      <c r="N55" s="40"/>
      <c r="O55" s="88"/>
      <c r="T55" s="40"/>
    </row>
    <row r="56" spans="3:22" ht="15" thickBot="1" x14ac:dyDescent="0.35">
      <c r="C56" s="14" t="s">
        <v>296</v>
      </c>
      <c r="D56" s="427">
        <v>654</v>
      </c>
      <c r="E56" s="427">
        <v>664</v>
      </c>
      <c r="F56" s="41">
        <f t="shared" si="6"/>
        <v>-10</v>
      </c>
      <c r="G56" s="67">
        <f t="shared" si="7"/>
        <v>-1.5060240963855422E-2</v>
      </c>
      <c r="H56" s="394">
        <f t="shared" si="8"/>
        <v>17.210526315789473</v>
      </c>
      <c r="L56" s="40"/>
      <c r="N56" s="40"/>
      <c r="O56" s="88"/>
      <c r="T56" s="40"/>
    </row>
    <row r="57" spans="3:22" ht="15" thickBot="1" x14ac:dyDescent="0.35">
      <c r="C57" s="15" t="s">
        <v>19</v>
      </c>
      <c r="D57" s="429">
        <v>1515</v>
      </c>
      <c r="E57" s="429">
        <v>1450</v>
      </c>
      <c r="F57" s="57">
        <f t="shared" si="6"/>
        <v>65</v>
      </c>
      <c r="G57" s="94">
        <f t="shared" si="7"/>
        <v>4.4827586206896551E-2</v>
      </c>
      <c r="H57" s="394">
        <f t="shared" si="8"/>
        <v>18.475609756097562</v>
      </c>
      <c r="K57" s="10"/>
      <c r="L57" s="40"/>
      <c r="M57" s="40"/>
      <c r="N57" s="40"/>
      <c r="T57" s="40"/>
    </row>
    <row r="58" spans="3:22" ht="15" thickBot="1" x14ac:dyDescent="0.35">
      <c r="C58" s="61" t="s">
        <v>50</v>
      </c>
      <c r="D58" s="432">
        <f>SUM(D47:D57)</f>
        <v>80260</v>
      </c>
      <c r="E58" s="59">
        <f>SUM(E47:E57)</f>
        <v>80689</v>
      </c>
      <c r="F58" s="77">
        <f>SUM(D58-E58)</f>
        <v>-429</v>
      </c>
      <c r="G58" s="149">
        <f>SUM(F58/E58)</f>
        <v>-5.3167098365328605E-3</v>
      </c>
      <c r="H58" s="395">
        <f>SUM(D58/D38)</f>
        <v>29.345521023765997</v>
      </c>
      <c r="K58" s="40"/>
      <c r="L58" s="40"/>
      <c r="M58" s="40"/>
      <c r="N58" s="40"/>
      <c r="T58" s="40"/>
    </row>
    <row r="59" spans="3:22" ht="15" thickBot="1" x14ac:dyDescent="0.35">
      <c r="C59" t="s">
        <v>448</v>
      </c>
      <c r="D59" s="437">
        <f>SUM(D47:D49,D51:D57)</f>
        <v>13346</v>
      </c>
      <c r="E59" s="73">
        <f>SUM(E47:E49,E51:E57)</f>
        <v>13140</v>
      </c>
      <c r="F59" s="73">
        <f>SUM(F47:F49,F51:F57)</f>
        <v>206</v>
      </c>
      <c r="G59" s="127">
        <f>SUM(F59/E59)</f>
        <v>1.567732115677321E-2</v>
      </c>
      <c r="H59" s="72"/>
    </row>
    <row r="60" spans="3:22" ht="15" thickBot="1" x14ac:dyDescent="0.35">
      <c r="D60" s="433" t="s">
        <v>66</v>
      </c>
      <c r="T60" s="40"/>
    </row>
    <row r="61" spans="3:22" ht="15" thickBot="1" x14ac:dyDescent="0.35">
      <c r="D61" s="443"/>
      <c r="F61" s="83">
        <f>SUM(D47:D49,D51:D57)</f>
        <v>13346</v>
      </c>
      <c r="G61" s="30">
        <f>SUM(D27:D29,D31:D37)</f>
        <v>467</v>
      </c>
      <c r="H61" s="134">
        <f>SUM(F61/G61)</f>
        <v>28.578158458244111</v>
      </c>
      <c r="L61" s="40"/>
      <c r="T61" s="40"/>
    </row>
    <row r="62" spans="3:22" ht="15" thickBot="1" x14ac:dyDescent="0.35">
      <c r="D62" s="433"/>
      <c r="G62" s="132">
        <v>18.8</v>
      </c>
      <c r="H62" s="88"/>
      <c r="L62" s="40"/>
      <c r="T62" s="40"/>
    </row>
    <row r="63" spans="3:22" ht="18" x14ac:dyDescent="0.35">
      <c r="C63" s="191" t="s">
        <v>53</v>
      </c>
      <c r="D63" s="422"/>
      <c r="E63" s="192"/>
      <c r="F63" s="35"/>
    </row>
    <row r="64" spans="3:22" ht="15.6" x14ac:dyDescent="0.3">
      <c r="C64" s="6" t="s">
        <v>591</v>
      </c>
      <c r="D64" s="434"/>
      <c r="E64" s="40"/>
      <c r="K64" s="520"/>
      <c r="L64" s="520"/>
      <c r="M64" s="520"/>
      <c r="N64" s="266"/>
    </row>
    <row r="65" spans="3:15" ht="15" thickBot="1" x14ac:dyDescent="0.35">
      <c r="C65" s="40" t="s">
        <v>69</v>
      </c>
      <c r="D65" s="433"/>
      <c r="K65" s="522"/>
      <c r="L65" s="522"/>
      <c r="M65" s="266"/>
      <c r="N65" s="266"/>
    </row>
    <row r="66" spans="3:15" x14ac:dyDescent="0.3">
      <c r="C66" s="193"/>
      <c r="D66" s="423" t="s">
        <v>593</v>
      </c>
      <c r="E66" s="80" t="s">
        <v>22</v>
      </c>
      <c r="F66" s="45" t="s">
        <v>23</v>
      </c>
      <c r="G66" s="64" t="s">
        <v>23</v>
      </c>
      <c r="K66" s="283"/>
      <c r="L66" s="284"/>
      <c r="M66" s="285"/>
      <c r="N66" s="285"/>
    </row>
    <row r="67" spans="3:15" ht="15" thickBot="1" x14ac:dyDescent="0.35">
      <c r="C67" s="194"/>
      <c r="D67" s="439" t="s">
        <v>83</v>
      </c>
      <c r="E67" s="46" t="s">
        <v>49</v>
      </c>
      <c r="F67" s="52" t="s">
        <v>16</v>
      </c>
      <c r="G67" s="53" t="s">
        <v>21</v>
      </c>
      <c r="K67" s="284"/>
      <c r="L67" s="284"/>
      <c r="M67" s="285"/>
      <c r="N67" s="285"/>
    </row>
    <row r="68" spans="3:15" ht="16.2" thickBot="1" x14ac:dyDescent="0.35">
      <c r="C68" s="118" t="s">
        <v>52</v>
      </c>
      <c r="D68" s="440" t="s">
        <v>15</v>
      </c>
      <c r="E68" s="234" t="s">
        <v>15</v>
      </c>
      <c r="F68" s="62" t="s">
        <v>15</v>
      </c>
      <c r="G68" s="63" t="s">
        <v>15</v>
      </c>
      <c r="K68" s="284"/>
      <c r="L68" s="335"/>
      <c r="M68" s="337"/>
      <c r="N68" s="286"/>
    </row>
    <row r="69" spans="3:15" ht="15" thickBot="1" x14ac:dyDescent="0.35">
      <c r="C69" s="232" t="s">
        <v>0</v>
      </c>
      <c r="D69" s="435">
        <f t="shared" ref="D69:D79" si="9">SUM(D47)</f>
        <v>1217</v>
      </c>
      <c r="E69" s="220">
        <v>4152</v>
      </c>
      <c r="F69" s="41">
        <f>SUM(D69-E69)</f>
        <v>-2935</v>
      </c>
      <c r="G69" s="67">
        <f>SUM(F69/E69)</f>
        <v>-0.70688824662813099</v>
      </c>
      <c r="H69" s="75">
        <f>SUM(D69/E69)</f>
        <v>0.29311175337186895</v>
      </c>
      <c r="K69" s="284"/>
      <c r="L69" s="335"/>
      <c r="M69" s="336"/>
      <c r="N69" s="286"/>
    </row>
    <row r="70" spans="3:15" ht="15" thickBot="1" x14ac:dyDescent="0.35">
      <c r="C70" s="117" t="s">
        <v>2</v>
      </c>
      <c r="D70" s="435">
        <f t="shared" si="9"/>
        <v>1112</v>
      </c>
      <c r="E70" s="220">
        <v>3262</v>
      </c>
      <c r="F70" s="41">
        <f t="shared" ref="F70:F79" si="10">SUM(D70-E70)</f>
        <v>-2150</v>
      </c>
      <c r="G70" s="67">
        <f t="shared" ref="G70:G79" si="11">SUM(F70/E70)</f>
        <v>-0.65910484365419986</v>
      </c>
      <c r="H70" s="75">
        <f t="shared" ref="H70:H79" si="12">SUM(D70/E70)</f>
        <v>0.34089515634580014</v>
      </c>
      <c r="K70" s="284"/>
      <c r="L70" s="335"/>
      <c r="M70" s="336"/>
      <c r="N70" s="286"/>
    </row>
    <row r="71" spans="3:15" ht="15" thickBot="1" x14ac:dyDescent="0.35">
      <c r="C71" s="38" t="s">
        <v>1</v>
      </c>
      <c r="D71" s="435">
        <f t="shared" si="9"/>
        <v>755</v>
      </c>
      <c r="E71" s="220">
        <v>1771</v>
      </c>
      <c r="F71" s="41">
        <f t="shared" si="10"/>
        <v>-1016</v>
      </c>
      <c r="G71" s="67">
        <f t="shared" si="11"/>
        <v>-0.57368718238283456</v>
      </c>
      <c r="H71" s="75">
        <f>SUM(D71/E71)</f>
        <v>0.42631281761716544</v>
      </c>
      <c r="K71" s="338"/>
      <c r="L71" s="10"/>
      <c r="M71" s="10"/>
    </row>
    <row r="72" spans="3:15" ht="15" thickBot="1" x14ac:dyDescent="0.35">
      <c r="C72" s="2" t="s">
        <v>6</v>
      </c>
      <c r="D72" s="435">
        <f t="shared" si="9"/>
        <v>66914</v>
      </c>
      <c r="E72" s="220">
        <v>86541</v>
      </c>
      <c r="F72" s="41">
        <f t="shared" si="10"/>
        <v>-19627</v>
      </c>
      <c r="G72" s="67">
        <f t="shared" si="11"/>
        <v>-0.22679423625795866</v>
      </c>
      <c r="H72" s="75">
        <f t="shared" si="12"/>
        <v>0.77320576374204131</v>
      </c>
    </row>
    <row r="73" spans="3:15" ht="15" thickBot="1" x14ac:dyDescent="0.35">
      <c r="C73" s="3" t="s">
        <v>3</v>
      </c>
      <c r="D73" s="435">
        <f t="shared" si="9"/>
        <v>1243</v>
      </c>
      <c r="E73" s="220">
        <v>2819</v>
      </c>
      <c r="F73" s="41">
        <f t="shared" si="10"/>
        <v>-1576</v>
      </c>
      <c r="G73" s="67">
        <f t="shared" si="11"/>
        <v>-0.55906349769421781</v>
      </c>
      <c r="H73" s="75">
        <f t="shared" si="12"/>
        <v>0.44093650230578219</v>
      </c>
    </row>
    <row r="74" spans="3:15" ht="15" thickBot="1" x14ac:dyDescent="0.35">
      <c r="C74" s="227" t="s">
        <v>7</v>
      </c>
      <c r="D74" s="435">
        <f t="shared" si="9"/>
        <v>406</v>
      </c>
      <c r="E74" s="223">
        <v>752</v>
      </c>
      <c r="F74" s="57">
        <f t="shared" si="10"/>
        <v>-346</v>
      </c>
      <c r="G74" s="94">
        <f t="shared" si="11"/>
        <v>-0.46010638297872342</v>
      </c>
      <c r="H74" s="75">
        <f t="shared" si="12"/>
        <v>0.53989361702127658</v>
      </c>
    </row>
    <row r="75" spans="3:15" ht="15" thickBot="1" x14ac:dyDescent="0.35">
      <c r="C75" s="14" t="s">
        <v>59</v>
      </c>
      <c r="D75" s="435">
        <f t="shared" si="9"/>
        <v>4949</v>
      </c>
      <c r="E75" s="220">
        <v>14129</v>
      </c>
      <c r="F75" s="41">
        <f t="shared" si="10"/>
        <v>-9180</v>
      </c>
      <c r="G75" s="67">
        <f t="shared" si="11"/>
        <v>-0.64972751079340363</v>
      </c>
      <c r="H75" s="75">
        <f t="shared" si="12"/>
        <v>0.35027248920659637</v>
      </c>
      <c r="L75" s="282"/>
    </row>
    <row r="76" spans="3:15" ht="15" thickBot="1" x14ac:dyDescent="0.35">
      <c r="C76" s="170" t="s">
        <v>338</v>
      </c>
      <c r="D76" s="435">
        <f t="shared" si="9"/>
        <v>628</v>
      </c>
      <c r="E76" s="235">
        <v>1843</v>
      </c>
      <c r="F76" s="93">
        <f t="shared" si="10"/>
        <v>-1215</v>
      </c>
      <c r="G76" s="95">
        <f t="shared" si="11"/>
        <v>-0.65925122083559418</v>
      </c>
      <c r="H76" s="75">
        <f t="shared" si="12"/>
        <v>0.34074877916440588</v>
      </c>
    </row>
    <row r="77" spans="3:15" ht="15" thickBot="1" x14ac:dyDescent="0.35">
      <c r="C77" s="233" t="s">
        <v>65</v>
      </c>
      <c r="D77" s="436">
        <f t="shared" si="9"/>
        <v>867</v>
      </c>
      <c r="E77" s="236">
        <v>1048</v>
      </c>
      <c r="F77" s="57">
        <f t="shared" si="10"/>
        <v>-181</v>
      </c>
      <c r="G77" s="238">
        <f t="shared" si="11"/>
        <v>-0.17270992366412213</v>
      </c>
      <c r="H77" s="75">
        <f t="shared" si="12"/>
        <v>0.82729007633587781</v>
      </c>
    </row>
    <row r="78" spans="3:15" ht="15" thickBot="1" x14ac:dyDescent="0.35">
      <c r="C78" s="419" t="s">
        <v>296</v>
      </c>
      <c r="D78" s="435">
        <f t="shared" si="9"/>
        <v>654</v>
      </c>
      <c r="E78" s="418">
        <v>3522</v>
      </c>
      <c r="F78" s="105">
        <f t="shared" si="10"/>
        <v>-2868</v>
      </c>
      <c r="G78" s="150">
        <f t="shared" si="11"/>
        <v>-0.81431005110732535</v>
      </c>
      <c r="H78" s="75">
        <f t="shared" si="12"/>
        <v>0.18568994889267462</v>
      </c>
    </row>
    <row r="79" spans="3:15" ht="15" thickBot="1" x14ac:dyDescent="0.35">
      <c r="C79" s="38" t="s">
        <v>19</v>
      </c>
      <c r="D79" s="441">
        <f t="shared" si="9"/>
        <v>1515</v>
      </c>
      <c r="E79" s="390">
        <v>5504</v>
      </c>
      <c r="F79" s="26">
        <f t="shared" si="10"/>
        <v>-3989</v>
      </c>
      <c r="G79" s="152">
        <f t="shared" si="11"/>
        <v>-0.72474563953488369</v>
      </c>
      <c r="H79" s="75">
        <f t="shared" si="12"/>
        <v>0.27525436046511625</v>
      </c>
      <c r="L79" s="282"/>
      <c r="O79" s="72"/>
    </row>
    <row r="80" spans="3:15" ht="15" thickBot="1" x14ac:dyDescent="0.35">
      <c r="C80" s="90" t="s">
        <v>50</v>
      </c>
      <c r="D80" s="432">
        <f>SUM(D69:D79)</f>
        <v>80260</v>
      </c>
      <c r="E80" s="115">
        <f>SUM(E69:E79)</f>
        <v>125343</v>
      </c>
      <c r="F80" s="77">
        <f>SUM(D80-E80)</f>
        <v>-45083</v>
      </c>
      <c r="G80" s="149">
        <f>SUM(F80/E80)</f>
        <v>-0.35967704618526763</v>
      </c>
      <c r="H80" s="185">
        <f>SUM(D80/E80)</f>
        <v>0.64032295381473237</v>
      </c>
      <c r="O80" s="72"/>
    </row>
    <row r="81" spans="3:15" ht="15" thickBot="1" x14ac:dyDescent="0.35">
      <c r="D81" s="433"/>
      <c r="F81" s="102">
        <f>SUM(F69:F79)</f>
        <v>-45083</v>
      </c>
      <c r="J81" s="6" t="s">
        <v>591</v>
      </c>
      <c r="K81" s="40"/>
      <c r="L81" s="40"/>
      <c r="O81" s="72"/>
    </row>
    <row r="82" spans="3:15" ht="18.600000000000001" thickBot="1" x14ac:dyDescent="0.4">
      <c r="D82" s="444">
        <f>SUM(D80/D38)</f>
        <v>29.345521023765997</v>
      </c>
      <c r="E82" s="72">
        <f>SUM(E80/E38)</f>
        <v>32.480694480435346</v>
      </c>
      <c r="J82" s="191" t="s">
        <v>56</v>
      </c>
      <c r="K82" s="192"/>
      <c r="L82" s="192"/>
      <c r="O82" s="72"/>
    </row>
    <row r="83" spans="3:15" x14ac:dyDescent="0.3">
      <c r="D83" s="433"/>
      <c r="J83" s="195"/>
      <c r="K83" s="423" t="s">
        <v>593</v>
      </c>
      <c r="L83" s="69" t="s">
        <v>22</v>
      </c>
      <c r="M83" s="82" t="s">
        <v>23</v>
      </c>
      <c r="N83" s="45" t="s">
        <v>23</v>
      </c>
      <c r="O83" s="72"/>
    </row>
    <row r="84" spans="3:15" ht="15" thickBot="1" x14ac:dyDescent="0.35">
      <c r="D84" s="437">
        <f>SUM(D69:D71,D73:D79)</f>
        <v>13346</v>
      </c>
      <c r="E84" s="73">
        <f>SUM(E69:E71,E73:E79)</f>
        <v>38802</v>
      </c>
      <c r="F84" s="250">
        <f>SUM(D84/E84)</f>
        <v>0.34395134271429306</v>
      </c>
      <c r="G84" s="74"/>
      <c r="J84" s="196"/>
      <c r="K84" s="47" t="s">
        <v>83</v>
      </c>
      <c r="L84" s="47" t="s">
        <v>54</v>
      </c>
      <c r="M84" s="209" t="s">
        <v>16</v>
      </c>
      <c r="N84" s="52" t="s">
        <v>21</v>
      </c>
      <c r="O84" s="72"/>
    </row>
    <row r="85" spans="3:15" ht="16.2" thickBot="1" x14ac:dyDescent="0.35">
      <c r="D85" s="434"/>
      <c r="E85" s="40"/>
      <c r="F85" s="40"/>
      <c r="J85" s="39" t="s">
        <v>55</v>
      </c>
      <c r="K85" s="62" t="s">
        <v>15</v>
      </c>
      <c r="L85" s="49" t="s">
        <v>15</v>
      </c>
      <c r="M85" s="54" t="s">
        <v>15</v>
      </c>
      <c r="N85" s="49" t="s">
        <v>15</v>
      </c>
      <c r="O85" s="72"/>
    </row>
    <row r="86" spans="3:15" x14ac:dyDescent="0.3">
      <c r="D86" s="433"/>
      <c r="J86" s="129" t="s">
        <v>0</v>
      </c>
      <c r="K86" s="212">
        <f t="shared" ref="K86:L96" si="13">SUM(D69/D27)</f>
        <v>34.771428571428572</v>
      </c>
      <c r="L86" s="111">
        <f t="shared" si="13"/>
        <v>36.743362831858406</v>
      </c>
      <c r="M86" s="210">
        <f>SUM(K86-L86)</f>
        <v>-1.9719342604298333</v>
      </c>
      <c r="N86" s="44">
        <f>SUM(M86/L86)</f>
        <v>-5.3667767685108662E-2</v>
      </c>
      <c r="O86" s="72"/>
    </row>
    <row r="87" spans="3:15" x14ac:dyDescent="0.3">
      <c r="D87" s="433"/>
      <c r="E87" s="40"/>
      <c r="F87" s="40"/>
      <c r="J87" s="129" t="s">
        <v>2</v>
      </c>
      <c r="K87" s="212">
        <f t="shared" si="13"/>
        <v>23.659574468085108</v>
      </c>
      <c r="L87" s="111">
        <f t="shared" si="13"/>
        <v>27.64406779661017</v>
      </c>
      <c r="M87" s="210">
        <f t="shared" ref="M87:M96" si="14">SUM(K87-L87)</f>
        <v>-3.9844933285250619</v>
      </c>
      <c r="N87" s="44">
        <f t="shared" ref="N87:N96" si="15">SUM(M87/L87)</f>
        <v>-0.14413556491905496</v>
      </c>
      <c r="O87" s="72"/>
    </row>
    <row r="88" spans="3:15" x14ac:dyDescent="0.3">
      <c r="D88" s="434"/>
      <c r="E88" s="73"/>
      <c r="F88" s="73"/>
      <c r="J88" s="130" t="s">
        <v>1</v>
      </c>
      <c r="K88" s="212">
        <f t="shared" si="13"/>
        <v>37.75</v>
      </c>
      <c r="L88" s="111">
        <f t="shared" si="13"/>
        <v>37.680851063829785</v>
      </c>
      <c r="M88" s="210">
        <f>SUM(K88-L88)</f>
        <v>6.9148936170215336E-2</v>
      </c>
      <c r="N88" s="44">
        <f t="shared" si="15"/>
        <v>1.83512140033886E-3</v>
      </c>
      <c r="O88" s="72"/>
    </row>
    <row r="89" spans="3:15" x14ac:dyDescent="0.3">
      <c r="C89" t="s">
        <v>589</v>
      </c>
      <c r="D89" s="445">
        <f>(SUM(D69,D70,D71,D73,D74,D75,D76,D77,D78,D79)/SUM(D27,D28,D29,D31,D32,D33,D34,D35,D36,D37))</f>
        <v>28.578158458244111</v>
      </c>
      <c r="E89" s="10"/>
      <c r="F89" s="73"/>
      <c r="J89" s="130" t="s">
        <v>6</v>
      </c>
      <c r="K89" s="212">
        <f t="shared" si="13"/>
        <v>29.503527336860671</v>
      </c>
      <c r="L89" s="111">
        <f t="shared" si="13"/>
        <v>34.616399999999999</v>
      </c>
      <c r="M89" s="210">
        <f t="shared" si="14"/>
        <v>-5.1128726631393278</v>
      </c>
      <c r="N89" s="44">
        <f t="shared" si="15"/>
        <v>-0.14770087770939</v>
      </c>
    </row>
    <row r="90" spans="3:15" x14ac:dyDescent="0.3">
      <c r="D90" s="433"/>
      <c r="J90" s="130" t="s">
        <v>3</v>
      </c>
      <c r="K90" s="212">
        <f t="shared" si="13"/>
        <v>42.862068965517238</v>
      </c>
      <c r="L90" s="111">
        <f t="shared" ref="L90:L96" si="16">SUM(E73/E31)</f>
        <v>37.586666666666666</v>
      </c>
      <c r="M90" s="210">
        <f t="shared" si="14"/>
        <v>5.2754022988505724</v>
      </c>
      <c r="N90" s="44">
        <f t="shared" si="15"/>
        <v>0.14035302320460907</v>
      </c>
    </row>
    <row r="91" spans="3:15" x14ac:dyDescent="0.3">
      <c r="D91" s="433"/>
      <c r="F91" s="73"/>
      <c r="J91" s="130" t="s">
        <v>7</v>
      </c>
      <c r="K91" s="212">
        <f t="shared" si="13"/>
        <v>18.454545454545453</v>
      </c>
      <c r="L91" s="111">
        <f t="shared" si="16"/>
        <v>21.485714285714284</v>
      </c>
      <c r="M91" s="210">
        <f t="shared" si="14"/>
        <v>-3.0311688311688307</v>
      </c>
      <c r="N91" s="44">
        <f t="shared" si="15"/>
        <v>-0.14107833655705995</v>
      </c>
    </row>
    <row r="92" spans="3:15" x14ac:dyDescent="0.3">
      <c r="D92" s="433"/>
      <c r="F92" s="74"/>
      <c r="J92" s="130" t="s">
        <v>59</v>
      </c>
      <c r="K92" s="212">
        <f t="shared" si="13"/>
        <v>33.666666666666664</v>
      </c>
      <c r="L92" s="111">
        <f t="shared" si="16"/>
        <v>30.715217391304346</v>
      </c>
      <c r="M92" s="210">
        <f t="shared" si="14"/>
        <v>2.951449275362318</v>
      </c>
      <c r="N92" s="44">
        <f t="shared" si="15"/>
        <v>9.6090782551253903E-2</v>
      </c>
    </row>
    <row r="93" spans="3:15" x14ac:dyDescent="0.3">
      <c r="D93" s="433"/>
      <c r="J93" s="130" t="s">
        <v>338</v>
      </c>
      <c r="K93" s="212">
        <f t="shared" si="13"/>
        <v>31.4</v>
      </c>
      <c r="L93" s="111">
        <f t="shared" si="16"/>
        <v>30.21311475409836</v>
      </c>
      <c r="M93" s="210">
        <f t="shared" si="14"/>
        <v>1.1868852459016388</v>
      </c>
      <c r="N93" s="44">
        <f t="shared" si="15"/>
        <v>3.9283776451437859E-2</v>
      </c>
    </row>
    <row r="94" spans="3:15" x14ac:dyDescent="0.3">
      <c r="D94" s="433"/>
      <c r="F94" s="25"/>
      <c r="G94" s="25"/>
      <c r="J94" s="130" t="s">
        <v>65</v>
      </c>
      <c r="K94" s="212">
        <f t="shared" si="13"/>
        <v>32.111111111111114</v>
      </c>
      <c r="L94" s="111">
        <f t="shared" si="16"/>
        <v>23.818181818181817</v>
      </c>
      <c r="M94" s="210">
        <f t="shared" si="14"/>
        <v>8.2929292929292977</v>
      </c>
      <c r="N94" s="44">
        <f t="shared" si="15"/>
        <v>0.34817642069550486</v>
      </c>
    </row>
    <row r="95" spans="3:15" x14ac:dyDescent="0.3">
      <c r="D95" s="433"/>
      <c r="F95" s="25"/>
      <c r="G95" s="25"/>
      <c r="J95" s="79" t="s">
        <v>296</v>
      </c>
      <c r="K95" s="212">
        <f t="shared" si="13"/>
        <v>17.210526315789473</v>
      </c>
      <c r="L95" s="111">
        <f t="shared" si="16"/>
        <v>31.72972972972973</v>
      </c>
      <c r="M95" s="210">
        <f t="shared" si="14"/>
        <v>-14.519203413940257</v>
      </c>
      <c r="N95" s="44">
        <f t="shared" si="15"/>
        <v>-0.45758988612929258</v>
      </c>
    </row>
    <row r="96" spans="3:15" ht="15" thickBot="1" x14ac:dyDescent="0.35">
      <c r="D96" s="433"/>
      <c r="J96" s="13" t="s">
        <v>19</v>
      </c>
      <c r="K96" s="213">
        <f t="shared" si="13"/>
        <v>18.475609756097562</v>
      </c>
      <c r="L96" s="208">
        <f t="shared" si="16"/>
        <v>18.657627118644069</v>
      </c>
      <c r="M96" s="211">
        <f t="shared" si="14"/>
        <v>-0.18201736254650669</v>
      </c>
      <c r="N96" s="65">
        <f t="shared" si="15"/>
        <v>-9.7556544242767933E-3</v>
      </c>
    </row>
    <row r="97" spans="3:14" x14ac:dyDescent="0.3">
      <c r="D97" s="433"/>
    </row>
    <row r="98" spans="3:14" x14ac:dyDescent="0.3">
      <c r="D98" s="433"/>
      <c r="J98" s="40"/>
      <c r="K98" s="72"/>
    </row>
    <row r="99" spans="3:14" x14ac:dyDescent="0.3">
      <c r="D99" s="433"/>
      <c r="K99" s="72"/>
    </row>
    <row r="100" spans="3:14" x14ac:dyDescent="0.3">
      <c r="D100" s="433"/>
      <c r="K100" s="72"/>
    </row>
    <row r="101" spans="3:14" ht="15.6" x14ac:dyDescent="0.3">
      <c r="D101" s="433"/>
      <c r="K101" s="455"/>
      <c r="L101" s="452"/>
      <c r="M101" s="452"/>
      <c r="N101" s="266"/>
    </row>
    <row r="102" spans="3:14" x14ac:dyDescent="0.3">
      <c r="D102" s="433"/>
      <c r="K102" s="455"/>
      <c r="L102" s="283"/>
      <c r="M102" s="266"/>
      <c r="N102" s="266"/>
    </row>
    <row r="103" spans="3:14" x14ac:dyDescent="0.3">
      <c r="D103" s="433"/>
      <c r="K103" s="455"/>
      <c r="L103" s="284"/>
      <c r="M103" s="285"/>
      <c r="N103" s="285"/>
    </row>
    <row r="104" spans="3:14" x14ac:dyDescent="0.3">
      <c r="D104" s="433"/>
      <c r="J104" s="454"/>
      <c r="K104" s="72"/>
    </row>
    <row r="105" spans="3:14" x14ac:dyDescent="0.3">
      <c r="D105" s="433"/>
      <c r="J105" s="453"/>
      <c r="K105" s="72"/>
    </row>
    <row r="106" spans="3:14" ht="19.8" x14ac:dyDescent="0.4">
      <c r="C106" s="312"/>
      <c r="D106" s="446"/>
      <c r="E106" s="312"/>
      <c r="F106" s="313"/>
      <c r="J106" s="453"/>
      <c r="K106" s="72"/>
    </row>
    <row r="107" spans="3:14" x14ac:dyDescent="0.3">
      <c r="D107" s="433"/>
      <c r="K107" s="72"/>
    </row>
    <row r="108" spans="3:14" x14ac:dyDescent="0.3">
      <c r="C108" s="315"/>
      <c r="D108" s="447"/>
      <c r="E108" s="317"/>
      <c r="F108" s="300"/>
      <c r="G108" s="300"/>
      <c r="K108" s="72"/>
    </row>
    <row r="109" spans="3:14" x14ac:dyDescent="0.3">
      <c r="C109" s="315"/>
      <c r="D109" s="448"/>
      <c r="E109" s="318"/>
      <c r="F109" s="300"/>
      <c r="G109" s="300"/>
      <c r="K109" s="72"/>
    </row>
    <row r="110" spans="3:14" ht="15.6" x14ac:dyDescent="0.3">
      <c r="C110" s="319"/>
      <c r="D110" s="448"/>
      <c r="E110" s="318"/>
      <c r="F110" s="318"/>
      <c r="G110" s="318"/>
    </row>
    <row r="111" spans="3:14" x14ac:dyDescent="0.3">
      <c r="C111" s="320"/>
      <c r="D111" s="437"/>
      <c r="E111" s="10"/>
      <c r="F111" s="9"/>
      <c r="G111" s="321"/>
    </row>
    <row r="112" spans="3:14" x14ac:dyDescent="0.3">
      <c r="C112" s="320"/>
      <c r="D112" s="437"/>
      <c r="E112" s="10"/>
      <c r="F112" s="9"/>
      <c r="G112" s="321"/>
      <c r="J112" s="266"/>
    </row>
    <row r="113" spans="3:15" x14ac:dyDescent="0.3">
      <c r="C113" s="40"/>
      <c r="D113" s="437"/>
      <c r="E113" s="10"/>
      <c r="F113" s="9"/>
      <c r="G113" s="321"/>
      <c r="J113" s="266"/>
    </row>
    <row r="114" spans="3:15" x14ac:dyDescent="0.3">
      <c r="C114" s="40"/>
      <c r="D114" s="437"/>
      <c r="E114" s="10"/>
      <c r="F114" s="9"/>
      <c r="G114" s="321"/>
      <c r="K114" s="40"/>
      <c r="L114" s="10"/>
      <c r="M114" s="10"/>
    </row>
    <row r="115" spans="3:15" x14ac:dyDescent="0.3">
      <c r="C115" s="40"/>
      <c r="D115" s="437"/>
      <c r="E115" s="10"/>
      <c r="F115" s="9"/>
      <c r="G115" s="321"/>
      <c r="M115" s="9"/>
    </row>
    <row r="116" spans="3:15" x14ac:dyDescent="0.3">
      <c r="C116" s="40"/>
      <c r="D116" s="437"/>
      <c r="E116" s="10"/>
      <c r="F116" s="9"/>
      <c r="G116" s="321"/>
      <c r="K116" s="10"/>
      <c r="L116" s="9"/>
      <c r="M116" s="9"/>
    </row>
    <row r="117" spans="3:15" ht="15.6" x14ac:dyDescent="0.3">
      <c r="C117" s="40"/>
      <c r="D117" s="437"/>
      <c r="E117" s="10"/>
      <c r="F117" s="9"/>
      <c r="G117" s="321"/>
      <c r="K117" s="28" t="s">
        <v>246</v>
      </c>
      <c r="L117" s="28"/>
      <c r="M117" s="9"/>
    </row>
    <row r="118" spans="3:15" x14ac:dyDescent="0.3">
      <c r="C118" s="40"/>
      <c r="D118" s="437"/>
      <c r="E118" s="10"/>
      <c r="F118" s="9"/>
      <c r="G118" s="321"/>
      <c r="K118" s="40" t="s">
        <v>283</v>
      </c>
      <c r="L118" s="40"/>
      <c r="M118" s="40"/>
    </row>
    <row r="119" spans="3:15" ht="15" thickBot="1" x14ac:dyDescent="0.35">
      <c r="C119" s="40"/>
      <c r="D119" s="437"/>
      <c r="E119" s="10"/>
      <c r="F119" s="9"/>
      <c r="G119" s="321"/>
    </row>
    <row r="120" spans="3:15" ht="15" thickBot="1" x14ac:dyDescent="0.35">
      <c r="C120" s="40"/>
      <c r="D120" s="437"/>
      <c r="E120" s="10"/>
      <c r="F120" s="9"/>
      <c r="G120" s="321"/>
      <c r="H120" s="300"/>
      <c r="I120" s="301"/>
      <c r="K120" s="351" t="s">
        <v>244</v>
      </c>
      <c r="L120" s="346" t="s">
        <v>238</v>
      </c>
      <c r="M120" s="346" t="s">
        <v>242</v>
      </c>
      <c r="N120" s="327" t="s">
        <v>21</v>
      </c>
      <c r="O120" s="10" t="s">
        <v>259</v>
      </c>
    </row>
    <row r="121" spans="3:15" x14ac:dyDescent="0.3">
      <c r="C121" s="10"/>
      <c r="D121" s="437"/>
      <c r="E121" s="10"/>
      <c r="F121" s="73"/>
      <c r="G121" s="322"/>
      <c r="H121" s="322"/>
      <c r="I121" s="302"/>
      <c r="K121" s="352" t="s">
        <v>282</v>
      </c>
      <c r="L121" s="360">
        <v>2534</v>
      </c>
      <c r="M121" s="73">
        <f>SUM(L121-L122)</f>
        <v>169.25</v>
      </c>
      <c r="N121" s="350">
        <f>SUM(M121/L122)</f>
        <v>7.1572047785178131E-2</v>
      </c>
      <c r="O121" s="250">
        <f>SUM(L121/3900)</f>
        <v>0.6497435897435897</v>
      </c>
    </row>
    <row r="122" spans="3:15" ht="15" thickBot="1" x14ac:dyDescent="0.35">
      <c r="D122" s="433"/>
      <c r="K122" s="359">
        <v>44197</v>
      </c>
      <c r="L122" s="361">
        <v>2364.75</v>
      </c>
      <c r="M122" s="363"/>
      <c r="N122" s="364"/>
    </row>
    <row r="123" spans="3:15" ht="15" thickBot="1" x14ac:dyDescent="0.35">
      <c r="D123" s="433"/>
      <c r="G123" s="301"/>
      <c r="H123" s="300"/>
      <c r="I123" s="301"/>
      <c r="L123" s="8"/>
      <c r="M123" s="8"/>
      <c r="N123" s="8"/>
    </row>
    <row r="124" spans="3:15" ht="15" thickBot="1" x14ac:dyDescent="0.35">
      <c r="C124" s="10"/>
      <c r="D124" s="437"/>
      <c r="E124" s="73"/>
      <c r="F124" s="73"/>
      <c r="G124" s="322"/>
      <c r="H124" s="322"/>
      <c r="I124" s="302"/>
      <c r="K124" s="61" t="s">
        <v>71</v>
      </c>
      <c r="L124" s="346" t="s">
        <v>239</v>
      </c>
      <c r="M124" s="346" t="s">
        <v>242</v>
      </c>
      <c r="N124" s="327" t="s">
        <v>21</v>
      </c>
    </row>
    <row r="125" spans="3:15" x14ac:dyDescent="0.3">
      <c r="C125" s="10"/>
      <c r="D125" s="437"/>
      <c r="E125" s="10"/>
      <c r="F125" s="73"/>
      <c r="G125" s="322"/>
      <c r="H125" s="322"/>
      <c r="I125" s="302"/>
      <c r="K125" s="353" t="s">
        <v>260</v>
      </c>
      <c r="L125" s="362">
        <v>40601</v>
      </c>
      <c r="M125" s="362">
        <f>SUM(L125-L126)</f>
        <v>9346.5</v>
      </c>
      <c r="N125" s="342">
        <f>SUM(M125/L126)</f>
        <v>0.2990449375289958</v>
      </c>
    </row>
    <row r="126" spans="3:15" ht="15" thickBot="1" x14ac:dyDescent="0.35">
      <c r="C126" s="10"/>
      <c r="D126" s="437"/>
      <c r="E126" s="10"/>
      <c r="F126" s="73"/>
      <c r="G126" s="322"/>
      <c r="H126" s="323"/>
      <c r="K126" s="359">
        <v>44197</v>
      </c>
      <c r="L126" s="361">
        <v>31254.5</v>
      </c>
      <c r="M126" s="357"/>
      <c r="N126" s="364"/>
    </row>
    <row r="127" spans="3:15" ht="19.8" x14ac:dyDescent="0.4">
      <c r="C127" s="312"/>
      <c r="D127" s="422"/>
      <c r="E127" s="192"/>
      <c r="G127" s="322"/>
      <c r="H127" s="323"/>
    </row>
    <row r="128" spans="3:15" x14ac:dyDescent="0.3">
      <c r="D128" s="433"/>
    </row>
    <row r="129" spans="3:15" x14ac:dyDescent="0.3">
      <c r="C129" s="315"/>
      <c r="D129" s="447"/>
      <c r="E129" s="317"/>
      <c r="F129" s="300"/>
      <c r="G129" s="300"/>
      <c r="K129" s="10"/>
    </row>
    <row r="130" spans="3:15" x14ac:dyDescent="0.3">
      <c r="C130" s="315"/>
      <c r="D130" s="448"/>
      <c r="E130" s="318"/>
      <c r="F130" s="300"/>
      <c r="G130" s="300"/>
      <c r="L130" s="10"/>
      <c r="M130" s="10"/>
      <c r="N130" s="10"/>
      <c r="O130" s="10"/>
    </row>
    <row r="131" spans="3:15" ht="16.2" thickBot="1" x14ac:dyDescent="0.35">
      <c r="C131" s="319"/>
      <c r="D131" s="448"/>
      <c r="E131" s="318"/>
      <c r="F131" s="318"/>
      <c r="G131" s="318"/>
      <c r="K131" s="349"/>
      <c r="L131" s="73"/>
      <c r="M131" s="73"/>
      <c r="N131" s="74"/>
      <c r="O131" s="74"/>
    </row>
    <row r="132" spans="3:15" ht="15" thickBot="1" x14ac:dyDescent="0.35">
      <c r="C132" s="320"/>
      <c r="D132" s="437"/>
      <c r="E132" s="10"/>
      <c r="F132" s="9"/>
      <c r="G132" s="321"/>
      <c r="K132" s="61" t="s">
        <v>266</v>
      </c>
      <c r="L132" s="59" t="s">
        <v>244</v>
      </c>
      <c r="M132" s="327" t="s">
        <v>71</v>
      </c>
    </row>
    <row r="133" spans="3:15" x14ac:dyDescent="0.3">
      <c r="C133" s="320"/>
      <c r="D133" s="437"/>
      <c r="E133" s="10"/>
      <c r="F133" s="9"/>
      <c r="G133" s="321"/>
      <c r="K133" s="261" t="s">
        <v>261</v>
      </c>
      <c r="L133" s="355">
        <v>2364.75</v>
      </c>
      <c r="M133" s="356">
        <v>31254.5</v>
      </c>
    </row>
    <row r="134" spans="3:15" x14ac:dyDescent="0.3">
      <c r="C134" s="40"/>
      <c r="D134" s="437"/>
      <c r="E134" s="10"/>
      <c r="F134" s="9"/>
      <c r="G134" s="321"/>
      <c r="K134" s="261" t="s">
        <v>262</v>
      </c>
      <c r="L134" s="355">
        <v>2399</v>
      </c>
      <c r="M134" s="356">
        <v>32162</v>
      </c>
      <c r="N134" s="10"/>
    </row>
    <row r="135" spans="3:15" x14ac:dyDescent="0.3">
      <c r="C135" s="40"/>
      <c r="D135" s="437"/>
      <c r="E135" s="10"/>
      <c r="F135" s="9"/>
      <c r="G135" s="321"/>
      <c r="K135" s="353" t="s">
        <v>263</v>
      </c>
      <c r="L135" s="355">
        <v>2380</v>
      </c>
      <c r="M135" s="356">
        <v>34542</v>
      </c>
      <c r="N135" s="74"/>
    </row>
    <row r="136" spans="3:15" x14ac:dyDescent="0.3">
      <c r="C136" s="40"/>
      <c r="D136" s="437"/>
      <c r="E136" s="10"/>
      <c r="F136" s="9"/>
      <c r="G136" s="321"/>
      <c r="K136" s="353" t="s">
        <v>264</v>
      </c>
      <c r="L136" s="355">
        <v>2536</v>
      </c>
      <c r="M136" s="356">
        <v>37867</v>
      </c>
    </row>
    <row r="137" spans="3:15" ht="15" thickBot="1" x14ac:dyDescent="0.35">
      <c r="C137" s="40"/>
      <c r="D137" s="437"/>
      <c r="E137" s="10"/>
      <c r="F137" s="9"/>
      <c r="G137" s="321"/>
      <c r="K137" s="101" t="s">
        <v>265</v>
      </c>
      <c r="L137" s="357">
        <v>2534</v>
      </c>
      <c r="M137" s="358">
        <v>40601</v>
      </c>
    </row>
    <row r="138" spans="3:15" x14ac:dyDescent="0.3">
      <c r="C138" s="40"/>
      <c r="D138" s="437"/>
      <c r="E138" s="10"/>
      <c r="F138" s="9"/>
      <c r="G138" s="321"/>
      <c r="I138" s="282"/>
    </row>
    <row r="139" spans="3:15" ht="15" thickBot="1" x14ac:dyDescent="0.35">
      <c r="C139" s="40"/>
      <c r="D139" s="437"/>
      <c r="E139" s="10"/>
      <c r="F139" s="9"/>
      <c r="G139" s="321"/>
    </row>
    <row r="140" spans="3:15" x14ac:dyDescent="0.3">
      <c r="C140" s="40"/>
      <c r="D140" s="437"/>
      <c r="E140" s="10"/>
      <c r="F140" s="9"/>
      <c r="G140" s="321"/>
      <c r="K140" s="365"/>
      <c r="L140" s="366"/>
      <c r="M140" s="257"/>
      <c r="N140" s="354" t="s">
        <v>268</v>
      </c>
    </row>
    <row r="141" spans="3:15" ht="15" thickBot="1" x14ac:dyDescent="0.35">
      <c r="C141" s="40"/>
      <c r="D141" s="437"/>
      <c r="E141" s="10"/>
      <c r="F141" s="9"/>
      <c r="G141" s="321"/>
      <c r="H141" s="300"/>
      <c r="K141" s="101" t="s">
        <v>189</v>
      </c>
      <c r="L141" s="177" t="s">
        <v>71</v>
      </c>
      <c r="M141" s="177" t="s">
        <v>16</v>
      </c>
      <c r="N141" s="328" t="s">
        <v>269</v>
      </c>
    </row>
    <row r="142" spans="3:15" x14ac:dyDescent="0.3">
      <c r="C142" s="10"/>
      <c r="D142" s="437"/>
      <c r="E142" s="10"/>
      <c r="F142" s="73"/>
      <c r="G142" s="322"/>
      <c r="H142" s="322"/>
      <c r="K142" s="261" t="s">
        <v>270</v>
      </c>
      <c r="L142" s="355">
        <v>31254.5</v>
      </c>
      <c r="M142" s="355"/>
      <c r="N142" s="81"/>
    </row>
    <row r="143" spans="3:15" x14ac:dyDescent="0.3">
      <c r="D143" s="433"/>
      <c r="K143" s="261" t="s">
        <v>262</v>
      </c>
      <c r="L143" s="355">
        <v>32162</v>
      </c>
      <c r="M143" s="355">
        <f>SUM(L143-L142)</f>
        <v>907.5</v>
      </c>
      <c r="N143" s="152">
        <f>SUM(M143/L142)</f>
        <v>2.9035818842086739E-2</v>
      </c>
    </row>
    <row r="144" spans="3:15" x14ac:dyDescent="0.3">
      <c r="D144" s="433"/>
      <c r="G144" s="301"/>
      <c r="H144" s="300"/>
      <c r="I144" s="301"/>
      <c r="K144" s="353" t="s">
        <v>263</v>
      </c>
      <c r="L144" s="355">
        <v>34542</v>
      </c>
      <c r="M144" s="355">
        <f>SUM(L144-L143)</f>
        <v>2380</v>
      </c>
      <c r="N144" s="152">
        <f>SUM(M144/L143)</f>
        <v>7.4000373111124937E-2</v>
      </c>
    </row>
    <row r="145" spans="3:15" x14ac:dyDescent="0.3">
      <c r="C145" s="10"/>
      <c r="D145" s="437"/>
      <c r="E145" s="73"/>
      <c r="F145" s="73"/>
      <c r="G145" s="322"/>
      <c r="H145" s="322"/>
      <c r="I145" s="302"/>
      <c r="K145" s="353" t="s">
        <v>264</v>
      </c>
      <c r="L145" s="355">
        <v>37867</v>
      </c>
      <c r="M145" s="355">
        <f>SUM(L145-L144)</f>
        <v>3325</v>
      </c>
      <c r="N145" s="152">
        <f>SUM(M145/L144)</f>
        <v>9.6259625962596254E-2</v>
      </c>
    </row>
    <row r="146" spans="3:15" ht="15" thickBot="1" x14ac:dyDescent="0.35">
      <c r="C146" s="10"/>
      <c r="D146" s="437"/>
      <c r="E146" s="10"/>
      <c r="F146" s="73"/>
      <c r="G146" s="322"/>
      <c r="H146" s="322"/>
      <c r="I146" s="302"/>
      <c r="K146" s="101" t="s">
        <v>265</v>
      </c>
      <c r="L146" s="357">
        <v>40601</v>
      </c>
      <c r="M146" s="357">
        <f>SUM(L146-L145)</f>
        <v>2734</v>
      </c>
      <c r="N146" s="260">
        <f>SUM(M146/L145)</f>
        <v>7.2200068661367411E-2</v>
      </c>
    </row>
    <row r="147" spans="3:15" x14ac:dyDescent="0.3">
      <c r="D147" s="433"/>
    </row>
    <row r="148" spans="3:15" x14ac:dyDescent="0.3">
      <c r="C148" s="4"/>
      <c r="D148" s="449"/>
      <c r="E148" s="4"/>
    </row>
    <row r="149" spans="3:15" x14ac:dyDescent="0.3">
      <c r="C149" s="4"/>
      <c r="D149" s="433"/>
    </row>
    <row r="150" spans="3:15" ht="23.4" x14ac:dyDescent="0.45">
      <c r="D150" s="433"/>
      <c r="J150" s="369">
        <v>44287</v>
      </c>
    </row>
    <row r="151" spans="3:15" ht="15" thickBot="1" x14ac:dyDescent="0.35">
      <c r="D151" s="433"/>
    </row>
    <row r="152" spans="3:15" x14ac:dyDescent="0.3">
      <c r="D152" s="433"/>
      <c r="J152" s="193"/>
      <c r="K152" s="254" t="s">
        <v>204</v>
      </c>
      <c r="L152" s="254" t="s">
        <v>197</v>
      </c>
      <c r="M152" s="254" t="s">
        <v>248</v>
      </c>
      <c r="N152" s="254" t="s">
        <v>220</v>
      </c>
      <c r="O152" s="367" t="s">
        <v>276</v>
      </c>
    </row>
    <row r="153" spans="3:15" ht="15" thickBot="1" x14ac:dyDescent="0.35">
      <c r="D153" s="433"/>
      <c r="J153" s="194"/>
      <c r="K153" s="47" t="s">
        <v>83</v>
      </c>
      <c r="L153" s="47" t="s">
        <v>83</v>
      </c>
      <c r="M153" s="47" t="s">
        <v>83</v>
      </c>
      <c r="N153" s="47" t="s">
        <v>83</v>
      </c>
      <c r="O153" s="47" t="s">
        <v>83</v>
      </c>
    </row>
    <row r="154" spans="3:15" ht="16.2" thickBot="1" x14ac:dyDescent="0.35">
      <c r="D154" s="433"/>
      <c r="J154" s="118" t="s">
        <v>52</v>
      </c>
      <c r="K154" s="62" t="s">
        <v>15</v>
      </c>
      <c r="L154" s="62" t="s">
        <v>15</v>
      </c>
      <c r="M154" s="62" t="s">
        <v>15</v>
      </c>
      <c r="N154" s="62" t="s">
        <v>15</v>
      </c>
      <c r="O154" s="368" t="s">
        <v>15</v>
      </c>
    </row>
    <row r="155" spans="3:15" ht="15" thickBot="1" x14ac:dyDescent="0.35">
      <c r="D155" s="433"/>
      <c r="J155" s="249" t="s">
        <v>0</v>
      </c>
      <c r="K155" s="221">
        <v>628</v>
      </c>
      <c r="L155" s="221">
        <v>628</v>
      </c>
      <c r="M155" s="221">
        <v>710</v>
      </c>
      <c r="N155" s="221">
        <v>710</v>
      </c>
      <c r="O155" s="293">
        <f>AVERAGE(K155:N155)</f>
        <v>669</v>
      </c>
    </row>
    <row r="156" spans="3:15" ht="15" thickBot="1" x14ac:dyDescent="0.35">
      <c r="D156" s="433"/>
      <c r="J156" s="248" t="s">
        <v>2</v>
      </c>
      <c r="K156" s="42">
        <v>1249</v>
      </c>
      <c r="L156" s="42">
        <v>1343</v>
      </c>
      <c r="M156" s="42">
        <v>1146</v>
      </c>
      <c r="N156" s="42">
        <v>1255</v>
      </c>
      <c r="O156" s="293">
        <f t="shared" ref="O156:O165" si="17">AVERAGE(K156:N156)</f>
        <v>1248.25</v>
      </c>
    </row>
    <row r="157" spans="3:15" ht="15" thickBot="1" x14ac:dyDescent="0.35">
      <c r="D157" s="433"/>
      <c r="J157" s="38" t="s">
        <v>1</v>
      </c>
      <c r="K157" s="42">
        <v>509</v>
      </c>
      <c r="L157" s="42">
        <v>498</v>
      </c>
      <c r="M157" s="42">
        <v>502</v>
      </c>
      <c r="N157" s="42">
        <v>504</v>
      </c>
      <c r="O157" s="293">
        <f t="shared" si="17"/>
        <v>503.25</v>
      </c>
    </row>
    <row r="158" spans="3:15" ht="15" thickBot="1" x14ac:dyDescent="0.35">
      <c r="D158" s="433"/>
      <c r="J158" s="2" t="s">
        <v>6</v>
      </c>
      <c r="K158" s="222">
        <v>29680</v>
      </c>
      <c r="L158" s="222">
        <v>30200</v>
      </c>
      <c r="M158" s="222">
        <v>32474</v>
      </c>
      <c r="N158" s="222">
        <v>31549</v>
      </c>
      <c r="O158" s="293">
        <f t="shared" si="17"/>
        <v>30975.75</v>
      </c>
    </row>
    <row r="159" spans="3:15" ht="15" thickBot="1" x14ac:dyDescent="0.35">
      <c r="D159" s="433"/>
      <c r="J159" s="3" t="s">
        <v>3</v>
      </c>
      <c r="K159" s="42">
        <v>298</v>
      </c>
      <c r="L159" s="42">
        <v>283</v>
      </c>
      <c r="M159" s="42">
        <v>322</v>
      </c>
      <c r="N159" s="42">
        <v>313</v>
      </c>
      <c r="O159" s="293">
        <f t="shared" si="17"/>
        <v>304</v>
      </c>
    </row>
    <row r="160" spans="3:15" x14ac:dyDescent="0.3">
      <c r="D160" s="433"/>
      <c r="J160" s="227" t="s">
        <v>7</v>
      </c>
      <c r="K160" s="42">
        <v>336</v>
      </c>
      <c r="L160" s="42">
        <v>381</v>
      </c>
      <c r="M160" s="42">
        <v>324</v>
      </c>
      <c r="N160" s="42">
        <v>328</v>
      </c>
      <c r="O160" s="293">
        <f t="shared" si="17"/>
        <v>342.25</v>
      </c>
    </row>
    <row r="161" spans="4:18" x14ac:dyDescent="0.3">
      <c r="D161" s="433"/>
      <c r="J161" s="228" t="s">
        <v>59</v>
      </c>
      <c r="K161" s="42">
        <v>1740</v>
      </c>
      <c r="L161" s="42">
        <v>1748</v>
      </c>
      <c r="M161" s="42">
        <v>1793</v>
      </c>
      <c r="N161" s="42">
        <v>1714</v>
      </c>
      <c r="O161" s="293">
        <f t="shared" si="17"/>
        <v>1748.75</v>
      </c>
    </row>
    <row r="162" spans="4:18" ht="15" thickBot="1" x14ac:dyDescent="0.35">
      <c r="D162" s="433"/>
      <c r="J162" s="38" t="s">
        <v>13</v>
      </c>
      <c r="K162" s="42">
        <v>357</v>
      </c>
      <c r="L162" s="42">
        <v>369</v>
      </c>
      <c r="M162" s="42">
        <v>369</v>
      </c>
      <c r="N162" s="42">
        <v>365</v>
      </c>
      <c r="O162" s="293">
        <f t="shared" si="17"/>
        <v>365</v>
      </c>
    </row>
    <row r="163" spans="4:18" x14ac:dyDescent="0.3">
      <c r="D163" s="433"/>
      <c r="J163" s="2" t="s">
        <v>65</v>
      </c>
      <c r="K163" s="42">
        <v>399</v>
      </c>
      <c r="L163" s="42">
        <v>518</v>
      </c>
      <c r="M163" s="42">
        <v>456</v>
      </c>
      <c r="N163" s="42">
        <v>478</v>
      </c>
      <c r="O163" s="293">
        <f t="shared" si="17"/>
        <v>462.75</v>
      </c>
    </row>
    <row r="164" spans="4:18" ht="15" thickBot="1" x14ac:dyDescent="0.35">
      <c r="D164" s="433"/>
      <c r="J164" s="227" t="s">
        <v>19</v>
      </c>
      <c r="K164" s="56">
        <v>1272</v>
      </c>
      <c r="L164" s="56">
        <v>1234</v>
      </c>
      <c r="M164" s="56">
        <v>1210</v>
      </c>
      <c r="N164" s="56">
        <v>1275</v>
      </c>
      <c r="O164" s="305">
        <f t="shared" si="17"/>
        <v>1247.75</v>
      </c>
    </row>
    <row r="165" spans="4:18" ht="15" thickBot="1" x14ac:dyDescent="0.35">
      <c r="D165" s="433"/>
      <c r="J165" s="90" t="s">
        <v>50</v>
      </c>
      <c r="K165" s="77">
        <f>SUM(K155:K164)</f>
        <v>36468</v>
      </c>
      <c r="L165" s="59">
        <f>SUM(L155:L164)</f>
        <v>37202</v>
      </c>
      <c r="M165" s="77">
        <f>SUM(M155:M164)</f>
        <v>39306</v>
      </c>
      <c r="N165" s="59">
        <f>SUM(N155:N164)</f>
        <v>38491</v>
      </c>
      <c r="O165" s="77">
        <f t="shared" si="17"/>
        <v>37866.75</v>
      </c>
    </row>
    <row r="166" spans="4:18" x14ac:dyDescent="0.3">
      <c r="D166" s="433"/>
    </row>
    <row r="167" spans="4:18" ht="23.4" x14ac:dyDescent="0.45">
      <c r="D167" s="433"/>
      <c r="J167" s="369">
        <v>44317</v>
      </c>
      <c r="O167" s="35"/>
    </row>
    <row r="168" spans="4:18" ht="15" thickBot="1" x14ac:dyDescent="0.35">
      <c r="D168" s="433"/>
    </row>
    <row r="169" spans="4:18" x14ac:dyDescent="0.3">
      <c r="D169" s="433"/>
      <c r="J169" s="230"/>
      <c r="K169" s="254" t="s">
        <v>254</v>
      </c>
      <c r="L169" s="254" t="s">
        <v>250</v>
      </c>
      <c r="M169" s="254" t="s">
        <v>258</v>
      </c>
      <c r="N169" s="367" t="s">
        <v>275</v>
      </c>
      <c r="P169" s="162"/>
      <c r="Q169" s="367" t="s">
        <v>268</v>
      </c>
      <c r="R169" s="380" t="s">
        <v>280</v>
      </c>
    </row>
    <row r="170" spans="4:18" ht="15" thickBot="1" x14ac:dyDescent="0.35">
      <c r="D170" s="433"/>
      <c r="J170" s="231"/>
      <c r="K170" s="47" t="s">
        <v>83</v>
      </c>
      <c r="L170" s="47" t="s">
        <v>83</v>
      </c>
      <c r="M170" s="47" t="s">
        <v>83</v>
      </c>
      <c r="N170" s="47" t="s">
        <v>83</v>
      </c>
      <c r="P170" s="164"/>
      <c r="Q170" s="47" t="s">
        <v>245</v>
      </c>
      <c r="R170" s="251" t="s">
        <v>281</v>
      </c>
    </row>
    <row r="171" spans="4:18" ht="16.2" thickBot="1" x14ac:dyDescent="0.35">
      <c r="D171" s="433"/>
      <c r="J171" s="118" t="s">
        <v>52</v>
      </c>
      <c r="K171" s="62" t="s">
        <v>15</v>
      </c>
      <c r="L171" s="62" t="s">
        <v>15</v>
      </c>
      <c r="M171" s="62" t="s">
        <v>15</v>
      </c>
      <c r="N171" s="368" t="s">
        <v>15</v>
      </c>
      <c r="P171" s="114" t="s">
        <v>278</v>
      </c>
      <c r="Q171" s="381">
        <v>37866.75</v>
      </c>
      <c r="R171" s="383">
        <f>SUM(Q171/125500)</f>
        <v>0.30172709163346612</v>
      </c>
    </row>
    <row r="172" spans="4:18" ht="15" thickBot="1" x14ac:dyDescent="0.35">
      <c r="D172" s="433"/>
      <c r="J172" s="11" t="s">
        <v>0</v>
      </c>
      <c r="K172" s="221">
        <v>689</v>
      </c>
      <c r="L172" s="221">
        <v>689</v>
      </c>
      <c r="M172" s="221">
        <v>689</v>
      </c>
      <c r="N172" s="293">
        <f>AVERAGE(K172:M172)</f>
        <v>689</v>
      </c>
      <c r="P172" s="379" t="s">
        <v>279</v>
      </c>
      <c r="Q172" s="382">
        <v>39948</v>
      </c>
      <c r="R172" s="260">
        <f>SUM(Q172/125500)</f>
        <v>0.31831075697211153</v>
      </c>
    </row>
    <row r="173" spans="4:18" ht="15" thickBot="1" x14ac:dyDescent="0.35">
      <c r="D173" s="433"/>
      <c r="J173" s="34" t="s">
        <v>2</v>
      </c>
      <c r="K173" s="42">
        <v>1228</v>
      </c>
      <c r="L173" s="42">
        <v>1161</v>
      </c>
      <c r="M173" s="42">
        <v>1277</v>
      </c>
      <c r="N173" s="293">
        <f t="shared" ref="N173:N182" si="18">AVERAGE(K173:M173)</f>
        <v>1222</v>
      </c>
    </row>
    <row r="174" spans="4:18" ht="15" thickBot="1" x14ac:dyDescent="0.35">
      <c r="D174" s="433"/>
      <c r="J174" s="33" t="s">
        <v>1</v>
      </c>
      <c r="K174" s="42">
        <v>528</v>
      </c>
      <c r="L174" s="42">
        <v>518</v>
      </c>
      <c r="M174" s="42">
        <v>541</v>
      </c>
      <c r="N174" s="293">
        <f t="shared" si="18"/>
        <v>529</v>
      </c>
    </row>
    <row r="175" spans="4:18" ht="15" thickBot="1" x14ac:dyDescent="0.35">
      <c r="D175" s="433"/>
      <c r="J175" s="12" t="s">
        <v>6</v>
      </c>
      <c r="K175" s="222">
        <v>32304</v>
      </c>
      <c r="L175" s="222">
        <v>31768</v>
      </c>
      <c r="M175" s="222">
        <v>33781</v>
      </c>
      <c r="N175" s="293">
        <f t="shared" si="18"/>
        <v>32617.666666666668</v>
      </c>
    </row>
    <row r="176" spans="4:18" ht="15" thickBot="1" x14ac:dyDescent="0.35">
      <c r="D176" s="433"/>
      <c r="J176" s="14" t="s">
        <v>3</v>
      </c>
      <c r="K176" s="42">
        <v>350</v>
      </c>
      <c r="L176" s="42">
        <v>331</v>
      </c>
      <c r="M176" s="42">
        <v>374</v>
      </c>
      <c r="N176" s="293">
        <f t="shared" si="18"/>
        <v>351.66666666666669</v>
      </c>
    </row>
    <row r="177" spans="4:14" ht="15" thickBot="1" x14ac:dyDescent="0.35">
      <c r="D177" s="433"/>
      <c r="J177" s="13" t="s">
        <v>7</v>
      </c>
      <c r="K177" s="42">
        <v>383</v>
      </c>
      <c r="L177" s="42">
        <v>353</v>
      </c>
      <c r="M177" s="42">
        <v>405</v>
      </c>
      <c r="N177" s="293">
        <f t="shared" si="18"/>
        <v>380.33333333333331</v>
      </c>
    </row>
    <row r="178" spans="4:14" ht="15" thickBot="1" x14ac:dyDescent="0.35">
      <c r="D178" s="433"/>
      <c r="J178" s="14" t="s">
        <v>59</v>
      </c>
      <c r="K178" s="42">
        <v>1906</v>
      </c>
      <c r="L178" s="42">
        <v>1846</v>
      </c>
      <c r="M178" s="42">
        <v>1929</v>
      </c>
      <c r="N178" s="293">
        <f t="shared" si="18"/>
        <v>1893.6666666666667</v>
      </c>
    </row>
    <row r="179" spans="4:14" ht="15" thickBot="1" x14ac:dyDescent="0.35">
      <c r="D179" s="433"/>
      <c r="J179" s="15" t="s">
        <v>13</v>
      </c>
      <c r="K179" s="42">
        <v>386</v>
      </c>
      <c r="L179" s="42">
        <v>373</v>
      </c>
      <c r="M179" s="42">
        <v>399</v>
      </c>
      <c r="N179" s="293">
        <f t="shared" si="18"/>
        <v>386</v>
      </c>
    </row>
    <row r="180" spans="4:14" x14ac:dyDescent="0.3">
      <c r="D180" s="433"/>
      <c r="J180" s="33" t="s">
        <v>65</v>
      </c>
      <c r="K180" s="42">
        <v>632</v>
      </c>
      <c r="L180" s="42">
        <v>504</v>
      </c>
      <c r="M180" s="42">
        <v>740</v>
      </c>
      <c r="N180" s="293">
        <f t="shared" si="18"/>
        <v>625.33333333333337</v>
      </c>
    </row>
    <row r="181" spans="4:14" ht="15" thickBot="1" x14ac:dyDescent="0.35">
      <c r="D181" s="433"/>
      <c r="J181" s="227" t="s">
        <v>19</v>
      </c>
      <c r="K181" s="56">
        <v>1369</v>
      </c>
      <c r="L181" s="56">
        <v>1069</v>
      </c>
      <c r="M181" s="56">
        <v>1322</v>
      </c>
      <c r="N181" s="305">
        <f t="shared" si="18"/>
        <v>1253.3333333333333</v>
      </c>
    </row>
    <row r="182" spans="4:14" ht="15" thickBot="1" x14ac:dyDescent="0.35">
      <c r="D182" s="433"/>
      <c r="J182" s="61" t="s">
        <v>50</v>
      </c>
      <c r="K182" s="77">
        <f>SUM(K172:K181)</f>
        <v>39775</v>
      </c>
      <c r="L182" s="59">
        <f>SUM(L172:L181)</f>
        <v>38612</v>
      </c>
      <c r="M182" s="77">
        <f>SUM(M172:M181)</f>
        <v>41457</v>
      </c>
      <c r="N182" s="61">
        <f t="shared" si="18"/>
        <v>39948</v>
      </c>
    </row>
    <row r="183" spans="4:14" x14ac:dyDescent="0.3">
      <c r="D183" s="433"/>
    </row>
    <row r="184" spans="4:14" x14ac:dyDescent="0.3">
      <c r="D184" s="433"/>
    </row>
    <row r="185" spans="4:14" ht="15" thickBot="1" x14ac:dyDescent="0.35">
      <c r="D185" s="433"/>
    </row>
    <row r="186" spans="4:14" x14ac:dyDescent="0.3">
      <c r="D186" s="433"/>
      <c r="J186" s="230"/>
      <c r="K186" s="370">
        <v>44317</v>
      </c>
      <c r="L186" s="370">
        <v>44287</v>
      </c>
      <c r="M186" s="254" t="s">
        <v>242</v>
      </c>
      <c r="N186" s="367" t="s">
        <v>277</v>
      </c>
    </row>
    <row r="187" spans="4:14" ht="15" thickBot="1" x14ac:dyDescent="0.35">
      <c r="D187" s="433"/>
      <c r="J187" s="231"/>
      <c r="K187" s="47" t="s">
        <v>83</v>
      </c>
      <c r="L187" s="47" t="s">
        <v>83</v>
      </c>
      <c r="M187" s="47" t="s">
        <v>83</v>
      </c>
      <c r="N187" s="47" t="s">
        <v>83</v>
      </c>
    </row>
    <row r="188" spans="4:14" ht="16.2" thickBot="1" x14ac:dyDescent="0.35">
      <c r="D188" s="433"/>
      <c r="J188" s="118" t="s">
        <v>52</v>
      </c>
      <c r="K188" s="62" t="s">
        <v>15</v>
      </c>
      <c r="L188" s="62" t="s">
        <v>15</v>
      </c>
      <c r="M188" s="62" t="s">
        <v>15</v>
      </c>
      <c r="N188" s="136" t="s">
        <v>15</v>
      </c>
    </row>
    <row r="189" spans="4:14" ht="15" thickBot="1" x14ac:dyDescent="0.35">
      <c r="D189" s="433"/>
      <c r="J189" s="11" t="s">
        <v>0</v>
      </c>
      <c r="K189" s="221">
        <v>689</v>
      </c>
      <c r="L189" s="221">
        <v>669</v>
      </c>
      <c r="M189" s="221">
        <f>SUM(K189-L189)</f>
        <v>20</v>
      </c>
      <c r="N189" s="373">
        <f>SUM(M189/L189)</f>
        <v>2.9895366218236172E-2</v>
      </c>
    </row>
    <row r="190" spans="4:14" ht="15" thickBot="1" x14ac:dyDescent="0.35">
      <c r="D190" s="433"/>
      <c r="J190" s="34" t="s">
        <v>2</v>
      </c>
      <c r="K190" s="42">
        <v>1222</v>
      </c>
      <c r="L190" s="41">
        <v>1248.25</v>
      </c>
      <c r="M190" s="221">
        <f t="shared" ref="M190:M198" si="19">SUM(K190-L190)</f>
        <v>-26.25</v>
      </c>
      <c r="N190" s="372">
        <f t="shared" ref="N190:N199" si="20">SUM(M190/L190)</f>
        <v>-2.1029441217704788E-2</v>
      </c>
    </row>
    <row r="191" spans="4:14" ht="15" thickBot="1" x14ac:dyDescent="0.35">
      <c r="D191" s="433"/>
      <c r="J191" s="33" t="s">
        <v>1</v>
      </c>
      <c r="K191" s="42">
        <v>529</v>
      </c>
      <c r="L191" s="41">
        <v>503.25</v>
      </c>
      <c r="M191" s="221">
        <f t="shared" si="19"/>
        <v>25.75</v>
      </c>
      <c r="N191" s="372">
        <f t="shared" si="20"/>
        <v>5.1167411823149531E-2</v>
      </c>
    </row>
    <row r="192" spans="4:14" ht="15" thickBot="1" x14ac:dyDescent="0.35">
      <c r="D192" s="433"/>
      <c r="J192" s="12" t="s">
        <v>6</v>
      </c>
      <c r="K192" s="371">
        <v>32617.666666666668</v>
      </c>
      <c r="L192" s="371">
        <v>30975.75</v>
      </c>
      <c r="M192" s="221">
        <f t="shared" si="19"/>
        <v>1641.9166666666679</v>
      </c>
      <c r="N192" s="372">
        <f t="shared" si="20"/>
        <v>5.3006518540040772E-2</v>
      </c>
    </row>
    <row r="193" spans="4:14" ht="15" thickBot="1" x14ac:dyDescent="0.35">
      <c r="D193" s="433"/>
      <c r="J193" s="14" t="s">
        <v>3</v>
      </c>
      <c r="K193" s="41">
        <v>351.66666666666669</v>
      </c>
      <c r="L193" s="41">
        <v>304</v>
      </c>
      <c r="M193" s="221">
        <f t="shared" si="19"/>
        <v>47.666666666666686</v>
      </c>
      <c r="N193" s="372">
        <f t="shared" si="20"/>
        <v>0.15679824561403516</v>
      </c>
    </row>
    <row r="194" spans="4:14" ht="15" thickBot="1" x14ac:dyDescent="0.35">
      <c r="D194" s="433"/>
      <c r="J194" s="13" t="s">
        <v>7</v>
      </c>
      <c r="K194" s="41">
        <v>380.33333333333331</v>
      </c>
      <c r="L194" s="41">
        <v>342.25</v>
      </c>
      <c r="M194" s="221">
        <f t="shared" si="19"/>
        <v>38.083333333333314</v>
      </c>
      <c r="N194" s="372">
        <f t="shared" si="20"/>
        <v>0.11127343559775987</v>
      </c>
    </row>
    <row r="195" spans="4:14" ht="15" thickBot="1" x14ac:dyDescent="0.35">
      <c r="D195" s="433"/>
      <c r="J195" s="14" t="s">
        <v>59</v>
      </c>
      <c r="K195" s="41">
        <v>1893.6666666666667</v>
      </c>
      <c r="L195" s="41">
        <v>1748.75</v>
      </c>
      <c r="M195" s="221">
        <f t="shared" si="19"/>
        <v>144.91666666666674</v>
      </c>
      <c r="N195" s="372">
        <f t="shared" si="20"/>
        <v>8.2868715749344818E-2</v>
      </c>
    </row>
    <row r="196" spans="4:14" ht="15" thickBot="1" x14ac:dyDescent="0.35">
      <c r="D196" s="433"/>
      <c r="J196" s="15" t="s">
        <v>13</v>
      </c>
      <c r="K196" s="41">
        <v>386</v>
      </c>
      <c r="L196" s="41">
        <v>365</v>
      </c>
      <c r="M196" s="221">
        <f t="shared" si="19"/>
        <v>21</v>
      </c>
      <c r="N196" s="372">
        <f t="shared" si="20"/>
        <v>5.7534246575342465E-2</v>
      </c>
    </row>
    <row r="197" spans="4:14" x14ac:dyDescent="0.3">
      <c r="D197" s="433"/>
      <c r="J197" s="33" t="s">
        <v>65</v>
      </c>
      <c r="K197" s="41">
        <v>625.33333333333337</v>
      </c>
      <c r="L197" s="41">
        <v>462.75</v>
      </c>
      <c r="M197" s="221">
        <f t="shared" si="19"/>
        <v>162.58333333333337</v>
      </c>
      <c r="N197" s="372">
        <f t="shared" si="20"/>
        <v>0.35134161714388629</v>
      </c>
    </row>
    <row r="198" spans="4:14" ht="15" thickBot="1" x14ac:dyDescent="0.35">
      <c r="D198" s="433"/>
      <c r="J198" s="227" t="s">
        <v>19</v>
      </c>
      <c r="K198" s="57">
        <v>1253.3333333333333</v>
      </c>
      <c r="L198" s="57">
        <v>1247.75</v>
      </c>
      <c r="M198" s="374">
        <f t="shared" si="19"/>
        <v>5.5833333333332575</v>
      </c>
      <c r="N198" s="375">
        <f t="shared" si="20"/>
        <v>4.4747211647631797E-3</v>
      </c>
    </row>
    <row r="199" spans="4:14" ht="15" thickBot="1" x14ac:dyDescent="0.35">
      <c r="D199" s="433"/>
      <c r="J199" s="61" t="s">
        <v>50</v>
      </c>
      <c r="K199" s="77">
        <f>SUM(K189:K198)</f>
        <v>39948.000000000007</v>
      </c>
      <c r="L199" s="59">
        <f>SUM(L189:L198)</f>
        <v>37866.75</v>
      </c>
      <c r="M199" s="77">
        <f>SUM(M189:M198)</f>
        <v>2081.2500000000009</v>
      </c>
      <c r="N199" s="60">
        <f t="shared" si="20"/>
        <v>5.4962467072035517E-2</v>
      </c>
    </row>
    <row r="200" spans="4:14" x14ac:dyDescent="0.3">
      <c r="D200" s="433"/>
    </row>
    <row r="201" spans="4:14" ht="15" thickBot="1" x14ac:dyDescent="0.35">
      <c r="D201" s="433"/>
    </row>
    <row r="202" spans="4:14" ht="15" thickBot="1" x14ac:dyDescent="0.35">
      <c r="D202" s="433"/>
      <c r="K202" s="90" t="s">
        <v>250</v>
      </c>
      <c r="L202" s="61" t="s">
        <v>254</v>
      </c>
      <c r="M202" s="327" t="s">
        <v>258</v>
      </c>
    </row>
    <row r="203" spans="4:14" ht="15" thickBot="1" x14ac:dyDescent="0.35">
      <c r="D203" s="433"/>
      <c r="K203" s="376">
        <v>38612</v>
      </c>
      <c r="L203" s="378">
        <v>39775</v>
      </c>
      <c r="M203" s="377">
        <v>41457</v>
      </c>
    </row>
  </sheetData>
  <mergeCells count="2">
    <mergeCell ref="K64:M64"/>
    <mergeCell ref="K65:L65"/>
  </mergeCells>
  <pageMargins left="0.7" right="0.7" top="0.75" bottom="0.75" header="0.3" footer="0.3"/>
  <pageSetup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1AE6-9F18-4409-8CF7-852AC9855FD4}">
  <dimension ref="B1:T203"/>
  <sheetViews>
    <sheetView workbookViewId="0">
      <selection activeCell="U23" sqref="U23"/>
    </sheetView>
  </sheetViews>
  <sheetFormatPr defaultRowHeight="14.4" x14ac:dyDescent="0.3"/>
  <cols>
    <col min="2" max="2" width="23.33203125" customWidth="1"/>
    <col min="3" max="3" width="13.33203125" customWidth="1"/>
    <col min="4" max="4" width="13.88671875" customWidth="1"/>
    <col min="5" max="5" width="14.44140625" customWidth="1"/>
    <col min="6" max="6" width="13.5546875" customWidth="1"/>
    <col min="9" max="9" width="15.6640625" customWidth="1"/>
    <col min="10" max="10" width="14.33203125" customWidth="1"/>
    <col min="11" max="11" width="14.44140625" customWidth="1"/>
    <col min="12" max="12" width="13.6640625" customWidth="1"/>
    <col min="13" max="13" width="14.109375" customWidth="1"/>
    <col min="19" max="19" width="23.5546875" customWidth="1"/>
    <col min="20" max="20" width="19" customWidth="1"/>
  </cols>
  <sheetData>
    <row r="1" spans="2:20" ht="23.4" x14ac:dyDescent="0.45">
      <c r="B1" s="287" t="s">
        <v>600</v>
      </c>
      <c r="C1" s="420"/>
      <c r="D1" s="288"/>
      <c r="E1" s="89"/>
      <c r="F1" s="89"/>
      <c r="G1" s="89"/>
    </row>
    <row r="2" spans="2:20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S2" s="40" t="s">
        <v>68</v>
      </c>
    </row>
    <row r="3" spans="2:20" ht="15.6" x14ac:dyDescent="0.3">
      <c r="B3" s="70" t="s">
        <v>600</v>
      </c>
      <c r="C3" s="421"/>
      <c r="D3" s="28"/>
      <c r="E3" s="28"/>
      <c r="J3" s="190"/>
      <c r="K3" s="190"/>
      <c r="L3" s="190"/>
    </row>
    <row r="4" spans="2:20" ht="18.600000000000001" thickBot="1" x14ac:dyDescent="0.4">
      <c r="B4" s="191" t="s">
        <v>51</v>
      </c>
      <c r="C4" s="422"/>
      <c r="D4" s="192"/>
      <c r="J4" s="186"/>
      <c r="S4" s="40" t="s">
        <v>18</v>
      </c>
      <c r="T4" s="84"/>
    </row>
    <row r="5" spans="2:20" x14ac:dyDescent="0.3">
      <c r="B5" s="193"/>
      <c r="C5" s="423" t="s">
        <v>598</v>
      </c>
      <c r="D5" s="465" t="s">
        <v>597</v>
      </c>
      <c r="E5" s="45" t="s">
        <v>20</v>
      </c>
      <c r="F5" s="45" t="s">
        <v>20</v>
      </c>
      <c r="J5" s="186"/>
      <c r="K5" s="140"/>
      <c r="L5" s="140"/>
      <c r="M5" s="140"/>
      <c r="N5" s="140"/>
      <c r="T5" s="84"/>
    </row>
    <row r="6" spans="2:20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S6" s="19" t="s">
        <v>8</v>
      </c>
      <c r="T6" s="20"/>
    </row>
    <row r="7" spans="2:20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S7" s="21" t="s">
        <v>57</v>
      </c>
      <c r="T7" s="22">
        <v>3900</v>
      </c>
    </row>
    <row r="8" spans="2:20" ht="15" thickBot="1" x14ac:dyDescent="0.35">
      <c r="B8" s="249" t="s">
        <v>0</v>
      </c>
      <c r="C8" s="426">
        <v>31</v>
      </c>
      <c r="D8" s="426">
        <v>31</v>
      </c>
      <c r="E8" s="93">
        <f t="shared" ref="E8:E19" si="0">SUM(C8-D8)</f>
        <v>0</v>
      </c>
      <c r="F8" s="475">
        <f t="shared" ref="F8:F19" si="1">SUM(E8/D8)</f>
        <v>0</v>
      </c>
      <c r="G8" t="s">
        <v>602</v>
      </c>
      <c r="J8" s="190"/>
      <c r="K8" s="139"/>
      <c r="M8" s="139"/>
      <c r="N8" s="141"/>
      <c r="S8" s="21" t="s">
        <v>9</v>
      </c>
      <c r="T8" s="23">
        <v>125500</v>
      </c>
    </row>
    <row r="9" spans="2:20" ht="15" thickBot="1" x14ac:dyDescent="0.35">
      <c r="B9" s="248" t="s">
        <v>2</v>
      </c>
      <c r="C9" s="427">
        <v>44</v>
      </c>
      <c r="D9" s="427">
        <v>47</v>
      </c>
      <c r="E9" s="93">
        <f t="shared" si="0"/>
        <v>-3</v>
      </c>
      <c r="F9" s="44">
        <f t="shared" si="1"/>
        <v>-6.3829787234042548E-2</v>
      </c>
      <c r="I9" s="459"/>
      <c r="J9" s="190"/>
      <c r="K9" s="139"/>
      <c r="L9" s="139"/>
      <c r="M9" s="139"/>
      <c r="N9" s="141"/>
    </row>
    <row r="10" spans="2:20" ht="15" thickBot="1" x14ac:dyDescent="0.35">
      <c r="B10" s="38" t="s">
        <v>1</v>
      </c>
      <c r="C10" s="427">
        <v>18</v>
      </c>
      <c r="D10" s="427">
        <v>31</v>
      </c>
      <c r="E10" s="93">
        <f t="shared" si="0"/>
        <v>-13</v>
      </c>
      <c r="F10" s="44">
        <f t="shared" si="1"/>
        <v>-0.41935483870967744</v>
      </c>
      <c r="J10" s="190"/>
      <c r="K10" s="139"/>
      <c r="L10" s="139"/>
      <c r="M10" s="139"/>
      <c r="N10" s="141"/>
      <c r="S10" t="s">
        <v>599</v>
      </c>
    </row>
    <row r="11" spans="2:20" ht="15" thickBot="1" x14ac:dyDescent="0.35">
      <c r="B11" s="2" t="s">
        <v>6</v>
      </c>
      <c r="C11" s="427">
        <v>2261</v>
      </c>
      <c r="D11" s="427">
        <v>2221</v>
      </c>
      <c r="E11" s="93">
        <f t="shared" si="0"/>
        <v>40</v>
      </c>
      <c r="F11" s="44">
        <f t="shared" si="1"/>
        <v>1.8009905447996397E-2</v>
      </c>
      <c r="J11" s="190"/>
      <c r="K11" s="144"/>
      <c r="L11" s="139"/>
      <c r="M11" s="139"/>
      <c r="N11" s="141"/>
      <c r="S11" s="16" t="s">
        <v>10</v>
      </c>
      <c r="T11" s="17"/>
    </row>
    <row r="12" spans="2:20" ht="15" thickBot="1" x14ac:dyDescent="0.35">
      <c r="B12" s="461" t="s">
        <v>3</v>
      </c>
      <c r="C12" s="428">
        <v>29</v>
      </c>
      <c r="D12" s="428">
        <v>25</v>
      </c>
      <c r="E12" s="93">
        <f t="shared" si="0"/>
        <v>4</v>
      </c>
      <c r="F12" s="471">
        <f t="shared" si="1"/>
        <v>0.16</v>
      </c>
      <c r="J12" s="190"/>
      <c r="K12" s="146"/>
      <c r="L12" s="139"/>
      <c r="M12" s="139"/>
      <c r="N12" s="141"/>
      <c r="S12" s="16" t="s">
        <v>58</v>
      </c>
      <c r="T12" s="18">
        <f>SUM(C19/T7)</f>
        <v>0.69538461538461538</v>
      </c>
    </row>
    <row r="13" spans="2:20" ht="15" thickBot="1" x14ac:dyDescent="0.35">
      <c r="B13" s="14" t="s">
        <v>7</v>
      </c>
      <c r="C13" s="427">
        <v>21</v>
      </c>
      <c r="D13" s="427">
        <v>22</v>
      </c>
      <c r="E13" s="93">
        <f t="shared" si="0"/>
        <v>-1</v>
      </c>
      <c r="F13" s="474">
        <f t="shared" si="1"/>
        <v>-4.5454545454545456E-2</v>
      </c>
      <c r="J13" s="190"/>
      <c r="K13" s="144"/>
      <c r="L13" s="139"/>
      <c r="M13" s="139"/>
      <c r="N13" s="141"/>
      <c r="S13" s="16" t="s">
        <v>11</v>
      </c>
      <c r="T13" s="18">
        <f>SUM(C58/T8)</f>
        <v>0.639609561752988</v>
      </c>
    </row>
    <row r="14" spans="2:20" ht="15" thickBot="1" x14ac:dyDescent="0.35">
      <c r="B14" s="14" t="s">
        <v>59</v>
      </c>
      <c r="C14" s="427">
        <v>142</v>
      </c>
      <c r="D14" s="427">
        <v>128</v>
      </c>
      <c r="E14" s="93">
        <f t="shared" si="0"/>
        <v>14</v>
      </c>
      <c r="F14" s="471">
        <f t="shared" si="1"/>
        <v>0.109375</v>
      </c>
      <c r="J14" s="190"/>
      <c r="K14" s="144"/>
      <c r="L14" s="139"/>
      <c r="M14" s="139"/>
      <c r="N14" s="141"/>
      <c r="S14" t="s">
        <v>601</v>
      </c>
    </row>
    <row r="15" spans="2:20" ht="15" thickBot="1" x14ac:dyDescent="0.35">
      <c r="B15" s="14" t="s">
        <v>338</v>
      </c>
      <c r="C15" s="429">
        <v>20</v>
      </c>
      <c r="D15" s="429">
        <v>20</v>
      </c>
      <c r="E15" s="26">
        <f t="shared" si="0"/>
        <v>0</v>
      </c>
      <c r="F15" s="263">
        <f t="shared" si="1"/>
        <v>0</v>
      </c>
      <c r="I15" s="6"/>
      <c r="J15" s="190"/>
      <c r="K15" s="145"/>
      <c r="L15" s="139"/>
      <c r="M15" s="139"/>
      <c r="N15" s="141"/>
      <c r="S15" s="16" t="s">
        <v>10</v>
      </c>
      <c r="T15" s="17"/>
    </row>
    <row r="16" spans="2:20" ht="15" thickBot="1" x14ac:dyDescent="0.35">
      <c r="B16" s="419" t="s">
        <v>65</v>
      </c>
      <c r="C16" s="470">
        <v>26</v>
      </c>
      <c r="D16" s="470">
        <v>35</v>
      </c>
      <c r="E16" s="41">
        <f t="shared" si="0"/>
        <v>-9</v>
      </c>
      <c r="F16" s="44">
        <f t="shared" si="1"/>
        <v>-0.25714285714285712</v>
      </c>
      <c r="I16" s="5"/>
      <c r="J16" s="190"/>
      <c r="K16" s="144"/>
      <c r="L16" s="139"/>
      <c r="M16" s="139"/>
      <c r="N16" s="141"/>
      <c r="S16" s="16" t="s">
        <v>58</v>
      </c>
      <c r="T16" s="18">
        <f>D19/T7</f>
        <v>0.6858974358974359</v>
      </c>
    </row>
    <row r="17" spans="2:20" ht="15" thickBot="1" x14ac:dyDescent="0.35">
      <c r="B17" s="14" t="s">
        <v>296</v>
      </c>
      <c r="C17" s="431">
        <v>38</v>
      </c>
      <c r="D17" s="431">
        <v>33</v>
      </c>
      <c r="E17" s="41">
        <f t="shared" si="0"/>
        <v>5</v>
      </c>
      <c r="F17" s="471">
        <f t="shared" si="1"/>
        <v>0.15151515151515152</v>
      </c>
      <c r="I17" s="5"/>
      <c r="J17" s="190"/>
      <c r="K17" s="144"/>
      <c r="L17" s="139"/>
      <c r="M17" s="139"/>
      <c r="N17" s="141"/>
      <c r="S17" s="16" t="s">
        <v>11</v>
      </c>
      <c r="T17" s="18">
        <f>D58/T8</f>
        <v>0.62229482071713149</v>
      </c>
    </row>
    <row r="18" spans="2:20" ht="15" thickBot="1" x14ac:dyDescent="0.35">
      <c r="B18" s="15" t="s">
        <v>19</v>
      </c>
      <c r="C18" s="429">
        <v>82</v>
      </c>
      <c r="D18" s="429">
        <v>82</v>
      </c>
      <c r="E18" s="57">
        <f t="shared" si="0"/>
        <v>0</v>
      </c>
      <c r="F18" s="474">
        <f t="shared" si="1"/>
        <v>0</v>
      </c>
      <c r="G18" t="s">
        <v>602</v>
      </c>
      <c r="H18" s="186"/>
      <c r="I18" s="5"/>
      <c r="J18" s="190"/>
      <c r="K18" s="144"/>
      <c r="L18" s="139"/>
      <c r="M18" s="139"/>
      <c r="N18" s="141"/>
    </row>
    <row r="19" spans="2:20" ht="15" thickBot="1" x14ac:dyDescent="0.35">
      <c r="B19" s="90" t="s">
        <v>50</v>
      </c>
      <c r="C19" s="432">
        <f>SUM(C8:C18)</f>
        <v>2712</v>
      </c>
      <c r="D19" s="7">
        <f>SUM(D8:D18)</f>
        <v>2675</v>
      </c>
      <c r="E19" s="77">
        <f t="shared" si="0"/>
        <v>37</v>
      </c>
      <c r="F19" s="60">
        <f t="shared" si="1"/>
        <v>1.3831775700934579E-2</v>
      </c>
      <c r="I19" s="6"/>
      <c r="J19" s="142"/>
      <c r="K19" s="146"/>
      <c r="L19" s="142"/>
      <c r="M19" s="142"/>
      <c r="N19" s="143"/>
    </row>
    <row r="20" spans="2:20" x14ac:dyDescent="0.3">
      <c r="C20" s="433"/>
      <c r="E20" s="35"/>
      <c r="I20" s="6"/>
    </row>
    <row r="21" spans="2:20" ht="15.6" x14ac:dyDescent="0.3">
      <c r="C21" s="433"/>
      <c r="G21" s="35"/>
      <c r="H21" s="35"/>
      <c r="I21" s="5"/>
      <c r="J21" s="460"/>
      <c r="K21" s="460"/>
      <c r="L21" s="460"/>
    </row>
    <row r="22" spans="2:20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20" ht="15" thickBot="1" x14ac:dyDescent="0.35">
      <c r="B23" s="6" t="s">
        <v>604</v>
      </c>
      <c r="C23" s="434"/>
      <c r="D23" s="40"/>
      <c r="I23" s="5"/>
      <c r="J23" s="190"/>
      <c r="K23" s="190"/>
      <c r="L23" s="190"/>
    </row>
    <row r="24" spans="2:20" x14ac:dyDescent="0.3">
      <c r="B24" s="195"/>
      <c r="C24" s="423" t="s">
        <v>598</v>
      </c>
      <c r="D24" s="80" t="s">
        <v>22</v>
      </c>
      <c r="E24" s="45" t="s">
        <v>23</v>
      </c>
      <c r="F24" s="64" t="s">
        <v>23</v>
      </c>
    </row>
    <row r="25" spans="2:20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20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20" ht="15" thickBot="1" x14ac:dyDescent="0.35">
      <c r="B27" s="11" t="s">
        <v>0</v>
      </c>
      <c r="C27" s="435">
        <f t="shared" ref="C27:C36" si="2">SUM(C8)</f>
        <v>31</v>
      </c>
      <c r="D27" s="99">
        <v>113</v>
      </c>
      <c r="E27" s="41">
        <f>SUM(C27-D27)</f>
        <v>-82</v>
      </c>
      <c r="F27" s="67">
        <f>SUM(E27/D27)</f>
        <v>-0.72566371681415931</v>
      </c>
      <c r="G27" s="75">
        <f>SUM(C27/D27)</f>
        <v>0.27433628318584069</v>
      </c>
    </row>
    <row r="28" spans="2:20" ht="15" thickBot="1" x14ac:dyDescent="0.35">
      <c r="B28" s="34" t="s">
        <v>2</v>
      </c>
      <c r="C28" s="435">
        <f t="shared" si="2"/>
        <v>44</v>
      </c>
      <c r="D28" s="99">
        <v>118</v>
      </c>
      <c r="E28" s="41">
        <f t="shared" ref="E28:E38" si="3">SUM(C28-D28)</f>
        <v>-74</v>
      </c>
      <c r="F28" s="67">
        <f t="shared" ref="F28:F36" si="4">SUM(E28/D28)</f>
        <v>-0.6271186440677966</v>
      </c>
      <c r="G28" s="75">
        <f>SUM(C28/D28)</f>
        <v>0.3728813559322034</v>
      </c>
    </row>
    <row r="29" spans="2:20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3"/>
        <v>-29</v>
      </c>
      <c r="F29" s="67">
        <f t="shared" si="4"/>
        <v>-0.61702127659574468</v>
      </c>
      <c r="G29" s="75">
        <f t="shared" ref="G29:G36" si="5">SUM(C29/D29)</f>
        <v>0.38297872340425532</v>
      </c>
      <c r="I29" s="40"/>
      <c r="J29" s="40"/>
      <c r="K29" s="40"/>
      <c r="L29" s="40"/>
      <c r="M29" s="40"/>
      <c r="N29" s="40"/>
      <c r="O29" s="40"/>
      <c r="P29" s="40"/>
      <c r="Q29" s="40"/>
    </row>
    <row r="30" spans="2:20" ht="15" thickBot="1" x14ac:dyDescent="0.35">
      <c r="B30" s="12" t="s">
        <v>6</v>
      </c>
      <c r="C30" s="435">
        <f t="shared" si="2"/>
        <v>2261</v>
      </c>
      <c r="D30" s="99">
        <v>2500</v>
      </c>
      <c r="E30" s="41">
        <f t="shared" si="3"/>
        <v>-239</v>
      </c>
      <c r="F30" s="67">
        <f t="shared" si="4"/>
        <v>-9.5600000000000004E-2</v>
      </c>
      <c r="G30" s="75">
        <f>SUM(C30/D30)</f>
        <v>0.90439999999999998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20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  <c r="S31" s="40"/>
      <c r="T31" s="10"/>
    </row>
    <row r="32" spans="2:20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3"/>
        <v>-14</v>
      </c>
      <c r="F32" s="67">
        <f t="shared" si="4"/>
        <v>-0.4</v>
      </c>
      <c r="G32" s="75">
        <f t="shared" si="5"/>
        <v>0.6</v>
      </c>
      <c r="Q32" s="72"/>
      <c r="S32" s="40"/>
      <c r="T32" s="8"/>
    </row>
    <row r="33" spans="2:20" ht="15" thickBot="1" x14ac:dyDescent="0.35">
      <c r="B33" s="33" t="s">
        <v>59</v>
      </c>
      <c r="C33" s="435">
        <f>SUM(C14)</f>
        <v>142</v>
      </c>
      <c r="D33" s="99">
        <v>460</v>
      </c>
      <c r="E33" s="41">
        <f t="shared" si="3"/>
        <v>-318</v>
      </c>
      <c r="F33" s="67">
        <f t="shared" si="4"/>
        <v>-0.69130434782608696</v>
      </c>
      <c r="G33" s="75">
        <f t="shared" si="5"/>
        <v>0.30869565217391304</v>
      </c>
      <c r="Q33" s="72"/>
      <c r="S33" s="40"/>
      <c r="T33" s="8"/>
    </row>
    <row r="34" spans="2:20" ht="15" thickBot="1" x14ac:dyDescent="0.35">
      <c r="B34" s="14" t="s">
        <v>338</v>
      </c>
      <c r="C34" s="435">
        <f t="shared" si="2"/>
        <v>20</v>
      </c>
      <c r="D34" s="99">
        <v>61</v>
      </c>
      <c r="E34" s="41">
        <f t="shared" si="3"/>
        <v>-41</v>
      </c>
      <c r="F34" s="67">
        <f t="shared" si="4"/>
        <v>-0.67213114754098358</v>
      </c>
      <c r="G34" s="75">
        <f t="shared" si="5"/>
        <v>0.32786885245901637</v>
      </c>
      <c r="Q34" s="72"/>
      <c r="T34" s="8"/>
    </row>
    <row r="35" spans="2:20" ht="15" thickBot="1" x14ac:dyDescent="0.35">
      <c r="B35" s="14" t="s">
        <v>65</v>
      </c>
      <c r="C35" s="436">
        <f t="shared" si="2"/>
        <v>26</v>
      </c>
      <c r="D35" s="182">
        <v>44</v>
      </c>
      <c r="E35" s="57">
        <f t="shared" si="3"/>
        <v>-18</v>
      </c>
      <c r="F35" s="389">
        <f t="shared" si="4"/>
        <v>-0.40909090909090912</v>
      </c>
      <c r="G35" s="75">
        <f t="shared" si="5"/>
        <v>0.59090909090909094</v>
      </c>
      <c r="Q35" s="72"/>
      <c r="T35" s="8"/>
    </row>
    <row r="36" spans="2:20" ht="15" thickBot="1" x14ac:dyDescent="0.35">
      <c r="B36" s="14" t="s">
        <v>296</v>
      </c>
      <c r="C36" s="436">
        <f t="shared" si="2"/>
        <v>38</v>
      </c>
      <c r="D36" s="128">
        <v>111</v>
      </c>
      <c r="E36" s="57">
        <f t="shared" si="3"/>
        <v>-73</v>
      </c>
      <c r="F36" s="389">
        <f t="shared" si="4"/>
        <v>-0.65765765765765771</v>
      </c>
      <c r="G36" s="75">
        <f t="shared" si="5"/>
        <v>0.34234234234234234</v>
      </c>
      <c r="Q36" s="72"/>
      <c r="T36" s="8"/>
    </row>
    <row r="37" spans="2:20" ht="15" thickBot="1" x14ac:dyDescent="0.35">
      <c r="B37" s="14" t="s">
        <v>19</v>
      </c>
      <c r="C37" s="435">
        <f>SUM(C18)</f>
        <v>82</v>
      </c>
      <c r="D37" s="119">
        <v>295</v>
      </c>
      <c r="E37" s="41">
        <f t="shared" si="3"/>
        <v>-213</v>
      </c>
      <c r="F37" s="94">
        <f>SUM(E37/D37)</f>
        <v>-0.7220338983050848</v>
      </c>
      <c r="G37" s="75">
        <f>SUM(C37/D37)</f>
        <v>0.27796610169491526</v>
      </c>
      <c r="Q37" s="72"/>
      <c r="S37" s="40"/>
      <c r="T37" s="8"/>
    </row>
    <row r="38" spans="2:20" ht="15" thickBot="1" x14ac:dyDescent="0.35">
      <c r="B38" s="61" t="s">
        <v>50</v>
      </c>
      <c r="C38" s="432">
        <f>SUM(C27:C37)</f>
        <v>2712</v>
      </c>
      <c r="D38" s="7">
        <f>SUM(D27:D37)</f>
        <v>3859</v>
      </c>
      <c r="E38" s="77">
        <f t="shared" si="3"/>
        <v>-1147</v>
      </c>
      <c r="F38" s="149">
        <f>SUM(E38/D38)</f>
        <v>-0.29722726094843221</v>
      </c>
      <c r="G38" s="185">
        <f>SUM(C38/D38)</f>
        <v>0.70277273905156779</v>
      </c>
      <c r="Q38" s="72"/>
      <c r="T38" s="8"/>
    </row>
    <row r="39" spans="2:20" ht="15" thickBot="1" x14ac:dyDescent="0.35">
      <c r="B39" s="10"/>
      <c r="C39" s="437"/>
      <c r="D39" s="73"/>
      <c r="E39" s="73"/>
      <c r="F39" s="74"/>
      <c r="G39" s="75"/>
      <c r="Q39" s="72"/>
      <c r="S39" s="40"/>
      <c r="T39" s="8"/>
    </row>
    <row r="40" spans="2:20" ht="15" thickBot="1" x14ac:dyDescent="0.35">
      <c r="B40" s="40" t="s">
        <v>213</v>
      </c>
      <c r="C40" s="438">
        <f>SUM(C27:C29,C31:C37)</f>
        <v>451</v>
      </c>
      <c r="D40" s="438">
        <f>SUM(D27:D29,D31:D37)</f>
        <v>1359</v>
      </c>
      <c r="E40" s="77">
        <f>SUM(C40-D40)</f>
        <v>-908</v>
      </c>
      <c r="F40" s="149">
        <f>SUM(E40/D40)</f>
        <v>-0.66813833701250924</v>
      </c>
      <c r="G40" s="185">
        <f>SUM(C40/D40)</f>
        <v>0.33186166298749081</v>
      </c>
      <c r="Q40" s="72"/>
      <c r="T40" s="8"/>
    </row>
    <row r="41" spans="2:20" x14ac:dyDescent="0.3">
      <c r="C41" s="433"/>
      <c r="Q41" s="72"/>
      <c r="S41" s="40"/>
      <c r="T41" s="8"/>
    </row>
    <row r="42" spans="2:20" ht="15.6" x14ac:dyDescent="0.3">
      <c r="B42" s="70" t="s">
        <v>600</v>
      </c>
      <c r="C42" s="421"/>
      <c r="D42" s="28"/>
      <c r="Q42" s="72"/>
      <c r="S42" s="40"/>
      <c r="T42" s="8"/>
    </row>
    <row r="43" spans="2:20" ht="18.600000000000001" thickBot="1" x14ac:dyDescent="0.4">
      <c r="B43" s="191" t="s">
        <v>53</v>
      </c>
      <c r="C43" s="422"/>
      <c r="D43" s="192"/>
      <c r="M43" s="464"/>
      <c r="Q43" s="72"/>
      <c r="S43" s="40"/>
      <c r="T43" s="8"/>
    </row>
    <row r="44" spans="2:20" x14ac:dyDescent="0.3">
      <c r="B44" s="230"/>
      <c r="C44" s="423" t="s">
        <v>598</v>
      </c>
      <c r="D44" s="465" t="s">
        <v>597</v>
      </c>
      <c r="E44" s="45" t="s">
        <v>20</v>
      </c>
      <c r="F44" s="64" t="s">
        <v>20</v>
      </c>
      <c r="Q44" s="72"/>
      <c r="S44" s="40"/>
      <c r="T44" s="8"/>
    </row>
    <row r="45" spans="2:20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  <c r="S45" s="40"/>
      <c r="T45" s="8"/>
    </row>
    <row r="46" spans="2:20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K46" s="35"/>
      <c r="Q46" s="72"/>
      <c r="T46" s="8"/>
    </row>
    <row r="47" spans="2:20" ht="15" thickBot="1" x14ac:dyDescent="0.35">
      <c r="B47" s="249" t="s">
        <v>0</v>
      </c>
      <c r="C47" s="441">
        <v>1034</v>
      </c>
      <c r="D47" s="441">
        <v>1034</v>
      </c>
      <c r="E47" s="93">
        <f t="shared" ref="E47:E57" si="6">SUM(C47-D47)</f>
        <v>0</v>
      </c>
      <c r="F47" s="95">
        <f t="shared" ref="F47:F57" si="7">SUM(E47/D47)</f>
        <v>0</v>
      </c>
      <c r="G47" s="394">
        <f t="shared" ref="G47:G57" si="8">SUM(C47/C27)</f>
        <v>33.354838709677416</v>
      </c>
      <c r="Q47" s="72"/>
      <c r="S47" s="40"/>
      <c r="T47" s="8"/>
    </row>
    <row r="48" spans="2:20" ht="15" thickBot="1" x14ac:dyDescent="0.35">
      <c r="B48" s="248" t="s">
        <v>2</v>
      </c>
      <c r="C48" s="427">
        <v>722</v>
      </c>
      <c r="D48" s="430">
        <v>1043</v>
      </c>
      <c r="E48" s="93">
        <f t="shared" si="6"/>
        <v>-321</v>
      </c>
      <c r="F48" s="95">
        <f t="shared" si="7"/>
        <v>-0.30776605944391178</v>
      </c>
      <c r="G48" s="394">
        <f t="shared" si="8"/>
        <v>16.40909090909091</v>
      </c>
      <c r="I48" s="459"/>
      <c r="Q48" s="72"/>
      <c r="S48" s="40"/>
      <c r="T48" s="8"/>
    </row>
    <row r="49" spans="2:20" ht="15" thickBot="1" x14ac:dyDescent="0.35">
      <c r="B49" s="38" t="s">
        <v>1</v>
      </c>
      <c r="C49" s="427">
        <v>658</v>
      </c>
      <c r="D49" s="427">
        <v>1229</v>
      </c>
      <c r="E49" s="93">
        <f t="shared" si="6"/>
        <v>-571</v>
      </c>
      <c r="F49" s="95">
        <f t="shared" si="7"/>
        <v>-0.46460537021969078</v>
      </c>
      <c r="G49" s="394">
        <f t="shared" si="8"/>
        <v>36.555555555555557</v>
      </c>
      <c r="Q49" s="72"/>
      <c r="S49" s="40"/>
      <c r="T49" s="8"/>
    </row>
    <row r="50" spans="2:20" ht="15" thickBot="1" x14ac:dyDescent="0.35">
      <c r="B50" s="2" t="s">
        <v>6</v>
      </c>
      <c r="C50" s="442">
        <v>68070</v>
      </c>
      <c r="D50" s="442">
        <v>64841</v>
      </c>
      <c r="E50" s="93">
        <f t="shared" si="6"/>
        <v>3229</v>
      </c>
      <c r="F50" s="95">
        <f t="shared" si="7"/>
        <v>4.9798738452522327E-2</v>
      </c>
      <c r="G50" s="394">
        <f t="shared" si="8"/>
        <v>30.106147722246792</v>
      </c>
      <c r="Q50" s="72"/>
      <c r="S50" s="40"/>
      <c r="T50" s="8"/>
    </row>
    <row r="51" spans="2:20" ht="15" thickBot="1" x14ac:dyDescent="0.35">
      <c r="B51" s="3" t="s">
        <v>3</v>
      </c>
      <c r="C51" s="427">
        <v>1129</v>
      </c>
      <c r="D51" s="427">
        <v>1047</v>
      </c>
      <c r="E51" s="93">
        <f t="shared" si="6"/>
        <v>82</v>
      </c>
      <c r="F51" s="472">
        <f t="shared" si="7"/>
        <v>7.8319006685768869E-2</v>
      </c>
      <c r="G51" s="394">
        <f t="shared" si="8"/>
        <v>38.931034482758619</v>
      </c>
      <c r="K51" s="40"/>
      <c r="M51" s="40"/>
      <c r="Q51" s="72"/>
      <c r="S51" s="40"/>
      <c r="T51" s="8"/>
    </row>
    <row r="52" spans="2:20" ht="15" thickBot="1" x14ac:dyDescent="0.35">
      <c r="B52" s="14" t="s">
        <v>7</v>
      </c>
      <c r="C52" s="427">
        <v>459</v>
      </c>
      <c r="D52" s="427">
        <v>629</v>
      </c>
      <c r="E52" s="93">
        <f t="shared" si="6"/>
        <v>-170</v>
      </c>
      <c r="F52" s="472">
        <f t="shared" si="7"/>
        <v>-0.27027027027027029</v>
      </c>
      <c r="G52" s="394">
        <f t="shared" si="8"/>
        <v>21.857142857142858</v>
      </c>
      <c r="K52" s="40"/>
      <c r="L52" s="40"/>
      <c r="M52" s="40"/>
      <c r="N52" s="40"/>
      <c r="O52" s="40"/>
      <c r="Q52" s="88"/>
      <c r="S52" s="40"/>
      <c r="T52" s="10"/>
    </row>
    <row r="53" spans="2:20" ht="15" thickBot="1" x14ac:dyDescent="0.35">
      <c r="B53" s="14" t="s">
        <v>59</v>
      </c>
      <c r="C53" s="473">
        <v>4510</v>
      </c>
      <c r="D53" s="473">
        <v>4057</v>
      </c>
      <c r="E53" s="93">
        <f t="shared" si="6"/>
        <v>453</v>
      </c>
      <c r="F53" s="95">
        <f t="shared" si="7"/>
        <v>0.11165886122750801</v>
      </c>
      <c r="G53" s="394">
        <f t="shared" si="8"/>
        <v>31.760563380281692</v>
      </c>
      <c r="I53" s="282"/>
      <c r="K53" s="40"/>
      <c r="L53" s="40"/>
      <c r="M53" s="40"/>
      <c r="Q53" s="88"/>
      <c r="S53" s="40"/>
      <c r="T53" s="10"/>
    </row>
    <row r="54" spans="2:20" ht="15" thickBot="1" x14ac:dyDescent="0.35">
      <c r="B54" s="14" t="s">
        <v>338</v>
      </c>
      <c r="C54" s="429">
        <v>607</v>
      </c>
      <c r="D54" s="429">
        <v>562</v>
      </c>
      <c r="E54" s="26">
        <f t="shared" si="6"/>
        <v>45</v>
      </c>
      <c r="F54" s="152">
        <f t="shared" si="7"/>
        <v>8.0071174377224205E-2</v>
      </c>
      <c r="G54" s="394">
        <f t="shared" si="8"/>
        <v>30.35</v>
      </c>
    </row>
    <row r="55" spans="2:20" ht="15" thickBot="1" x14ac:dyDescent="0.35">
      <c r="B55" s="419" t="s">
        <v>65</v>
      </c>
      <c r="C55" s="469">
        <v>795</v>
      </c>
      <c r="D55" s="469">
        <v>1416</v>
      </c>
      <c r="E55" s="41">
        <f t="shared" si="6"/>
        <v>-621</v>
      </c>
      <c r="F55" s="67">
        <f t="shared" si="7"/>
        <v>-0.4385593220338983</v>
      </c>
      <c r="G55" s="394">
        <f t="shared" si="8"/>
        <v>30.576923076923077</v>
      </c>
      <c r="K55" s="40"/>
      <c r="M55" s="40"/>
      <c r="N55" s="88"/>
      <c r="S55" s="40"/>
    </row>
    <row r="56" spans="2:20" ht="15" thickBot="1" x14ac:dyDescent="0.35">
      <c r="B56" s="14" t="s">
        <v>296</v>
      </c>
      <c r="C56" s="427">
        <v>606</v>
      </c>
      <c r="D56" s="427">
        <v>559</v>
      </c>
      <c r="E56" s="41">
        <f t="shared" si="6"/>
        <v>47</v>
      </c>
      <c r="F56" s="67">
        <f t="shared" si="7"/>
        <v>8.4078711985688726E-2</v>
      </c>
      <c r="G56" s="394">
        <f t="shared" si="8"/>
        <v>15.947368421052632</v>
      </c>
      <c r="K56" s="40"/>
      <c r="M56" s="40"/>
      <c r="N56" s="88"/>
      <c r="S56" s="40"/>
    </row>
    <row r="57" spans="2:20" ht="15" thickBot="1" x14ac:dyDescent="0.35">
      <c r="B57" s="15" t="s">
        <v>19</v>
      </c>
      <c r="C57" s="429">
        <v>1681</v>
      </c>
      <c r="D57" s="429">
        <v>1681</v>
      </c>
      <c r="E57" s="57">
        <f t="shared" si="6"/>
        <v>0</v>
      </c>
      <c r="F57" s="94">
        <f t="shared" si="7"/>
        <v>0</v>
      </c>
      <c r="G57" s="394">
        <f t="shared" si="8"/>
        <v>20.5</v>
      </c>
      <c r="J57" s="10"/>
      <c r="K57" s="40"/>
      <c r="L57" s="40"/>
      <c r="M57" s="40"/>
      <c r="S57" s="40"/>
    </row>
    <row r="58" spans="2:20" ht="15" thickBot="1" x14ac:dyDescent="0.35">
      <c r="B58" s="61" t="s">
        <v>50</v>
      </c>
      <c r="C58" s="432">
        <f>SUM(C47:C57)</f>
        <v>80271</v>
      </c>
      <c r="D58" s="59">
        <f>SUM(D47:D57)</f>
        <v>78098</v>
      </c>
      <c r="E58" s="77">
        <f>SUM(C58-D58)</f>
        <v>2173</v>
      </c>
      <c r="F58" s="149">
        <f>SUM(E58/D58)</f>
        <v>2.7824015979922661E-2</v>
      </c>
      <c r="G58" s="395">
        <f>SUM(C58/C38)</f>
        <v>29.598451327433629</v>
      </c>
      <c r="J58" s="40"/>
      <c r="K58" s="40"/>
      <c r="L58" s="40"/>
      <c r="M58" s="40"/>
      <c r="S58" s="40"/>
    </row>
    <row r="59" spans="2:20" ht="15" thickBot="1" x14ac:dyDescent="0.35">
      <c r="B59" t="s">
        <v>448</v>
      </c>
      <c r="C59" s="437">
        <f>SUM(C47:C49,C51:C57)</f>
        <v>12201</v>
      </c>
      <c r="D59" s="73">
        <f>SUM(D47:D49,D51:D57)</f>
        <v>13257</v>
      </c>
      <c r="E59" s="73">
        <f>SUM(E47:E49,E51:E57)</f>
        <v>-1056</v>
      </c>
      <c r="F59" s="127">
        <f>SUM(E59/D59)</f>
        <v>-7.9656030776193709E-2</v>
      </c>
      <c r="G59" s="72"/>
    </row>
    <row r="60" spans="2:20" ht="15" thickBot="1" x14ac:dyDescent="0.35">
      <c r="C60" s="433" t="s">
        <v>66</v>
      </c>
      <c r="S60" s="40"/>
    </row>
    <row r="61" spans="2:20" ht="15" thickBot="1" x14ac:dyDescent="0.35">
      <c r="C61" s="443"/>
      <c r="E61" s="83">
        <f>SUM(C47:C49,C51:C57)</f>
        <v>12201</v>
      </c>
      <c r="F61" s="30">
        <f>SUM(C27:C29,C31:C37)</f>
        <v>451</v>
      </c>
      <c r="G61" s="134">
        <f>SUM(E61/F61)</f>
        <v>27.053215077605323</v>
      </c>
      <c r="K61" s="40"/>
      <c r="S61" s="40"/>
    </row>
    <row r="62" spans="2:20" ht="15" thickBot="1" x14ac:dyDescent="0.35">
      <c r="C62" s="433"/>
      <c r="F62" s="132">
        <v>18.8</v>
      </c>
      <c r="G62" s="88"/>
      <c r="K62" s="40"/>
      <c r="S62" s="40"/>
    </row>
    <row r="63" spans="2:20" ht="18" x14ac:dyDescent="0.35">
      <c r="B63" s="191" t="s">
        <v>53</v>
      </c>
      <c r="C63" s="422"/>
      <c r="D63" s="192"/>
      <c r="E63" s="35"/>
    </row>
    <row r="64" spans="2:20" ht="15.6" x14ac:dyDescent="0.3">
      <c r="B64" s="6" t="s">
        <v>603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C65" s="433"/>
      <c r="J65" s="522"/>
      <c r="K65" s="522"/>
      <c r="L65" s="266"/>
      <c r="M65" s="266"/>
    </row>
    <row r="66" spans="2:14" x14ac:dyDescent="0.3">
      <c r="B66" s="193"/>
      <c r="C66" s="423" t="s">
        <v>598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1034</v>
      </c>
      <c r="D69" s="220">
        <v>4152</v>
      </c>
      <c r="E69" s="41">
        <f>SUM(C69-D69)</f>
        <v>-3118</v>
      </c>
      <c r="F69" s="67">
        <f>SUM(E69/D69)</f>
        <v>-0.75096339113680155</v>
      </c>
      <c r="G69" s="75">
        <f>SUM(C69/D69)</f>
        <v>0.24903660886319845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722</v>
      </c>
      <c r="D70" s="220">
        <v>3262</v>
      </c>
      <c r="E70" s="41">
        <f t="shared" ref="E70:E79" si="10">SUM(C70-D70)</f>
        <v>-2540</v>
      </c>
      <c r="F70" s="67">
        <f t="shared" ref="F70:F79" si="11">SUM(E70/D70)</f>
        <v>-0.77866339668914775</v>
      </c>
      <c r="G70" s="75">
        <f t="shared" ref="G70:G79" si="12">SUM(C70/D70)</f>
        <v>0.22133660331085223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658</v>
      </c>
      <c r="D71" s="220">
        <v>1771</v>
      </c>
      <c r="E71" s="41">
        <f t="shared" si="10"/>
        <v>-1113</v>
      </c>
      <c r="F71" s="67">
        <f t="shared" si="11"/>
        <v>-0.62845849802371545</v>
      </c>
      <c r="G71" s="75">
        <f>SUM(C71/D71)</f>
        <v>0.3715415019762846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68070</v>
      </c>
      <c r="D72" s="220">
        <v>86541</v>
      </c>
      <c r="E72" s="41">
        <f t="shared" si="10"/>
        <v>-18471</v>
      </c>
      <c r="F72" s="67">
        <f t="shared" si="11"/>
        <v>-0.21343640586542795</v>
      </c>
      <c r="G72" s="75">
        <f t="shared" si="12"/>
        <v>0.786563594134572</v>
      </c>
    </row>
    <row r="73" spans="2:14" ht="15" thickBot="1" x14ac:dyDescent="0.35">
      <c r="B73" s="3" t="s">
        <v>3</v>
      </c>
      <c r="C73" s="435">
        <f t="shared" si="9"/>
        <v>1129</v>
      </c>
      <c r="D73" s="220">
        <v>2819</v>
      </c>
      <c r="E73" s="41">
        <f t="shared" si="10"/>
        <v>-1690</v>
      </c>
      <c r="F73" s="67">
        <f t="shared" si="11"/>
        <v>-0.59950336998935794</v>
      </c>
      <c r="G73" s="75">
        <f t="shared" si="12"/>
        <v>0.40049663001064206</v>
      </c>
    </row>
    <row r="74" spans="2:14" ht="15" thickBot="1" x14ac:dyDescent="0.35">
      <c r="B74" s="227" t="s">
        <v>7</v>
      </c>
      <c r="C74" s="435">
        <f t="shared" si="9"/>
        <v>459</v>
      </c>
      <c r="D74" s="223">
        <v>752</v>
      </c>
      <c r="E74" s="57">
        <f t="shared" si="10"/>
        <v>-293</v>
      </c>
      <c r="F74" s="94">
        <f t="shared" si="11"/>
        <v>-0.3896276595744681</v>
      </c>
      <c r="G74" s="75">
        <f t="shared" si="12"/>
        <v>0.6103723404255319</v>
      </c>
    </row>
    <row r="75" spans="2:14" ht="15" thickBot="1" x14ac:dyDescent="0.35">
      <c r="B75" s="14" t="s">
        <v>59</v>
      </c>
      <c r="C75" s="435">
        <f t="shared" si="9"/>
        <v>4510</v>
      </c>
      <c r="D75" s="220">
        <v>14129</v>
      </c>
      <c r="E75" s="41">
        <f t="shared" si="10"/>
        <v>-9619</v>
      </c>
      <c r="F75" s="67">
        <f t="shared" si="11"/>
        <v>-0.68079835798711874</v>
      </c>
      <c r="G75" s="75">
        <f t="shared" si="12"/>
        <v>0.31920164201288131</v>
      </c>
      <c r="K75" s="282"/>
    </row>
    <row r="76" spans="2:14" ht="15" thickBot="1" x14ac:dyDescent="0.35">
      <c r="B76" s="170" t="s">
        <v>338</v>
      </c>
      <c r="C76" s="435">
        <f t="shared" si="9"/>
        <v>607</v>
      </c>
      <c r="D76" s="235">
        <v>1843</v>
      </c>
      <c r="E76" s="93">
        <f t="shared" si="10"/>
        <v>-1236</v>
      </c>
      <c r="F76" s="95">
        <f t="shared" si="11"/>
        <v>-0.67064568638090072</v>
      </c>
      <c r="G76" s="75">
        <f t="shared" si="12"/>
        <v>0.32935431361909928</v>
      </c>
    </row>
    <row r="77" spans="2:14" ht="15" thickBot="1" x14ac:dyDescent="0.35">
      <c r="B77" s="233" t="s">
        <v>65</v>
      </c>
      <c r="C77" s="436">
        <f>SUM(C55)</f>
        <v>795</v>
      </c>
      <c r="D77" s="236">
        <v>1048</v>
      </c>
      <c r="E77" s="57">
        <f t="shared" si="10"/>
        <v>-253</v>
      </c>
      <c r="F77" s="238">
        <f t="shared" si="11"/>
        <v>-0.24141221374045801</v>
      </c>
      <c r="G77" s="75">
        <f t="shared" si="12"/>
        <v>0.75858778625954193</v>
      </c>
    </row>
    <row r="78" spans="2:14" ht="15" thickBot="1" x14ac:dyDescent="0.35">
      <c r="B78" s="419" t="s">
        <v>296</v>
      </c>
      <c r="C78" s="435">
        <f t="shared" si="9"/>
        <v>606</v>
      </c>
      <c r="D78" s="418">
        <v>3522</v>
      </c>
      <c r="E78" s="105">
        <f t="shared" si="10"/>
        <v>-2916</v>
      </c>
      <c r="F78" s="150">
        <f t="shared" si="11"/>
        <v>-0.82793867120954001</v>
      </c>
      <c r="G78" s="75">
        <f t="shared" si="12"/>
        <v>0.17206132879045996</v>
      </c>
    </row>
    <row r="79" spans="2:14" ht="15" thickBot="1" x14ac:dyDescent="0.35">
      <c r="B79" s="38" t="s">
        <v>19</v>
      </c>
      <c r="C79" s="441">
        <f t="shared" si="9"/>
        <v>1681</v>
      </c>
      <c r="D79" s="390">
        <v>5504</v>
      </c>
      <c r="E79" s="26">
        <f t="shared" si="10"/>
        <v>-3823</v>
      </c>
      <c r="F79" s="152">
        <f t="shared" si="11"/>
        <v>-0.69458575581395354</v>
      </c>
      <c r="G79" s="75">
        <f t="shared" si="12"/>
        <v>0.30541424418604651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80271</v>
      </c>
      <c r="D80" s="115">
        <f>SUM(D69:D79)</f>
        <v>125343</v>
      </c>
      <c r="E80" s="77">
        <f>SUM(C80-D80)</f>
        <v>-45072</v>
      </c>
      <c r="F80" s="149">
        <f>SUM(E80/D80)</f>
        <v>-0.35958928699648163</v>
      </c>
      <c r="G80" s="185">
        <f>SUM(C80/D80)</f>
        <v>0.64041071300351837</v>
      </c>
      <c r="N80" s="72"/>
    </row>
    <row r="81" spans="2:14" ht="15" thickBot="1" x14ac:dyDescent="0.35">
      <c r="C81" s="433"/>
      <c r="E81" s="102">
        <f>SUM(E69:E79)</f>
        <v>-45072</v>
      </c>
      <c r="I81" s="6" t="s">
        <v>603</v>
      </c>
      <c r="J81" s="40"/>
      <c r="K81" s="40"/>
      <c r="N81" s="72"/>
    </row>
    <row r="82" spans="2:14" ht="18.600000000000001" thickBot="1" x14ac:dyDescent="0.4">
      <c r="C82" s="444">
        <f>SUM(C80/C38)</f>
        <v>29.598451327433629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2:14" x14ac:dyDescent="0.3">
      <c r="C83" s="433"/>
      <c r="I83" s="195"/>
      <c r="J83" s="423" t="s">
        <v>598</v>
      </c>
      <c r="K83" s="69" t="s">
        <v>22</v>
      </c>
      <c r="L83" s="82" t="s">
        <v>23</v>
      </c>
      <c r="M83" s="45" t="s">
        <v>23</v>
      </c>
      <c r="N83" s="72"/>
    </row>
    <row r="84" spans="2:14" ht="15" thickBot="1" x14ac:dyDescent="0.35">
      <c r="C84" s="437">
        <f>SUM(C69:C71,C73:C79)</f>
        <v>12201</v>
      </c>
      <c r="D84" s="73">
        <f>SUM(D69:D71,D73:D79)</f>
        <v>38802</v>
      </c>
      <c r="E84" s="250">
        <f>SUM(C84/D84)</f>
        <v>0.31444255450749964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2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2:14" x14ac:dyDescent="0.3">
      <c r="C86" s="433"/>
      <c r="I86" s="129" t="s">
        <v>0</v>
      </c>
      <c r="J86" s="212">
        <f t="shared" ref="J86:K96" si="13">SUM(C69/C27)</f>
        <v>33.354838709677416</v>
      </c>
      <c r="K86" s="111">
        <f t="shared" si="13"/>
        <v>36.743362831858406</v>
      </c>
      <c r="L86" s="210">
        <f>SUM(J86-K86)</f>
        <v>-3.3885241221809892</v>
      </c>
      <c r="M86" s="44">
        <f>SUM(L86/K86)</f>
        <v>-9.222139349866372E-2</v>
      </c>
      <c r="N86" s="72"/>
    </row>
    <row r="87" spans="2:14" x14ac:dyDescent="0.3">
      <c r="C87" s="433"/>
      <c r="D87" s="40"/>
      <c r="E87" s="40"/>
      <c r="I87" s="129" t="s">
        <v>2</v>
      </c>
      <c r="J87" s="212">
        <f t="shared" si="13"/>
        <v>16.40909090909091</v>
      </c>
      <c r="K87" s="111">
        <f t="shared" si="13"/>
        <v>27.64406779661017</v>
      </c>
      <c r="L87" s="210">
        <f t="shared" ref="L87:L96" si="14">SUM(J87-K87)</f>
        <v>-11.234976887519259</v>
      </c>
      <c r="M87" s="44">
        <f t="shared" ref="M87:M96" si="15">SUM(L87/K87)</f>
        <v>-0.40641547293907804</v>
      </c>
      <c r="N87" s="72"/>
    </row>
    <row r="88" spans="2:14" x14ac:dyDescent="0.3">
      <c r="C88" s="434"/>
      <c r="D88" s="73"/>
      <c r="E88" s="73"/>
      <c r="I88" s="130" t="s">
        <v>1</v>
      </c>
      <c r="J88" s="212">
        <f t="shared" si="13"/>
        <v>36.555555555555557</v>
      </c>
      <c r="K88" s="111">
        <f t="shared" si="13"/>
        <v>37.680851063829785</v>
      </c>
      <c r="L88" s="210">
        <f>SUM(J88-K88)</f>
        <v>-1.1252955082742275</v>
      </c>
      <c r="M88" s="44">
        <f t="shared" si="15"/>
        <v>-2.9863855950812365E-2</v>
      </c>
      <c r="N88" s="72"/>
    </row>
    <row r="89" spans="2:14" x14ac:dyDescent="0.3">
      <c r="B89" t="s">
        <v>589</v>
      </c>
      <c r="C89" s="445">
        <f>(SUM(C69,C70,C71,C73,C74,C75,C76,C77,C78,C79)/SUM(C27,C28,C29,C31,C32,C33,C34,C35,C36,C37))</f>
        <v>27.053215077605323</v>
      </c>
      <c r="D89" s="10"/>
      <c r="E89" s="73"/>
      <c r="I89" s="130" t="s">
        <v>6</v>
      </c>
      <c r="J89" s="212">
        <f t="shared" si="13"/>
        <v>30.106147722246792</v>
      </c>
      <c r="K89" s="111">
        <f t="shared" si="13"/>
        <v>34.616399999999999</v>
      </c>
      <c r="L89" s="210">
        <f t="shared" si="14"/>
        <v>-4.5102522777532066</v>
      </c>
      <c r="M89" s="44">
        <f t="shared" si="15"/>
        <v>-0.1302923550037903</v>
      </c>
    </row>
    <row r="90" spans="2:14" x14ac:dyDescent="0.3">
      <c r="C90" s="433"/>
      <c r="I90" s="130" t="s">
        <v>3</v>
      </c>
      <c r="J90" s="212">
        <f t="shared" si="13"/>
        <v>38.931034482758619</v>
      </c>
      <c r="K90" s="111">
        <f t="shared" ref="K90:K96" si="16">SUM(D73/D31)</f>
        <v>37.586666666666666</v>
      </c>
      <c r="L90" s="210">
        <f t="shared" si="14"/>
        <v>1.3443678160919532</v>
      </c>
      <c r="M90" s="44">
        <f t="shared" si="15"/>
        <v>3.5767146579246713E-2</v>
      </c>
    </row>
    <row r="91" spans="2:14" x14ac:dyDescent="0.3">
      <c r="C91" s="433"/>
      <c r="E91" s="73"/>
      <c r="I91" s="130" t="s">
        <v>7</v>
      </c>
      <c r="J91" s="212">
        <f t="shared" si="13"/>
        <v>21.857142857142858</v>
      </c>
      <c r="K91" s="111">
        <f t="shared" si="16"/>
        <v>21.485714285714284</v>
      </c>
      <c r="L91" s="210">
        <f t="shared" si="14"/>
        <v>0.37142857142857366</v>
      </c>
      <c r="M91" s="44">
        <f t="shared" si="15"/>
        <v>1.7287234042553296E-2</v>
      </c>
    </row>
    <row r="92" spans="2:14" x14ac:dyDescent="0.3">
      <c r="C92" s="433"/>
      <c r="E92" s="74"/>
      <c r="I92" s="130" t="s">
        <v>59</v>
      </c>
      <c r="J92" s="212">
        <f t="shared" si="13"/>
        <v>31.760563380281692</v>
      </c>
      <c r="K92" s="111">
        <f t="shared" si="16"/>
        <v>30.715217391304346</v>
      </c>
      <c r="L92" s="210">
        <f t="shared" si="14"/>
        <v>1.0453459889773455</v>
      </c>
      <c r="M92" s="44">
        <f t="shared" si="15"/>
        <v>3.4033488210742369E-2</v>
      </c>
    </row>
    <row r="93" spans="2:14" x14ac:dyDescent="0.3">
      <c r="C93" s="433"/>
      <c r="I93" s="130" t="s">
        <v>338</v>
      </c>
      <c r="J93" s="212">
        <f t="shared" si="13"/>
        <v>30.35</v>
      </c>
      <c r="K93" s="111">
        <f t="shared" si="16"/>
        <v>30.21311475409836</v>
      </c>
      <c r="L93" s="210">
        <f t="shared" si="14"/>
        <v>0.13688524590164164</v>
      </c>
      <c r="M93" s="44">
        <f t="shared" si="15"/>
        <v>4.530656538252925E-3</v>
      </c>
    </row>
    <row r="94" spans="2:14" x14ac:dyDescent="0.3">
      <c r="C94" s="433"/>
      <c r="E94" s="25"/>
      <c r="F94" s="25"/>
      <c r="I94" s="130" t="s">
        <v>65</v>
      </c>
      <c r="J94" s="212">
        <f t="shared" si="13"/>
        <v>30.576923076923077</v>
      </c>
      <c r="K94" s="111">
        <f t="shared" si="16"/>
        <v>23.818181818181817</v>
      </c>
      <c r="L94" s="210">
        <f t="shared" si="14"/>
        <v>6.7587412587412601</v>
      </c>
      <c r="M94" s="44">
        <f t="shared" si="15"/>
        <v>0.2837639459776865</v>
      </c>
    </row>
    <row r="95" spans="2:14" x14ac:dyDescent="0.3">
      <c r="C95" s="433"/>
      <c r="E95" s="25"/>
      <c r="F95" s="25"/>
      <c r="I95" s="79" t="s">
        <v>296</v>
      </c>
      <c r="J95" s="212">
        <f t="shared" si="13"/>
        <v>15.947368421052632</v>
      </c>
      <c r="K95" s="111">
        <f t="shared" si="16"/>
        <v>31.72972972972973</v>
      </c>
      <c r="L95" s="210">
        <f t="shared" si="14"/>
        <v>-15.782361308677098</v>
      </c>
      <c r="M95" s="44">
        <f t="shared" si="15"/>
        <v>-0.49739980274365642</v>
      </c>
    </row>
    <row r="96" spans="2:14" ht="15" thickBot="1" x14ac:dyDescent="0.35">
      <c r="C96" s="433"/>
      <c r="I96" s="13" t="s">
        <v>19</v>
      </c>
      <c r="J96" s="213">
        <f t="shared" si="13"/>
        <v>20.5</v>
      </c>
      <c r="K96" s="208">
        <f t="shared" si="16"/>
        <v>18.657627118644069</v>
      </c>
      <c r="L96" s="211">
        <f t="shared" si="14"/>
        <v>1.8423728813559315</v>
      </c>
      <c r="M96" s="65">
        <f t="shared" si="15"/>
        <v>9.8746366279069728E-2</v>
      </c>
    </row>
    <row r="97" spans="2:13" x14ac:dyDescent="0.3">
      <c r="C97" s="433"/>
    </row>
    <row r="98" spans="2:13" x14ac:dyDescent="0.3">
      <c r="C98" s="433"/>
      <c r="I98" s="40"/>
      <c r="J98" s="72"/>
    </row>
    <row r="99" spans="2:13" x14ac:dyDescent="0.3">
      <c r="C99" s="433"/>
      <c r="J99" s="72"/>
    </row>
    <row r="100" spans="2:13" x14ac:dyDescent="0.3">
      <c r="C100" s="433"/>
      <c r="J100" s="72"/>
    </row>
    <row r="101" spans="2:13" ht="15.6" x14ac:dyDescent="0.3">
      <c r="C101" s="433"/>
      <c r="J101" s="455"/>
      <c r="K101" s="452"/>
      <c r="L101" s="452"/>
      <c r="M101" s="266"/>
    </row>
    <row r="102" spans="2:13" x14ac:dyDescent="0.3">
      <c r="C102" s="433"/>
      <c r="J102" s="455"/>
      <c r="K102" s="283"/>
      <c r="L102" s="266"/>
      <c r="M102" s="266"/>
    </row>
    <row r="103" spans="2:13" x14ac:dyDescent="0.3">
      <c r="C103" s="433"/>
      <c r="J103" s="455"/>
      <c r="K103" s="284"/>
      <c r="L103" s="285"/>
      <c r="M103" s="285"/>
    </row>
    <row r="104" spans="2:13" x14ac:dyDescent="0.3">
      <c r="C104" s="433"/>
      <c r="I104" s="454"/>
      <c r="J104" s="72"/>
    </row>
    <row r="105" spans="2:13" x14ac:dyDescent="0.3">
      <c r="C105" s="433"/>
      <c r="I105" s="453"/>
      <c r="J105" s="72"/>
    </row>
    <row r="106" spans="2:13" ht="19.8" x14ac:dyDescent="0.4">
      <c r="B106" s="312"/>
      <c r="C106" s="446"/>
      <c r="D106" s="312"/>
      <c r="E106" s="313"/>
      <c r="I106" s="453"/>
      <c r="J106" s="72"/>
    </row>
    <row r="107" spans="2:13" x14ac:dyDescent="0.3">
      <c r="C107" s="433"/>
      <c r="J107" s="72"/>
    </row>
    <row r="108" spans="2:13" x14ac:dyDescent="0.3">
      <c r="B108" s="315"/>
      <c r="C108" s="447"/>
      <c r="D108" s="317"/>
      <c r="E108" s="300"/>
      <c r="F108" s="300"/>
      <c r="J108" s="72"/>
    </row>
    <row r="109" spans="2:13" x14ac:dyDescent="0.3">
      <c r="B109" s="315"/>
      <c r="C109" s="448"/>
      <c r="D109" s="318"/>
      <c r="E109" s="300"/>
      <c r="F109" s="300"/>
      <c r="J109" s="72"/>
    </row>
    <row r="110" spans="2:13" ht="15.6" x14ac:dyDescent="0.3">
      <c r="B110" s="319"/>
      <c r="C110" s="448"/>
      <c r="D110" s="318"/>
      <c r="E110" s="318"/>
      <c r="F110" s="318"/>
    </row>
    <row r="111" spans="2:13" x14ac:dyDescent="0.3">
      <c r="B111" s="320"/>
      <c r="C111" s="437"/>
      <c r="D111" s="10"/>
      <c r="E111" s="9"/>
      <c r="F111" s="321"/>
    </row>
    <row r="112" spans="2:13" x14ac:dyDescent="0.3">
      <c r="B112" s="320"/>
      <c r="C112" s="437"/>
      <c r="D112" s="10"/>
      <c r="E112" s="9"/>
      <c r="F112" s="321"/>
      <c r="I112" s="266"/>
    </row>
    <row r="113" spans="2:14" x14ac:dyDescent="0.3">
      <c r="B113" s="4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J114" s="40"/>
      <c r="K114" s="10"/>
      <c r="L114" s="10"/>
    </row>
    <row r="115" spans="2:14" x14ac:dyDescent="0.3">
      <c r="B115" s="40"/>
      <c r="C115" s="437"/>
      <c r="D115" s="10"/>
      <c r="E115" s="9"/>
      <c r="F115" s="321"/>
      <c r="L115" s="9"/>
    </row>
    <row r="116" spans="2:14" x14ac:dyDescent="0.3">
      <c r="B116" s="40"/>
      <c r="C116" s="437"/>
      <c r="D116" s="10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C122" s="433"/>
      <c r="J122" s="359">
        <v>44197</v>
      </c>
      <c r="K122" s="361">
        <v>2364.75</v>
      </c>
      <c r="L122" s="363"/>
      <c r="M122" s="364"/>
    </row>
    <row r="123" spans="2:14" ht="15" thickBot="1" x14ac:dyDescent="0.35">
      <c r="C123" s="433"/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8" spans="2:14" x14ac:dyDescent="0.3">
      <c r="C128" s="43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C143" s="433"/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C144" s="433"/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7" spans="2:14" x14ac:dyDescent="0.3">
      <c r="C147" s="433"/>
    </row>
    <row r="148" spans="2:14" x14ac:dyDescent="0.3">
      <c r="B148" s="4"/>
      <c r="C148" s="449"/>
      <c r="D148" s="4"/>
    </row>
    <row r="149" spans="2:14" x14ac:dyDescent="0.3">
      <c r="B149" s="4"/>
      <c r="C149" s="433"/>
    </row>
    <row r="150" spans="2:14" ht="23.4" x14ac:dyDescent="0.45">
      <c r="C150" s="433"/>
      <c r="I150" s="369">
        <v>44287</v>
      </c>
    </row>
    <row r="151" spans="2:14" ht="15" thickBot="1" x14ac:dyDescent="0.35">
      <c r="C151" s="433"/>
    </row>
    <row r="152" spans="2:14" x14ac:dyDescent="0.3">
      <c r="C152" s="433"/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C153" s="433"/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C154" s="433"/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C155" s="433"/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C156" s="433"/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7">AVERAGE(J156:M156)</f>
        <v>1248.25</v>
      </c>
    </row>
    <row r="157" spans="2:14" ht="15" thickBot="1" x14ac:dyDescent="0.35">
      <c r="C157" s="433"/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7"/>
        <v>503.25</v>
      </c>
    </row>
    <row r="158" spans="2:14" ht="15" thickBot="1" x14ac:dyDescent="0.35">
      <c r="C158" s="433"/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7"/>
        <v>30975.75</v>
      </c>
    </row>
    <row r="159" spans="2:14" ht="15" thickBot="1" x14ac:dyDescent="0.35">
      <c r="C159" s="433"/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7"/>
        <v>304</v>
      </c>
    </row>
    <row r="160" spans="2:14" x14ac:dyDescent="0.3">
      <c r="C160" s="433"/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7"/>
        <v>342.25</v>
      </c>
    </row>
    <row r="161" spans="3:17" x14ac:dyDescent="0.3">
      <c r="C161" s="433"/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7"/>
        <v>1748.75</v>
      </c>
    </row>
    <row r="162" spans="3:17" ht="15" thickBot="1" x14ac:dyDescent="0.35">
      <c r="C162" s="433"/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7"/>
        <v>365</v>
      </c>
    </row>
    <row r="163" spans="3:17" x14ac:dyDescent="0.3">
      <c r="C163" s="433"/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7"/>
        <v>462.75</v>
      </c>
    </row>
    <row r="164" spans="3:17" ht="15" thickBot="1" x14ac:dyDescent="0.35">
      <c r="C164" s="433"/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7"/>
        <v>1247.75</v>
      </c>
    </row>
    <row r="165" spans="3:17" ht="15" thickBot="1" x14ac:dyDescent="0.35">
      <c r="C165" s="433"/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7"/>
        <v>37866.75</v>
      </c>
    </row>
    <row r="166" spans="3:17" x14ac:dyDescent="0.3">
      <c r="C166" s="433"/>
    </row>
    <row r="167" spans="3:17" ht="23.4" x14ac:dyDescent="0.45">
      <c r="C167" s="433"/>
      <c r="I167" s="369">
        <v>44317</v>
      </c>
      <c r="N167" s="35"/>
    </row>
    <row r="168" spans="3:17" ht="15" thickBot="1" x14ac:dyDescent="0.35">
      <c r="C168" s="433"/>
    </row>
    <row r="169" spans="3:17" x14ac:dyDescent="0.3">
      <c r="C169" s="433"/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3:17" ht="15" thickBot="1" x14ac:dyDescent="0.35">
      <c r="C170" s="433"/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3:17" ht="16.2" thickBot="1" x14ac:dyDescent="0.35">
      <c r="C171" s="433"/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3:17" ht="15" thickBot="1" x14ac:dyDescent="0.35">
      <c r="C172" s="433"/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3:17" ht="15" thickBot="1" x14ac:dyDescent="0.35">
      <c r="C173" s="433"/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8">AVERAGE(J173:L173)</f>
        <v>1222</v>
      </c>
    </row>
    <row r="174" spans="3:17" ht="15" thickBot="1" x14ac:dyDescent="0.35">
      <c r="C174" s="433"/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8"/>
        <v>529</v>
      </c>
    </row>
    <row r="175" spans="3:17" ht="15" thickBot="1" x14ac:dyDescent="0.35">
      <c r="C175" s="433"/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8"/>
        <v>32617.666666666668</v>
      </c>
    </row>
    <row r="176" spans="3:17" ht="15" thickBot="1" x14ac:dyDescent="0.35">
      <c r="C176" s="433"/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8"/>
        <v>351.66666666666669</v>
      </c>
    </row>
    <row r="177" spans="3:13" ht="15" thickBot="1" x14ac:dyDescent="0.35">
      <c r="C177" s="433"/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8"/>
        <v>380.33333333333331</v>
      </c>
    </row>
    <row r="178" spans="3:13" ht="15" thickBot="1" x14ac:dyDescent="0.35">
      <c r="C178" s="433"/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8"/>
        <v>1893.6666666666667</v>
      </c>
    </row>
    <row r="179" spans="3:13" ht="15" thickBot="1" x14ac:dyDescent="0.35">
      <c r="C179" s="433"/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8"/>
        <v>386</v>
      </c>
    </row>
    <row r="180" spans="3:13" x14ac:dyDescent="0.3">
      <c r="C180" s="433"/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8"/>
        <v>625.33333333333337</v>
      </c>
    </row>
    <row r="181" spans="3:13" ht="15" thickBot="1" x14ac:dyDescent="0.35">
      <c r="C181" s="433"/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8"/>
        <v>1253.3333333333333</v>
      </c>
    </row>
    <row r="182" spans="3:13" ht="15" thickBot="1" x14ac:dyDescent="0.35">
      <c r="C182" s="433"/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8"/>
        <v>39948</v>
      </c>
    </row>
    <row r="183" spans="3:13" x14ac:dyDescent="0.3">
      <c r="C183" s="433"/>
    </row>
    <row r="184" spans="3:13" x14ac:dyDescent="0.3">
      <c r="C184" s="433"/>
    </row>
    <row r="185" spans="3:13" ht="15" thickBot="1" x14ac:dyDescent="0.35">
      <c r="C185" s="433"/>
    </row>
    <row r="186" spans="3:13" x14ac:dyDescent="0.3">
      <c r="C186" s="433"/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3:13" ht="15" thickBot="1" x14ac:dyDescent="0.35">
      <c r="C187" s="433"/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3:13" ht="16.2" thickBot="1" x14ac:dyDescent="0.35">
      <c r="C188" s="433"/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3:13" ht="15" thickBot="1" x14ac:dyDescent="0.35">
      <c r="C189" s="433"/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3:13" ht="15" thickBot="1" x14ac:dyDescent="0.35">
      <c r="C190" s="433"/>
      <c r="I190" s="34" t="s">
        <v>2</v>
      </c>
      <c r="J190" s="42">
        <v>1222</v>
      </c>
      <c r="K190" s="41">
        <v>1248.25</v>
      </c>
      <c r="L190" s="221">
        <f t="shared" ref="L190:L198" si="19">SUM(J190-K190)</f>
        <v>-26.25</v>
      </c>
      <c r="M190" s="372">
        <f t="shared" ref="M190:M199" si="20">SUM(L190/K190)</f>
        <v>-2.1029441217704788E-2</v>
      </c>
    </row>
    <row r="191" spans="3:13" ht="15" thickBot="1" x14ac:dyDescent="0.35">
      <c r="C191" s="433"/>
      <c r="I191" s="33" t="s">
        <v>1</v>
      </c>
      <c r="J191" s="42">
        <v>529</v>
      </c>
      <c r="K191" s="41">
        <v>503.25</v>
      </c>
      <c r="L191" s="221">
        <f t="shared" si="19"/>
        <v>25.75</v>
      </c>
      <c r="M191" s="372">
        <f t="shared" si="20"/>
        <v>5.1167411823149531E-2</v>
      </c>
    </row>
    <row r="192" spans="3:13" ht="15" thickBot="1" x14ac:dyDescent="0.35">
      <c r="C192" s="433"/>
      <c r="I192" s="12" t="s">
        <v>6</v>
      </c>
      <c r="J192" s="371">
        <v>32617.666666666668</v>
      </c>
      <c r="K192" s="371">
        <v>30975.75</v>
      </c>
      <c r="L192" s="221">
        <f t="shared" si="19"/>
        <v>1641.9166666666679</v>
      </c>
      <c r="M192" s="372">
        <f t="shared" si="20"/>
        <v>5.3006518540040772E-2</v>
      </c>
    </row>
    <row r="193" spans="3:13" ht="15" thickBot="1" x14ac:dyDescent="0.35">
      <c r="C193" s="433"/>
      <c r="I193" s="14" t="s">
        <v>3</v>
      </c>
      <c r="J193" s="41">
        <v>351.66666666666669</v>
      </c>
      <c r="K193" s="41">
        <v>304</v>
      </c>
      <c r="L193" s="221">
        <f t="shared" si="19"/>
        <v>47.666666666666686</v>
      </c>
      <c r="M193" s="372">
        <f t="shared" si="20"/>
        <v>0.15679824561403516</v>
      </c>
    </row>
    <row r="194" spans="3:13" ht="15" thickBot="1" x14ac:dyDescent="0.35">
      <c r="C194" s="433"/>
      <c r="I194" s="13" t="s">
        <v>7</v>
      </c>
      <c r="J194" s="41">
        <v>380.33333333333331</v>
      </c>
      <c r="K194" s="41">
        <v>342.25</v>
      </c>
      <c r="L194" s="221">
        <f t="shared" si="19"/>
        <v>38.083333333333314</v>
      </c>
      <c r="M194" s="372">
        <f t="shared" si="20"/>
        <v>0.11127343559775987</v>
      </c>
    </row>
    <row r="195" spans="3:13" ht="15" thickBot="1" x14ac:dyDescent="0.35">
      <c r="C195" s="433"/>
      <c r="I195" s="14" t="s">
        <v>59</v>
      </c>
      <c r="J195" s="41">
        <v>1893.6666666666667</v>
      </c>
      <c r="K195" s="41">
        <v>1748.75</v>
      </c>
      <c r="L195" s="221">
        <f t="shared" si="19"/>
        <v>144.91666666666674</v>
      </c>
      <c r="M195" s="372">
        <f t="shared" si="20"/>
        <v>8.2868715749344818E-2</v>
      </c>
    </row>
    <row r="196" spans="3:13" ht="15" thickBot="1" x14ac:dyDescent="0.35">
      <c r="C196" s="433"/>
      <c r="I196" s="15" t="s">
        <v>13</v>
      </c>
      <c r="J196" s="41">
        <v>386</v>
      </c>
      <c r="K196" s="41">
        <v>365</v>
      </c>
      <c r="L196" s="221">
        <f t="shared" si="19"/>
        <v>21</v>
      </c>
      <c r="M196" s="372">
        <f t="shared" si="20"/>
        <v>5.7534246575342465E-2</v>
      </c>
    </row>
    <row r="197" spans="3:13" x14ac:dyDescent="0.3">
      <c r="C197" s="433"/>
      <c r="I197" s="33" t="s">
        <v>65</v>
      </c>
      <c r="J197" s="41">
        <v>625.33333333333337</v>
      </c>
      <c r="K197" s="41">
        <v>462.75</v>
      </c>
      <c r="L197" s="221">
        <f t="shared" si="19"/>
        <v>162.58333333333337</v>
      </c>
      <c r="M197" s="372">
        <f t="shared" si="20"/>
        <v>0.35134161714388629</v>
      </c>
    </row>
    <row r="198" spans="3:13" ht="15" thickBot="1" x14ac:dyDescent="0.35">
      <c r="C198" s="433"/>
      <c r="I198" s="227" t="s">
        <v>19</v>
      </c>
      <c r="J198" s="57">
        <v>1253.3333333333333</v>
      </c>
      <c r="K198" s="57">
        <v>1247.75</v>
      </c>
      <c r="L198" s="374">
        <f t="shared" si="19"/>
        <v>5.5833333333332575</v>
      </c>
      <c r="M198" s="375">
        <f t="shared" si="20"/>
        <v>4.4747211647631797E-3</v>
      </c>
    </row>
    <row r="199" spans="3:13" ht="15" thickBot="1" x14ac:dyDescent="0.35">
      <c r="C199" s="433"/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0"/>
        <v>5.4962467072035517E-2</v>
      </c>
    </row>
    <row r="200" spans="3:13" x14ac:dyDescent="0.3">
      <c r="C200" s="433"/>
    </row>
    <row r="201" spans="3:13" ht="15" thickBot="1" x14ac:dyDescent="0.35">
      <c r="C201" s="433"/>
    </row>
    <row r="202" spans="3:13" ht="15" thickBot="1" x14ac:dyDescent="0.35">
      <c r="C202" s="433"/>
      <c r="J202" s="90" t="s">
        <v>250</v>
      </c>
      <c r="K202" s="61" t="s">
        <v>254</v>
      </c>
      <c r="L202" s="327" t="s">
        <v>258</v>
      </c>
    </row>
    <row r="203" spans="3:13" ht="15" thickBot="1" x14ac:dyDescent="0.35">
      <c r="C203" s="433"/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ageMargins left="0.7" right="0.7" top="0.75" bottom="0.75" header="0.3" footer="0.3"/>
  <pageSetup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62E5-2F13-4F64-B7B6-1A87EE532F54}">
  <dimension ref="B2:T204"/>
  <sheetViews>
    <sheetView workbookViewId="0">
      <selection activeCell="L30" sqref="L30"/>
    </sheetView>
  </sheetViews>
  <sheetFormatPr defaultRowHeight="14.4" x14ac:dyDescent="0.3"/>
  <cols>
    <col min="2" max="2" width="18.44140625" customWidth="1"/>
    <col min="3" max="3" width="13.109375" customWidth="1"/>
    <col min="4" max="4" width="14.5546875" customWidth="1"/>
    <col min="5" max="5" width="13.5546875" customWidth="1"/>
    <col min="6" max="6" width="15.5546875" customWidth="1"/>
    <col min="9" max="9" width="19.88671875" customWidth="1"/>
    <col min="10" max="10" width="13.5546875" customWidth="1"/>
    <col min="11" max="11" width="15.5546875" customWidth="1"/>
    <col min="12" max="12" width="16.5546875" customWidth="1"/>
    <col min="13" max="13" width="14.44140625" customWidth="1"/>
    <col min="17" max="17" width="29.5546875" customWidth="1"/>
    <col min="18" max="18" width="14.5546875" customWidth="1"/>
  </cols>
  <sheetData>
    <row r="2" spans="2:18" ht="23.4" x14ac:dyDescent="0.45">
      <c r="B2" s="287" t="s">
        <v>605</v>
      </c>
      <c r="C2" s="420"/>
      <c r="D2" s="288"/>
      <c r="E2" s="89"/>
      <c r="F2" s="89"/>
      <c r="G2" s="89"/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  <c r="Q3" s="40" t="s">
        <v>68</v>
      </c>
    </row>
    <row r="4" spans="2:18" ht="15.6" x14ac:dyDescent="0.3">
      <c r="B4" s="70" t="s">
        <v>605</v>
      </c>
      <c r="C4" s="421"/>
      <c r="D4" s="28"/>
      <c r="E4" s="28"/>
      <c r="J4" s="190"/>
      <c r="K4" s="190"/>
      <c r="L4" s="190"/>
    </row>
    <row r="5" spans="2:18" ht="18.600000000000001" thickBot="1" x14ac:dyDescent="0.4">
      <c r="B5" s="191" t="s">
        <v>51</v>
      </c>
      <c r="C5" s="422"/>
      <c r="D5" s="192"/>
      <c r="J5" s="186"/>
      <c r="Q5" s="40" t="s">
        <v>18</v>
      </c>
      <c r="R5" s="84"/>
    </row>
    <row r="6" spans="2:18" x14ac:dyDescent="0.3">
      <c r="B6" s="193"/>
      <c r="C6" s="423" t="s">
        <v>610</v>
      </c>
      <c r="D6" s="465" t="s">
        <v>609</v>
      </c>
      <c r="E6" s="45" t="s">
        <v>20</v>
      </c>
      <c r="F6" s="45" t="s">
        <v>20</v>
      </c>
      <c r="J6" s="186"/>
      <c r="K6" s="140"/>
      <c r="L6" s="140"/>
      <c r="M6" s="140"/>
      <c r="N6" s="140"/>
      <c r="R6" s="84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19" t="s">
        <v>8</v>
      </c>
      <c r="R7" s="20"/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57</v>
      </c>
      <c r="R8" s="22">
        <v>3900</v>
      </c>
    </row>
    <row r="9" spans="2:18" ht="15" thickBot="1" x14ac:dyDescent="0.35">
      <c r="B9" s="249" t="s">
        <v>0</v>
      </c>
      <c r="C9" s="426">
        <v>35</v>
      </c>
      <c r="D9" s="426">
        <v>35</v>
      </c>
      <c r="E9" s="93">
        <f t="shared" ref="E9:E20" si="0">SUM(C9-D9)</f>
        <v>0</v>
      </c>
      <c r="F9" s="475">
        <f t="shared" ref="F9:F20" si="1">SUM(E9/D9)</f>
        <v>0</v>
      </c>
      <c r="J9" s="190"/>
      <c r="K9" s="139"/>
      <c r="M9" s="139"/>
      <c r="N9" s="141"/>
      <c r="Q9" s="21" t="s">
        <v>9</v>
      </c>
      <c r="R9" s="23">
        <v>125500</v>
      </c>
    </row>
    <row r="10" spans="2:18" ht="15" thickBot="1" x14ac:dyDescent="0.35">
      <c r="B10" s="248" t="s">
        <v>2</v>
      </c>
      <c r="C10" s="427">
        <v>43</v>
      </c>
      <c r="D10" s="427">
        <v>48</v>
      </c>
      <c r="E10" s="93">
        <f t="shared" si="0"/>
        <v>-5</v>
      </c>
      <c r="F10" s="44">
        <f t="shared" si="1"/>
        <v>-0.10416666666666667</v>
      </c>
      <c r="I10" s="459"/>
      <c r="J10" s="190"/>
      <c r="K10" s="139"/>
      <c r="L10" s="139"/>
      <c r="M10" s="139"/>
      <c r="N10" s="141"/>
    </row>
    <row r="11" spans="2:18" ht="15" thickBot="1" x14ac:dyDescent="0.35">
      <c r="B11" s="38" t="s">
        <v>1</v>
      </c>
      <c r="C11" s="427">
        <v>17</v>
      </c>
      <c r="D11" s="427">
        <v>19</v>
      </c>
      <c r="E11" s="93">
        <f t="shared" si="0"/>
        <v>-2</v>
      </c>
      <c r="F11" s="44">
        <f t="shared" si="1"/>
        <v>-0.10526315789473684</v>
      </c>
      <c r="J11" s="190"/>
      <c r="K11" s="139"/>
      <c r="L11" s="139"/>
      <c r="M11" s="139"/>
      <c r="N11" s="141"/>
      <c r="Q11" t="s">
        <v>608</v>
      </c>
    </row>
    <row r="12" spans="2:18" ht="15" thickBot="1" x14ac:dyDescent="0.35">
      <c r="B12" s="2" t="s">
        <v>6</v>
      </c>
      <c r="C12" s="427">
        <v>2257</v>
      </c>
      <c r="D12" s="427">
        <v>2251</v>
      </c>
      <c r="E12" s="93">
        <f t="shared" si="0"/>
        <v>6</v>
      </c>
      <c r="F12" s="44">
        <f t="shared" si="1"/>
        <v>2.6654820079964462E-3</v>
      </c>
      <c r="J12" s="190"/>
      <c r="K12" s="144"/>
      <c r="L12" s="139"/>
      <c r="M12" s="139"/>
      <c r="N12" s="141"/>
      <c r="Q12" s="16" t="s">
        <v>10</v>
      </c>
      <c r="R12" s="17"/>
    </row>
    <row r="13" spans="2:18" ht="15" thickBot="1" x14ac:dyDescent="0.35">
      <c r="B13" s="461" t="s">
        <v>3</v>
      </c>
      <c r="C13" s="428">
        <v>28</v>
      </c>
      <c r="D13" s="428">
        <v>29</v>
      </c>
      <c r="E13" s="93">
        <f t="shared" si="0"/>
        <v>-1</v>
      </c>
      <c r="F13" s="471">
        <f t="shared" si="1"/>
        <v>-3.4482758620689655E-2</v>
      </c>
      <c r="J13" s="190"/>
      <c r="K13" s="146"/>
      <c r="L13" s="139"/>
      <c r="M13" s="139"/>
      <c r="N13" s="141"/>
      <c r="Q13" s="16" t="s">
        <v>58</v>
      </c>
      <c r="R13" s="18">
        <f>SUM(C20/R8)</f>
        <v>0.69615384615384612</v>
      </c>
    </row>
    <row r="14" spans="2:18" ht="15" thickBot="1" x14ac:dyDescent="0.35">
      <c r="B14" s="14" t="s">
        <v>7</v>
      </c>
      <c r="C14" s="427">
        <v>17</v>
      </c>
      <c r="D14" s="427">
        <v>22</v>
      </c>
      <c r="E14" s="93">
        <f t="shared" si="0"/>
        <v>-5</v>
      </c>
      <c r="F14" s="474">
        <f t="shared" si="1"/>
        <v>-0.22727272727272727</v>
      </c>
      <c r="J14" s="190"/>
      <c r="K14" s="144"/>
      <c r="L14" s="139"/>
      <c r="M14" s="139"/>
      <c r="N14" s="141"/>
      <c r="Q14" s="16" t="s">
        <v>11</v>
      </c>
      <c r="R14" s="18">
        <f>SUM(C59/R9)</f>
        <v>0.66349800796812752</v>
      </c>
    </row>
    <row r="15" spans="2:18" ht="15" thickBot="1" x14ac:dyDescent="0.35">
      <c r="B15" s="206" t="s">
        <v>59</v>
      </c>
      <c r="C15" s="467">
        <v>146</v>
      </c>
      <c r="D15" s="467">
        <v>146</v>
      </c>
      <c r="E15" s="476">
        <f t="shared" si="0"/>
        <v>0</v>
      </c>
      <c r="F15" s="477">
        <f t="shared" si="1"/>
        <v>0</v>
      </c>
      <c r="G15" s="116" t="s">
        <v>611</v>
      </c>
      <c r="H15" s="116"/>
      <c r="J15" s="190"/>
      <c r="K15" s="144"/>
      <c r="L15" s="139"/>
      <c r="M15" s="139"/>
      <c r="N15" s="141"/>
      <c r="Q15" t="s">
        <v>607</v>
      </c>
    </row>
    <row r="16" spans="2:18" ht="15" thickBot="1" x14ac:dyDescent="0.35">
      <c r="B16" s="14" t="s">
        <v>338</v>
      </c>
      <c r="C16" s="429">
        <v>21</v>
      </c>
      <c r="D16" s="429">
        <v>21</v>
      </c>
      <c r="E16" s="26">
        <f t="shared" si="0"/>
        <v>0</v>
      </c>
      <c r="F16" s="484">
        <f t="shared" si="1"/>
        <v>0</v>
      </c>
      <c r="I16" s="6"/>
      <c r="J16" s="190"/>
      <c r="K16" s="145"/>
      <c r="L16" s="139"/>
      <c r="M16" s="139"/>
      <c r="N16" s="141"/>
      <c r="Q16" s="16" t="s">
        <v>10</v>
      </c>
      <c r="R16" s="17"/>
    </row>
    <row r="17" spans="2:20" ht="15" thickBot="1" x14ac:dyDescent="0.35">
      <c r="B17" s="206" t="s">
        <v>65</v>
      </c>
      <c r="C17" s="468">
        <v>27</v>
      </c>
      <c r="D17" s="468">
        <v>27</v>
      </c>
      <c r="E17" s="478">
        <f t="shared" si="0"/>
        <v>0</v>
      </c>
      <c r="F17" s="477">
        <f t="shared" si="1"/>
        <v>0</v>
      </c>
      <c r="G17" s="116" t="s">
        <v>611</v>
      </c>
      <c r="H17" s="116"/>
      <c r="I17" s="5"/>
      <c r="J17" s="190"/>
      <c r="K17" s="144"/>
      <c r="L17" s="139"/>
      <c r="M17" s="139"/>
      <c r="N17" s="141"/>
      <c r="Q17" s="16" t="s">
        <v>58</v>
      </c>
      <c r="R17" s="18">
        <f>D20/R8</f>
        <v>0.6974358974358974</v>
      </c>
    </row>
    <row r="18" spans="2:20" ht="15" thickBot="1" x14ac:dyDescent="0.35">
      <c r="B18" s="14" t="s">
        <v>296</v>
      </c>
      <c r="C18" s="431">
        <v>39</v>
      </c>
      <c r="D18" s="431">
        <v>38</v>
      </c>
      <c r="E18" s="41">
        <f t="shared" si="0"/>
        <v>1</v>
      </c>
      <c r="F18" s="471">
        <f t="shared" si="1"/>
        <v>2.6315789473684209E-2</v>
      </c>
      <c r="I18" s="5"/>
      <c r="J18" s="190"/>
      <c r="K18" s="144"/>
      <c r="L18" s="139"/>
      <c r="M18" s="139"/>
      <c r="N18" s="141"/>
      <c r="Q18" s="16" t="s">
        <v>11</v>
      </c>
      <c r="R18" s="18">
        <f>D59/R9</f>
        <v>0.65125099601593628</v>
      </c>
    </row>
    <row r="19" spans="2:20" ht="15" thickBot="1" x14ac:dyDescent="0.35">
      <c r="B19" s="15" t="s">
        <v>19</v>
      </c>
      <c r="C19" s="429">
        <v>85</v>
      </c>
      <c r="D19" s="429">
        <v>84</v>
      </c>
      <c r="E19" s="57">
        <f t="shared" si="0"/>
        <v>1</v>
      </c>
      <c r="F19" s="474">
        <f t="shared" si="1"/>
        <v>1.1904761904761904E-2</v>
      </c>
      <c r="H19" s="186"/>
      <c r="I19" s="5"/>
      <c r="J19" s="190"/>
      <c r="K19" s="144"/>
      <c r="L19" s="139"/>
      <c r="M19" s="139"/>
      <c r="N19" s="141"/>
    </row>
    <row r="20" spans="2:20" ht="15" thickBot="1" x14ac:dyDescent="0.35">
      <c r="B20" s="90" t="s">
        <v>50</v>
      </c>
      <c r="C20" s="432">
        <f>SUM(C9:C19)</f>
        <v>2715</v>
      </c>
      <c r="D20" s="7">
        <f>SUM(D9:D19)</f>
        <v>2720</v>
      </c>
      <c r="E20" s="77">
        <f t="shared" si="0"/>
        <v>-5</v>
      </c>
      <c r="F20" s="60">
        <f t="shared" si="1"/>
        <v>-1.838235294117647E-3</v>
      </c>
      <c r="I20" s="6"/>
      <c r="J20" s="142"/>
      <c r="K20" s="146"/>
      <c r="L20" s="142"/>
      <c r="M20" s="142"/>
      <c r="N20" s="143"/>
    </row>
    <row r="21" spans="2:20" x14ac:dyDescent="0.3">
      <c r="C21" s="433"/>
      <c r="E21" s="35"/>
      <c r="I21" s="6"/>
    </row>
    <row r="22" spans="2:20" ht="15.6" x14ac:dyDescent="0.3">
      <c r="C22" s="433"/>
      <c r="G22" s="35"/>
      <c r="H22" s="35"/>
      <c r="I22" s="5"/>
      <c r="J22" s="460"/>
      <c r="K22" s="460"/>
      <c r="L22" s="460"/>
    </row>
    <row r="23" spans="2:20" ht="18" x14ac:dyDescent="0.35">
      <c r="B23" s="191" t="s">
        <v>51</v>
      </c>
      <c r="C23" s="422"/>
      <c r="D23" s="192"/>
      <c r="I23" s="5"/>
      <c r="J23" s="460"/>
      <c r="K23" s="460"/>
      <c r="L23" s="460"/>
    </row>
    <row r="24" spans="2:20" ht="15" thickBot="1" x14ac:dyDescent="0.35">
      <c r="B24" s="6" t="s">
        <v>606</v>
      </c>
      <c r="C24" s="434"/>
      <c r="D24" s="40"/>
      <c r="I24" s="5"/>
      <c r="J24" s="190"/>
      <c r="K24" s="190"/>
      <c r="L24" s="190"/>
    </row>
    <row r="25" spans="2:20" x14ac:dyDescent="0.3">
      <c r="B25" s="195"/>
      <c r="C25" s="423" t="s">
        <v>610</v>
      </c>
      <c r="D25" s="80" t="s">
        <v>22</v>
      </c>
      <c r="E25" s="45" t="s">
        <v>23</v>
      </c>
      <c r="F25" s="64" t="s">
        <v>23</v>
      </c>
    </row>
    <row r="26" spans="2:20" ht="15" thickBot="1" x14ac:dyDescent="0.35">
      <c r="B26" s="196"/>
      <c r="C26" s="424" t="s">
        <v>14</v>
      </c>
      <c r="D26" s="68" t="s">
        <v>312</v>
      </c>
      <c r="E26" s="52" t="s">
        <v>16</v>
      </c>
      <c r="F26" s="53" t="s">
        <v>21</v>
      </c>
    </row>
    <row r="27" spans="2:20" ht="16.2" thickBot="1" x14ac:dyDescent="0.35">
      <c r="B27" s="1" t="s">
        <v>52</v>
      </c>
      <c r="C27" s="425" t="s">
        <v>15</v>
      </c>
      <c r="D27" s="55" t="s">
        <v>15</v>
      </c>
      <c r="E27" s="49" t="s">
        <v>15</v>
      </c>
      <c r="F27" s="55" t="s">
        <v>15</v>
      </c>
    </row>
    <row r="28" spans="2:20" ht="15" thickBot="1" x14ac:dyDescent="0.35">
      <c r="B28" s="11" t="s">
        <v>0</v>
      </c>
      <c r="C28" s="435">
        <f t="shared" ref="C28:C37" si="2">SUM(C9)</f>
        <v>35</v>
      </c>
      <c r="D28" s="99">
        <v>113</v>
      </c>
      <c r="E28" s="41">
        <f>SUM(C28-D28)</f>
        <v>-78</v>
      </c>
      <c r="F28" s="67">
        <f>SUM(E28/D28)</f>
        <v>-0.69026548672566368</v>
      </c>
      <c r="G28" s="75">
        <f>SUM(C28/D28)</f>
        <v>0.30973451327433627</v>
      </c>
    </row>
    <row r="29" spans="2:20" ht="15" thickBot="1" x14ac:dyDescent="0.35">
      <c r="B29" s="34" t="s">
        <v>2</v>
      </c>
      <c r="C29" s="435">
        <f t="shared" si="2"/>
        <v>43</v>
      </c>
      <c r="D29" s="99">
        <v>118</v>
      </c>
      <c r="E29" s="41">
        <f t="shared" ref="E29:E39" si="3">SUM(C29-D29)</f>
        <v>-75</v>
      </c>
      <c r="F29" s="67">
        <f t="shared" ref="F29:F37" si="4">SUM(E29/D29)</f>
        <v>-0.63559322033898302</v>
      </c>
      <c r="G29" s="75">
        <f>SUM(C29/D29)</f>
        <v>0.36440677966101692</v>
      </c>
    </row>
    <row r="30" spans="2:20" ht="15" thickBot="1" x14ac:dyDescent="0.35">
      <c r="B30" s="33" t="s">
        <v>1</v>
      </c>
      <c r="C30" s="435">
        <f t="shared" si="2"/>
        <v>17</v>
      </c>
      <c r="D30" s="99">
        <v>47</v>
      </c>
      <c r="E30" s="41">
        <f t="shared" si="3"/>
        <v>-30</v>
      </c>
      <c r="F30" s="67">
        <f t="shared" si="4"/>
        <v>-0.63829787234042556</v>
      </c>
      <c r="G30" s="75">
        <f t="shared" ref="G30:G37" si="5">SUM(C30/D30)</f>
        <v>0.36170212765957449</v>
      </c>
      <c r="I30" s="40"/>
      <c r="J30" s="40"/>
      <c r="K30" s="40"/>
      <c r="L30" s="40"/>
      <c r="M30" s="40"/>
      <c r="N30" s="40"/>
      <c r="O30" s="40"/>
      <c r="P30" s="40"/>
      <c r="Q30" s="40"/>
    </row>
    <row r="31" spans="2:20" ht="15" thickBot="1" x14ac:dyDescent="0.35">
      <c r="B31" s="12" t="s">
        <v>6</v>
      </c>
      <c r="C31" s="435">
        <f t="shared" si="2"/>
        <v>2257</v>
      </c>
      <c r="D31" s="99">
        <v>2500</v>
      </c>
      <c r="E31" s="41">
        <f t="shared" si="3"/>
        <v>-243</v>
      </c>
      <c r="F31" s="67">
        <f t="shared" si="4"/>
        <v>-9.7199999999999995E-2</v>
      </c>
      <c r="G31" s="75">
        <f>SUM(C31/D31)</f>
        <v>0.90280000000000005</v>
      </c>
      <c r="I31" s="40"/>
      <c r="J31" s="40"/>
      <c r="K31" s="40"/>
      <c r="L31" s="40"/>
      <c r="M31" s="40"/>
      <c r="N31" s="40"/>
      <c r="O31" s="40"/>
      <c r="P31" s="40"/>
      <c r="Q31" s="10"/>
    </row>
    <row r="32" spans="2:20" ht="15" thickBot="1" x14ac:dyDescent="0.35">
      <c r="B32" s="14" t="s">
        <v>3</v>
      </c>
      <c r="C32" s="435">
        <f t="shared" si="2"/>
        <v>28</v>
      </c>
      <c r="D32" s="99">
        <v>75</v>
      </c>
      <c r="E32" s="41">
        <f t="shared" si="3"/>
        <v>-47</v>
      </c>
      <c r="F32" s="67">
        <f t="shared" si="4"/>
        <v>-0.62666666666666671</v>
      </c>
      <c r="G32" s="75">
        <f t="shared" si="5"/>
        <v>0.37333333333333335</v>
      </c>
      <c r="I32" s="40"/>
      <c r="J32" s="40"/>
      <c r="K32" s="40"/>
      <c r="L32" s="40"/>
      <c r="M32" s="40"/>
      <c r="N32" s="40"/>
      <c r="O32" s="40"/>
      <c r="P32" s="40"/>
      <c r="Q32" s="40"/>
      <c r="S32" s="40"/>
      <c r="T32" s="10"/>
    </row>
    <row r="33" spans="2:20" ht="15" thickBot="1" x14ac:dyDescent="0.35">
      <c r="B33" s="13" t="s">
        <v>7</v>
      </c>
      <c r="C33" s="435">
        <f t="shared" si="2"/>
        <v>17</v>
      </c>
      <c r="D33" s="99">
        <v>35</v>
      </c>
      <c r="E33" s="41">
        <f t="shared" si="3"/>
        <v>-18</v>
      </c>
      <c r="F33" s="67">
        <f t="shared" si="4"/>
        <v>-0.51428571428571423</v>
      </c>
      <c r="G33" s="75">
        <f t="shared" si="5"/>
        <v>0.48571428571428571</v>
      </c>
      <c r="Q33" s="72"/>
      <c r="S33" s="40"/>
      <c r="T33" s="8"/>
    </row>
    <row r="34" spans="2:20" ht="15" thickBot="1" x14ac:dyDescent="0.35">
      <c r="B34" s="33" t="s">
        <v>59</v>
      </c>
      <c r="C34" s="435">
        <f>SUM(C15)</f>
        <v>146</v>
      </c>
      <c r="D34" s="99">
        <v>460</v>
      </c>
      <c r="E34" s="41">
        <f t="shared" si="3"/>
        <v>-314</v>
      </c>
      <c r="F34" s="67">
        <f t="shared" si="4"/>
        <v>-0.68260869565217386</v>
      </c>
      <c r="G34" s="75">
        <f t="shared" si="5"/>
        <v>0.31739130434782609</v>
      </c>
      <c r="Q34" s="72"/>
      <c r="S34" s="40"/>
      <c r="T34" s="8"/>
    </row>
    <row r="35" spans="2:20" ht="15" thickBot="1" x14ac:dyDescent="0.35">
      <c r="B35" s="14" t="s">
        <v>338</v>
      </c>
      <c r="C35" s="435">
        <f t="shared" si="2"/>
        <v>21</v>
      </c>
      <c r="D35" s="99">
        <v>61</v>
      </c>
      <c r="E35" s="41">
        <f t="shared" si="3"/>
        <v>-40</v>
      </c>
      <c r="F35" s="67">
        <f t="shared" si="4"/>
        <v>-0.65573770491803274</v>
      </c>
      <c r="G35" s="75">
        <f t="shared" si="5"/>
        <v>0.34426229508196721</v>
      </c>
      <c r="Q35" s="72"/>
      <c r="T35" s="8"/>
    </row>
    <row r="36" spans="2:20" ht="15" thickBot="1" x14ac:dyDescent="0.35">
      <c r="B36" s="14" t="s">
        <v>65</v>
      </c>
      <c r="C36" s="436">
        <f t="shared" si="2"/>
        <v>27</v>
      </c>
      <c r="D36" s="182">
        <v>44</v>
      </c>
      <c r="E36" s="57">
        <f t="shared" si="3"/>
        <v>-17</v>
      </c>
      <c r="F36" s="389">
        <f t="shared" si="4"/>
        <v>-0.38636363636363635</v>
      </c>
      <c r="G36" s="75">
        <f t="shared" si="5"/>
        <v>0.61363636363636365</v>
      </c>
      <c r="Q36" s="72"/>
      <c r="T36" s="8"/>
    </row>
    <row r="37" spans="2:20" ht="15" thickBot="1" x14ac:dyDescent="0.35">
      <c r="B37" s="14" t="s">
        <v>296</v>
      </c>
      <c r="C37" s="436">
        <f t="shared" si="2"/>
        <v>39</v>
      </c>
      <c r="D37" s="128">
        <v>111</v>
      </c>
      <c r="E37" s="57">
        <f t="shared" si="3"/>
        <v>-72</v>
      </c>
      <c r="F37" s="389">
        <f t="shared" si="4"/>
        <v>-0.64864864864864868</v>
      </c>
      <c r="G37" s="75">
        <f t="shared" si="5"/>
        <v>0.35135135135135137</v>
      </c>
      <c r="Q37" s="72"/>
      <c r="T37" s="8"/>
    </row>
    <row r="38" spans="2:20" ht="15" thickBot="1" x14ac:dyDescent="0.35">
      <c r="B38" s="14" t="s">
        <v>19</v>
      </c>
      <c r="C38" s="435">
        <f>SUM(C19)</f>
        <v>85</v>
      </c>
      <c r="D38" s="119">
        <v>295</v>
      </c>
      <c r="E38" s="41">
        <f t="shared" si="3"/>
        <v>-210</v>
      </c>
      <c r="F38" s="94">
        <f>SUM(E38/D38)</f>
        <v>-0.71186440677966101</v>
      </c>
      <c r="G38" s="75">
        <f>SUM(C38/D38)</f>
        <v>0.28813559322033899</v>
      </c>
      <c r="Q38" s="72"/>
      <c r="S38" s="40"/>
      <c r="T38" s="8"/>
    </row>
    <row r="39" spans="2:20" ht="15" thickBot="1" x14ac:dyDescent="0.35">
      <c r="B39" s="61" t="s">
        <v>50</v>
      </c>
      <c r="C39" s="432">
        <f>SUM(C28:C38)</f>
        <v>2715</v>
      </c>
      <c r="D39" s="7">
        <f>SUM(D28:D38)</f>
        <v>3859</v>
      </c>
      <c r="E39" s="77">
        <f t="shared" si="3"/>
        <v>-1144</v>
      </c>
      <c r="F39" s="149">
        <f>SUM(E39/D39)</f>
        <v>-0.29644985747603003</v>
      </c>
      <c r="G39" s="185">
        <f>SUM(C39/D39)</f>
        <v>0.70355014252396997</v>
      </c>
      <c r="Q39" s="72"/>
      <c r="T39" s="8"/>
    </row>
    <row r="40" spans="2:20" ht="15" thickBot="1" x14ac:dyDescent="0.35">
      <c r="B40" s="10"/>
      <c r="C40" s="437"/>
      <c r="D40" s="73"/>
      <c r="E40" s="73"/>
      <c r="F40" s="74"/>
      <c r="G40" s="75"/>
      <c r="Q40" s="72"/>
      <c r="S40" s="40"/>
      <c r="T40" s="8"/>
    </row>
    <row r="41" spans="2:20" ht="15" thickBot="1" x14ac:dyDescent="0.35">
      <c r="B41" s="40" t="s">
        <v>213</v>
      </c>
      <c r="C41" s="438">
        <f>SUM(C28:C30,C32:C38)</f>
        <v>458</v>
      </c>
      <c r="D41" s="438">
        <f>SUM(D28:D30,D32:D38)</f>
        <v>1359</v>
      </c>
      <c r="E41" s="77">
        <f>SUM(C41-D41)</f>
        <v>-901</v>
      </c>
      <c r="F41" s="149">
        <f>SUM(E41/D41)</f>
        <v>-0.66298749080206032</v>
      </c>
      <c r="G41" s="185">
        <f>SUM(C41/D41)</f>
        <v>0.33701250919793968</v>
      </c>
      <c r="Q41" s="72"/>
      <c r="T41" s="8"/>
    </row>
    <row r="42" spans="2:20" x14ac:dyDescent="0.3">
      <c r="C42" s="433"/>
      <c r="Q42" s="72"/>
      <c r="S42" s="40"/>
      <c r="T42" s="8"/>
    </row>
    <row r="43" spans="2:20" ht="15.6" x14ac:dyDescent="0.3">
      <c r="B43" s="70" t="s">
        <v>605</v>
      </c>
      <c r="C43" s="421"/>
      <c r="D43" s="28"/>
      <c r="Q43" s="72"/>
      <c r="S43" s="40"/>
      <c r="T43" s="8"/>
    </row>
    <row r="44" spans="2:20" ht="18.600000000000001" thickBot="1" x14ac:dyDescent="0.4">
      <c r="B44" s="191" t="s">
        <v>53</v>
      </c>
      <c r="C44" s="422"/>
      <c r="D44" s="192"/>
      <c r="M44" s="464"/>
      <c r="Q44" s="72"/>
      <c r="S44" s="40"/>
      <c r="T44" s="8"/>
    </row>
    <row r="45" spans="2:20" x14ac:dyDescent="0.3">
      <c r="B45" s="230"/>
      <c r="C45" s="423" t="s">
        <v>610</v>
      </c>
      <c r="D45" s="465" t="s">
        <v>609</v>
      </c>
      <c r="E45" s="45" t="s">
        <v>20</v>
      </c>
      <c r="F45" s="64" t="s">
        <v>20</v>
      </c>
      <c r="Q45" s="72"/>
      <c r="S45" s="40"/>
      <c r="T45" s="8"/>
    </row>
    <row r="46" spans="2:20" ht="15" thickBot="1" x14ac:dyDescent="0.35">
      <c r="B46" s="231"/>
      <c r="C46" s="439" t="s">
        <v>83</v>
      </c>
      <c r="D46" s="47" t="s">
        <v>83</v>
      </c>
      <c r="E46" s="48" t="s">
        <v>16</v>
      </c>
      <c r="F46" s="66" t="s">
        <v>21</v>
      </c>
      <c r="M46" s="464"/>
      <c r="Q46" s="72"/>
      <c r="S46" s="40"/>
      <c r="T46" s="8"/>
    </row>
    <row r="47" spans="2:20" ht="16.2" thickBot="1" x14ac:dyDescent="0.35">
      <c r="B47" s="118" t="s">
        <v>52</v>
      </c>
      <c r="C47" s="440" t="s">
        <v>15</v>
      </c>
      <c r="D47" s="62" t="s">
        <v>15</v>
      </c>
      <c r="E47" s="62" t="s">
        <v>15</v>
      </c>
      <c r="F47" s="63" t="s">
        <v>15</v>
      </c>
      <c r="G47" s="63" t="s">
        <v>60</v>
      </c>
      <c r="K47" s="35"/>
      <c r="Q47" s="72"/>
      <c r="T47" s="8"/>
    </row>
    <row r="48" spans="2:20" ht="15" thickBot="1" x14ac:dyDescent="0.35">
      <c r="B48" s="249" t="s">
        <v>0</v>
      </c>
      <c r="C48" s="441">
        <v>1229</v>
      </c>
      <c r="D48" s="441">
        <v>1265</v>
      </c>
      <c r="E48" s="93">
        <f t="shared" ref="E48:E58" si="6">SUM(C48-D48)</f>
        <v>-36</v>
      </c>
      <c r="F48" s="95">
        <f t="shared" ref="F48:F58" si="7">SUM(E48/D48)</f>
        <v>-2.8458498023715414E-2</v>
      </c>
      <c r="G48" s="394">
        <f t="shared" ref="G48:G58" si="8">SUM(C48/C28)</f>
        <v>35.114285714285714</v>
      </c>
      <c r="Q48" s="72"/>
      <c r="S48" s="40"/>
      <c r="T48" s="8"/>
    </row>
    <row r="49" spans="2:20" ht="15" thickBot="1" x14ac:dyDescent="0.35">
      <c r="B49" s="248" t="s">
        <v>2</v>
      </c>
      <c r="C49" s="427">
        <v>722</v>
      </c>
      <c r="D49" s="430">
        <v>540</v>
      </c>
      <c r="E49" s="93">
        <f t="shared" si="6"/>
        <v>182</v>
      </c>
      <c r="F49" s="95">
        <f t="shared" si="7"/>
        <v>0.33703703703703702</v>
      </c>
      <c r="G49" s="394">
        <f t="shared" si="8"/>
        <v>16.790697674418606</v>
      </c>
      <c r="I49" s="459"/>
      <c r="Q49" s="72"/>
      <c r="S49" s="40"/>
      <c r="T49" s="8"/>
    </row>
    <row r="50" spans="2:20" ht="15" thickBot="1" x14ac:dyDescent="0.35">
      <c r="B50" s="38" t="s">
        <v>1</v>
      </c>
      <c r="C50" s="427">
        <v>713</v>
      </c>
      <c r="D50" s="427">
        <v>769</v>
      </c>
      <c r="E50" s="93">
        <f t="shared" si="6"/>
        <v>-56</v>
      </c>
      <c r="F50" s="95">
        <f t="shared" si="7"/>
        <v>-7.2821846553966188E-2</v>
      </c>
      <c r="G50" s="394">
        <f t="shared" si="8"/>
        <v>41.941176470588232</v>
      </c>
      <c r="Q50" s="72"/>
      <c r="S50" s="40"/>
      <c r="T50" s="8"/>
    </row>
    <row r="51" spans="2:20" ht="15" thickBot="1" x14ac:dyDescent="0.35">
      <c r="B51" s="2" t="s">
        <v>6</v>
      </c>
      <c r="C51" s="442">
        <v>70286</v>
      </c>
      <c r="D51" s="442">
        <v>68545</v>
      </c>
      <c r="E51" s="93">
        <f t="shared" si="6"/>
        <v>1741</v>
      </c>
      <c r="F51" s="95">
        <f t="shared" si="7"/>
        <v>2.5399372674885113E-2</v>
      </c>
      <c r="G51" s="394">
        <f t="shared" si="8"/>
        <v>31.141338059370845</v>
      </c>
      <c r="Q51" s="72"/>
      <c r="S51" s="40"/>
      <c r="T51" s="8"/>
    </row>
    <row r="52" spans="2:20" ht="15" thickBot="1" x14ac:dyDescent="0.35">
      <c r="B52" s="3" t="s">
        <v>3</v>
      </c>
      <c r="C52" s="427">
        <v>1202</v>
      </c>
      <c r="D52" s="427">
        <v>1279</v>
      </c>
      <c r="E52" s="93">
        <f t="shared" si="6"/>
        <v>-77</v>
      </c>
      <c r="F52" s="472">
        <f t="shared" si="7"/>
        <v>-6.0203283815480846E-2</v>
      </c>
      <c r="G52" s="394">
        <f t="shared" si="8"/>
        <v>42.928571428571431</v>
      </c>
      <c r="K52" s="40"/>
      <c r="M52" s="40"/>
      <c r="Q52" s="72"/>
      <c r="S52" s="40"/>
      <c r="T52" s="8"/>
    </row>
    <row r="53" spans="2:20" ht="15" thickBot="1" x14ac:dyDescent="0.35">
      <c r="B53" s="14" t="s">
        <v>7</v>
      </c>
      <c r="C53" s="427">
        <v>391</v>
      </c>
      <c r="D53" s="427">
        <v>527</v>
      </c>
      <c r="E53" s="93">
        <f t="shared" si="6"/>
        <v>-136</v>
      </c>
      <c r="F53" s="472">
        <f t="shared" si="7"/>
        <v>-0.25806451612903225</v>
      </c>
      <c r="G53" s="394">
        <f t="shared" si="8"/>
        <v>23</v>
      </c>
      <c r="K53" s="40"/>
      <c r="L53" s="40"/>
      <c r="M53" s="40"/>
      <c r="N53" s="40"/>
      <c r="O53" s="40"/>
      <c r="Q53" s="88"/>
      <c r="S53" s="40"/>
      <c r="T53" s="10"/>
    </row>
    <row r="54" spans="2:20" ht="15" thickBot="1" x14ac:dyDescent="0.35">
      <c r="B54" s="206" t="s">
        <v>59</v>
      </c>
      <c r="C54" s="479">
        <v>5086</v>
      </c>
      <c r="D54" s="479">
        <v>5086</v>
      </c>
      <c r="E54" s="476">
        <f t="shared" si="6"/>
        <v>0</v>
      </c>
      <c r="F54" s="480">
        <f t="shared" si="7"/>
        <v>0</v>
      </c>
      <c r="G54" s="481">
        <f t="shared" si="8"/>
        <v>34.835616438356162</v>
      </c>
      <c r="H54" s="116" t="s">
        <v>611</v>
      </c>
      <c r="I54" s="482"/>
      <c r="K54" s="40"/>
      <c r="L54" s="40"/>
      <c r="M54" s="40"/>
      <c r="Q54" s="88"/>
      <c r="S54" s="40"/>
      <c r="T54" s="10"/>
    </row>
    <row r="55" spans="2:20" ht="15" thickBot="1" x14ac:dyDescent="0.35">
      <c r="B55" s="14" t="s">
        <v>338</v>
      </c>
      <c r="C55" s="429">
        <v>651</v>
      </c>
      <c r="D55" s="429">
        <v>667</v>
      </c>
      <c r="E55" s="26">
        <f t="shared" si="6"/>
        <v>-16</v>
      </c>
      <c r="F55" s="152">
        <f t="shared" si="7"/>
        <v>-2.3988005997001498E-2</v>
      </c>
      <c r="G55" s="394">
        <f t="shared" si="8"/>
        <v>31</v>
      </c>
    </row>
    <row r="56" spans="2:20" ht="15" thickBot="1" x14ac:dyDescent="0.35">
      <c r="B56" s="206" t="s">
        <v>65</v>
      </c>
      <c r="C56" s="467">
        <v>838</v>
      </c>
      <c r="D56" s="467">
        <v>838</v>
      </c>
      <c r="E56" s="478">
        <f t="shared" si="6"/>
        <v>0</v>
      </c>
      <c r="F56" s="483">
        <f t="shared" si="7"/>
        <v>0</v>
      </c>
      <c r="G56" s="481">
        <f t="shared" si="8"/>
        <v>31.037037037037038</v>
      </c>
      <c r="H56" s="116" t="s">
        <v>602</v>
      </c>
      <c r="I56" s="116"/>
      <c r="K56" s="40"/>
      <c r="M56" s="40"/>
      <c r="N56" s="88"/>
      <c r="S56" s="40"/>
    </row>
    <row r="57" spans="2:20" ht="15" thickBot="1" x14ac:dyDescent="0.35">
      <c r="B57" s="14" t="s">
        <v>296</v>
      </c>
      <c r="C57" s="427">
        <v>664</v>
      </c>
      <c r="D57" s="427">
        <v>686</v>
      </c>
      <c r="E57" s="41">
        <f t="shared" si="6"/>
        <v>-22</v>
      </c>
      <c r="F57" s="67">
        <f t="shared" si="7"/>
        <v>-3.2069970845481049E-2</v>
      </c>
      <c r="G57" s="394">
        <f t="shared" si="8"/>
        <v>17.025641025641026</v>
      </c>
      <c r="K57" s="40"/>
      <c r="M57" s="40"/>
      <c r="N57" s="88"/>
      <c r="S57" s="40"/>
    </row>
    <row r="58" spans="2:20" ht="15" thickBot="1" x14ac:dyDescent="0.35">
      <c r="B58" s="15" t="s">
        <v>19</v>
      </c>
      <c r="C58" s="429">
        <v>1487</v>
      </c>
      <c r="D58" s="429">
        <v>1530</v>
      </c>
      <c r="E58" s="57">
        <f t="shared" si="6"/>
        <v>-43</v>
      </c>
      <c r="F58" s="94">
        <f t="shared" si="7"/>
        <v>-2.8104575163398694E-2</v>
      </c>
      <c r="G58" s="394">
        <f t="shared" si="8"/>
        <v>17.494117647058822</v>
      </c>
      <c r="J58" s="10"/>
      <c r="K58" s="40"/>
      <c r="L58" s="40"/>
      <c r="M58" s="40"/>
      <c r="S58" s="40"/>
    </row>
    <row r="59" spans="2:20" ht="15" thickBot="1" x14ac:dyDescent="0.35">
      <c r="B59" s="61" t="s">
        <v>50</v>
      </c>
      <c r="C59" s="432">
        <f>SUM(C48:C58)</f>
        <v>83269</v>
      </c>
      <c r="D59" s="59">
        <f>SUM(D48:D58)</f>
        <v>81732</v>
      </c>
      <c r="E59" s="77">
        <f>SUM(C59-D59)</f>
        <v>1537</v>
      </c>
      <c r="F59" s="149">
        <f>SUM(E59/D59)</f>
        <v>1.8805363872167573E-2</v>
      </c>
      <c r="G59" s="395">
        <f>SUM(C59/C39)</f>
        <v>30.669981583793739</v>
      </c>
      <c r="J59" s="40"/>
      <c r="K59" s="40"/>
      <c r="L59" s="40"/>
      <c r="M59" s="40"/>
      <c r="S59" s="40"/>
    </row>
    <row r="60" spans="2:20" ht="15" thickBot="1" x14ac:dyDescent="0.35">
      <c r="B60" t="s">
        <v>448</v>
      </c>
      <c r="C60" s="437">
        <f>SUM(C48:C50,C52:C58)</f>
        <v>12983</v>
      </c>
      <c r="D60" s="73">
        <f>SUM(D48:D50,D52:D58)</f>
        <v>13187</v>
      </c>
      <c r="E60" s="73">
        <f>SUM(E48:E50,E52:E58)</f>
        <v>-204</v>
      </c>
      <c r="F60" s="127">
        <f>SUM(E60/D60)</f>
        <v>-1.5469780844771366E-2</v>
      </c>
      <c r="G60" s="72"/>
    </row>
    <row r="61" spans="2:20" ht="15" thickBot="1" x14ac:dyDescent="0.35">
      <c r="C61" s="433" t="s">
        <v>66</v>
      </c>
      <c r="S61" s="40"/>
    </row>
    <row r="62" spans="2:20" ht="15" thickBot="1" x14ac:dyDescent="0.35">
      <c r="C62" s="443"/>
      <c r="E62" s="83">
        <f>SUM(C48:C50,C52:C58)</f>
        <v>12983</v>
      </c>
      <c r="F62" s="30">
        <f>SUM(C28:C30,C32:C38)</f>
        <v>458</v>
      </c>
      <c r="G62" s="134">
        <f>SUM(E62/F62)</f>
        <v>28.347161572052403</v>
      </c>
      <c r="K62" s="40"/>
      <c r="S62" s="40"/>
    </row>
    <row r="63" spans="2:20" ht="15" thickBot="1" x14ac:dyDescent="0.35">
      <c r="C63" s="433"/>
      <c r="F63" s="132">
        <v>18.8</v>
      </c>
      <c r="G63" s="88"/>
      <c r="K63" s="40"/>
      <c r="S63" s="40"/>
    </row>
    <row r="64" spans="2:20" ht="18" x14ac:dyDescent="0.35">
      <c r="B64" s="191" t="s">
        <v>53</v>
      </c>
      <c r="C64" s="422"/>
      <c r="D64" s="192"/>
      <c r="E64" s="35"/>
    </row>
    <row r="65" spans="2:14" ht="15.6" x14ac:dyDescent="0.3">
      <c r="B65" s="6" t="s">
        <v>606</v>
      </c>
      <c r="C65" s="434"/>
      <c r="D65" s="40"/>
      <c r="J65" s="520"/>
      <c r="K65" s="520"/>
      <c r="L65" s="520"/>
      <c r="M65" s="266"/>
    </row>
    <row r="66" spans="2:14" ht="15" thickBot="1" x14ac:dyDescent="0.35">
      <c r="B66" s="40" t="s">
        <v>69</v>
      </c>
      <c r="C66" s="433"/>
      <c r="J66" s="522"/>
      <c r="K66" s="522"/>
      <c r="L66" s="266"/>
      <c r="M66" s="266"/>
    </row>
    <row r="67" spans="2:14" x14ac:dyDescent="0.3">
      <c r="B67" s="193"/>
      <c r="C67" s="423" t="s">
        <v>610</v>
      </c>
      <c r="D67" s="80" t="s">
        <v>22</v>
      </c>
      <c r="E67" s="45" t="s">
        <v>23</v>
      </c>
      <c r="F67" s="64" t="s">
        <v>23</v>
      </c>
      <c r="J67" s="283"/>
      <c r="K67" s="284"/>
      <c r="L67" s="285"/>
      <c r="M67" s="285"/>
    </row>
    <row r="68" spans="2:14" ht="15" thickBot="1" x14ac:dyDescent="0.35">
      <c r="B68" s="194"/>
      <c r="C68" s="439" t="s">
        <v>83</v>
      </c>
      <c r="D68" s="46" t="s">
        <v>49</v>
      </c>
      <c r="E68" s="52" t="s">
        <v>16</v>
      </c>
      <c r="F68" s="53" t="s">
        <v>21</v>
      </c>
      <c r="J68" s="284"/>
      <c r="K68" s="284"/>
      <c r="L68" s="285"/>
      <c r="M68" s="285"/>
    </row>
    <row r="69" spans="2:14" ht="16.2" thickBot="1" x14ac:dyDescent="0.35">
      <c r="B69" s="118" t="s">
        <v>52</v>
      </c>
      <c r="C69" s="440" t="s">
        <v>15</v>
      </c>
      <c r="D69" s="234" t="s">
        <v>15</v>
      </c>
      <c r="E69" s="62" t="s">
        <v>15</v>
      </c>
      <c r="F69" s="63" t="s">
        <v>15</v>
      </c>
      <c r="J69" s="284"/>
      <c r="K69" s="335"/>
      <c r="L69" s="337"/>
      <c r="M69" s="286"/>
    </row>
    <row r="70" spans="2:14" ht="15" thickBot="1" x14ac:dyDescent="0.35">
      <c r="B70" s="232" t="s">
        <v>0</v>
      </c>
      <c r="C70" s="435">
        <f t="shared" ref="C70:C80" si="9">SUM(C48)</f>
        <v>1229</v>
      </c>
      <c r="D70" s="220">
        <v>4152</v>
      </c>
      <c r="E70" s="41">
        <f>SUM(C70-D70)</f>
        <v>-2923</v>
      </c>
      <c r="F70" s="67">
        <f>SUM(E70/D70)</f>
        <v>-0.70399807321772645</v>
      </c>
      <c r="G70" s="75">
        <f>SUM(C70/D70)</f>
        <v>0.29600192678227361</v>
      </c>
      <c r="J70" s="284"/>
      <c r="K70" s="335"/>
      <c r="L70" s="336"/>
      <c r="M70" s="286"/>
    </row>
    <row r="71" spans="2:14" ht="15" thickBot="1" x14ac:dyDescent="0.35">
      <c r="B71" s="117" t="s">
        <v>2</v>
      </c>
      <c r="C71" s="435">
        <f t="shared" si="9"/>
        <v>722</v>
      </c>
      <c r="D71" s="220">
        <v>3262</v>
      </c>
      <c r="E71" s="41">
        <f t="shared" ref="E71:E80" si="10">SUM(C71-D71)</f>
        <v>-2540</v>
      </c>
      <c r="F71" s="67">
        <f t="shared" ref="F71:F80" si="11">SUM(E71/D71)</f>
        <v>-0.77866339668914775</v>
      </c>
      <c r="G71" s="75">
        <f t="shared" ref="G71:G80" si="12">SUM(C71/D71)</f>
        <v>0.22133660331085223</v>
      </c>
      <c r="J71" s="284"/>
      <c r="K71" s="335"/>
      <c r="L71" s="336"/>
      <c r="M71" s="286"/>
    </row>
    <row r="72" spans="2:14" ht="15" thickBot="1" x14ac:dyDescent="0.35">
      <c r="B72" s="38" t="s">
        <v>1</v>
      </c>
      <c r="C72" s="435">
        <f t="shared" si="9"/>
        <v>713</v>
      </c>
      <c r="D72" s="220">
        <v>1771</v>
      </c>
      <c r="E72" s="41">
        <f t="shared" si="10"/>
        <v>-1058</v>
      </c>
      <c r="F72" s="67">
        <f t="shared" si="11"/>
        <v>-0.59740259740259738</v>
      </c>
      <c r="G72" s="75">
        <f>SUM(C72/D72)</f>
        <v>0.40259740259740262</v>
      </c>
      <c r="J72" s="338"/>
      <c r="K72" s="10"/>
      <c r="L72" s="10"/>
    </row>
    <row r="73" spans="2:14" ht="15" thickBot="1" x14ac:dyDescent="0.35">
      <c r="B73" s="2" t="s">
        <v>6</v>
      </c>
      <c r="C73" s="435">
        <f t="shared" si="9"/>
        <v>70286</v>
      </c>
      <c r="D73" s="220">
        <v>86541</v>
      </c>
      <c r="E73" s="41">
        <f t="shared" si="10"/>
        <v>-16255</v>
      </c>
      <c r="F73" s="67">
        <f t="shared" si="11"/>
        <v>-0.1878300458742099</v>
      </c>
      <c r="G73" s="75">
        <f t="shared" si="12"/>
        <v>0.81216995412579007</v>
      </c>
    </row>
    <row r="74" spans="2:14" ht="15" thickBot="1" x14ac:dyDescent="0.35">
      <c r="B74" s="3" t="s">
        <v>3</v>
      </c>
      <c r="C74" s="435">
        <f t="shared" si="9"/>
        <v>1202</v>
      </c>
      <c r="D74" s="220">
        <v>2819</v>
      </c>
      <c r="E74" s="41">
        <f t="shared" si="10"/>
        <v>-1617</v>
      </c>
      <c r="F74" s="67">
        <f t="shared" si="11"/>
        <v>-0.57360766229159277</v>
      </c>
      <c r="G74" s="75">
        <f t="shared" si="12"/>
        <v>0.42639233770840723</v>
      </c>
    </row>
    <row r="75" spans="2:14" ht="15" thickBot="1" x14ac:dyDescent="0.35">
      <c r="B75" s="227" t="s">
        <v>7</v>
      </c>
      <c r="C75" s="435">
        <f t="shared" si="9"/>
        <v>391</v>
      </c>
      <c r="D75" s="223">
        <v>752</v>
      </c>
      <c r="E75" s="57">
        <f t="shared" si="10"/>
        <v>-361</v>
      </c>
      <c r="F75" s="94">
        <f t="shared" si="11"/>
        <v>-0.48005319148936171</v>
      </c>
      <c r="G75" s="75">
        <f t="shared" si="12"/>
        <v>0.51994680851063835</v>
      </c>
    </row>
    <row r="76" spans="2:14" ht="15" thickBot="1" x14ac:dyDescent="0.35">
      <c r="B76" s="14" t="s">
        <v>59</v>
      </c>
      <c r="C76" s="435">
        <f t="shared" si="9"/>
        <v>5086</v>
      </c>
      <c r="D76" s="220">
        <v>14129</v>
      </c>
      <c r="E76" s="41">
        <f t="shared" si="10"/>
        <v>-9043</v>
      </c>
      <c r="F76" s="67">
        <f t="shared" si="11"/>
        <v>-0.64003114162361097</v>
      </c>
      <c r="G76" s="75">
        <f t="shared" si="12"/>
        <v>0.35996885837638898</v>
      </c>
      <c r="K76" s="282"/>
    </row>
    <row r="77" spans="2:14" ht="15" thickBot="1" x14ac:dyDescent="0.35">
      <c r="B77" s="170" t="s">
        <v>338</v>
      </c>
      <c r="C77" s="435">
        <f t="shared" si="9"/>
        <v>651</v>
      </c>
      <c r="D77" s="235">
        <v>1843</v>
      </c>
      <c r="E77" s="93">
        <f t="shared" si="10"/>
        <v>-1192</v>
      </c>
      <c r="F77" s="95">
        <f t="shared" si="11"/>
        <v>-0.64677156809549652</v>
      </c>
      <c r="G77" s="75">
        <f t="shared" si="12"/>
        <v>0.35322843190450354</v>
      </c>
    </row>
    <row r="78" spans="2:14" ht="15" thickBot="1" x14ac:dyDescent="0.35">
      <c r="B78" s="233" t="s">
        <v>65</v>
      </c>
      <c r="C78" s="436">
        <f>SUM(C56)</f>
        <v>838</v>
      </c>
      <c r="D78" s="236">
        <v>1048</v>
      </c>
      <c r="E78" s="57">
        <f t="shared" si="10"/>
        <v>-210</v>
      </c>
      <c r="F78" s="238">
        <f t="shared" si="11"/>
        <v>-0.20038167938931298</v>
      </c>
      <c r="G78" s="75">
        <f t="shared" si="12"/>
        <v>0.79961832061068705</v>
      </c>
    </row>
    <row r="79" spans="2:14" ht="15" thickBot="1" x14ac:dyDescent="0.35">
      <c r="B79" s="419" t="s">
        <v>296</v>
      </c>
      <c r="C79" s="435">
        <f t="shared" si="9"/>
        <v>664</v>
      </c>
      <c r="D79" s="418">
        <v>3522</v>
      </c>
      <c r="E79" s="105">
        <f t="shared" si="10"/>
        <v>-2858</v>
      </c>
      <c r="F79" s="150">
        <f t="shared" si="11"/>
        <v>-0.8114707552526973</v>
      </c>
      <c r="G79" s="75">
        <f t="shared" si="12"/>
        <v>0.18852924474730268</v>
      </c>
    </row>
    <row r="80" spans="2:14" ht="15" thickBot="1" x14ac:dyDescent="0.35">
      <c r="B80" s="38" t="s">
        <v>19</v>
      </c>
      <c r="C80" s="441">
        <f t="shared" si="9"/>
        <v>1487</v>
      </c>
      <c r="D80" s="390">
        <v>5504</v>
      </c>
      <c r="E80" s="26">
        <f t="shared" si="10"/>
        <v>-4017</v>
      </c>
      <c r="F80" s="152">
        <f t="shared" si="11"/>
        <v>-0.72983284883720934</v>
      </c>
      <c r="G80" s="75">
        <f t="shared" si="12"/>
        <v>0.27016715116279072</v>
      </c>
      <c r="K80" s="282"/>
      <c r="N80" s="72"/>
    </row>
    <row r="81" spans="2:14" ht="15" thickBot="1" x14ac:dyDescent="0.35">
      <c r="B81" s="90" t="s">
        <v>50</v>
      </c>
      <c r="C81" s="432">
        <f>SUM(C70:C80)</f>
        <v>83269</v>
      </c>
      <c r="D81" s="115">
        <f>SUM(D70:D80)</f>
        <v>125343</v>
      </c>
      <c r="E81" s="77">
        <f>SUM(C81-D81)</f>
        <v>-42074</v>
      </c>
      <c r="F81" s="149">
        <f>SUM(E81/D81)</f>
        <v>-0.33567091899826873</v>
      </c>
      <c r="G81" s="185">
        <f>SUM(C81/D81)</f>
        <v>0.66432908100173127</v>
      </c>
      <c r="N81" s="72"/>
    </row>
    <row r="82" spans="2:14" ht="15" thickBot="1" x14ac:dyDescent="0.35">
      <c r="C82" s="433"/>
      <c r="E82" s="102">
        <f>SUM(E70:E80)</f>
        <v>-42074</v>
      </c>
      <c r="I82" s="6" t="s">
        <v>606</v>
      </c>
      <c r="J82" s="40"/>
      <c r="K82" s="40"/>
      <c r="N82" s="72"/>
    </row>
    <row r="83" spans="2:14" ht="18.600000000000001" thickBot="1" x14ac:dyDescent="0.4">
      <c r="C83" s="444">
        <f>SUM(C81/C39)</f>
        <v>30.669981583793739</v>
      </c>
      <c r="D83" s="72">
        <f>SUM(D81/D39)</f>
        <v>32.480694480435346</v>
      </c>
      <c r="I83" s="191" t="s">
        <v>56</v>
      </c>
      <c r="J83" s="192"/>
      <c r="K83" s="192"/>
      <c r="N83" s="72"/>
    </row>
    <row r="84" spans="2:14" x14ac:dyDescent="0.3">
      <c r="C84" s="433"/>
      <c r="I84" s="195"/>
      <c r="J84" s="423" t="s">
        <v>610</v>
      </c>
      <c r="K84" s="69" t="s">
        <v>22</v>
      </c>
      <c r="L84" s="82" t="s">
        <v>23</v>
      </c>
      <c r="M84" s="45" t="s">
        <v>23</v>
      </c>
      <c r="N84" s="72"/>
    </row>
    <row r="85" spans="2:14" ht="15" thickBot="1" x14ac:dyDescent="0.35">
      <c r="C85" s="437">
        <f>SUM(C70:C72,C74:C80)</f>
        <v>12983</v>
      </c>
      <c r="D85" s="73">
        <f>SUM(D70:D72,D74:D80)</f>
        <v>38802</v>
      </c>
      <c r="E85" s="250">
        <f>SUM(C85/D85)</f>
        <v>0.33459615483737953</v>
      </c>
      <c r="F85" s="74"/>
      <c r="I85" s="196"/>
      <c r="J85" s="47" t="s">
        <v>83</v>
      </c>
      <c r="K85" s="47" t="s">
        <v>54</v>
      </c>
      <c r="L85" s="209" t="s">
        <v>16</v>
      </c>
      <c r="M85" s="52" t="s">
        <v>21</v>
      </c>
      <c r="N85" s="72"/>
    </row>
    <row r="86" spans="2:14" ht="16.2" thickBot="1" x14ac:dyDescent="0.35">
      <c r="C86" s="434"/>
      <c r="D86" s="40"/>
      <c r="E86" s="40"/>
      <c r="I86" s="39" t="s">
        <v>55</v>
      </c>
      <c r="J86" s="62" t="s">
        <v>15</v>
      </c>
      <c r="K86" s="49" t="s">
        <v>15</v>
      </c>
      <c r="L86" s="54" t="s">
        <v>15</v>
      </c>
      <c r="M86" s="49" t="s">
        <v>15</v>
      </c>
      <c r="N86" s="72"/>
    </row>
    <row r="87" spans="2:14" x14ac:dyDescent="0.3">
      <c r="C87" s="433"/>
      <c r="I87" s="129" t="s">
        <v>0</v>
      </c>
      <c r="J87" s="212">
        <f t="shared" ref="J87:K97" si="13">SUM(C70/C28)</f>
        <v>35.114285714285714</v>
      </c>
      <c r="K87" s="111">
        <f t="shared" si="13"/>
        <v>36.743362831858406</v>
      </c>
      <c r="L87" s="210">
        <f>SUM(J87-K87)</f>
        <v>-1.6290771175726917</v>
      </c>
      <c r="M87" s="44">
        <f>SUM(L87/K87)</f>
        <v>-4.4336636388659485E-2</v>
      </c>
      <c r="N87" s="72"/>
    </row>
    <row r="88" spans="2:14" x14ac:dyDescent="0.3">
      <c r="C88" s="433"/>
      <c r="D88" s="40"/>
      <c r="E88" s="40"/>
      <c r="I88" s="129" t="s">
        <v>2</v>
      </c>
      <c r="J88" s="212">
        <f t="shared" si="13"/>
        <v>16.790697674418606</v>
      </c>
      <c r="K88" s="111">
        <f t="shared" si="13"/>
        <v>27.64406779661017</v>
      </c>
      <c r="L88" s="210">
        <f t="shared" ref="L88:L97" si="14">SUM(J88-K88)</f>
        <v>-10.853370122191563</v>
      </c>
      <c r="M88" s="44">
        <f t="shared" ref="M88:M97" si="15">SUM(L88/K88)</f>
        <v>-0.39261118161207986</v>
      </c>
      <c r="N88" s="72"/>
    </row>
    <row r="89" spans="2:14" x14ac:dyDescent="0.3">
      <c r="C89" s="434"/>
      <c r="D89" s="73"/>
      <c r="E89" s="73"/>
      <c r="I89" s="130" t="s">
        <v>1</v>
      </c>
      <c r="J89" s="212">
        <f t="shared" si="13"/>
        <v>41.941176470588232</v>
      </c>
      <c r="K89" s="111">
        <f t="shared" si="13"/>
        <v>37.680851063829785</v>
      </c>
      <c r="L89" s="210">
        <f>SUM(J89-K89)</f>
        <v>4.2603254067584473</v>
      </c>
      <c r="M89" s="44">
        <f t="shared" si="15"/>
        <v>0.11306340718105423</v>
      </c>
      <c r="N89" s="72"/>
    </row>
    <row r="90" spans="2:14" x14ac:dyDescent="0.3">
      <c r="B90" t="s">
        <v>589</v>
      </c>
      <c r="C90" s="445">
        <f>(SUM(C70,C71,C72,C74,C75,C76,C77,C78,C79,C80)/SUM(C28,C29,C30,C32,C33,C34,C35,C36,C37,C38))</f>
        <v>28.347161572052403</v>
      </c>
      <c r="D90" s="10"/>
      <c r="E90" s="73"/>
      <c r="I90" s="130" t="s">
        <v>6</v>
      </c>
      <c r="J90" s="212">
        <f t="shared" si="13"/>
        <v>31.141338059370845</v>
      </c>
      <c r="K90" s="111">
        <f t="shared" si="13"/>
        <v>34.616399999999999</v>
      </c>
      <c r="L90" s="210">
        <f t="shared" si="14"/>
        <v>-3.4750619406291534</v>
      </c>
      <c r="M90" s="44">
        <f t="shared" si="15"/>
        <v>-0.10038773357799059</v>
      </c>
    </row>
    <row r="91" spans="2:14" x14ac:dyDescent="0.3">
      <c r="C91" s="433"/>
      <c r="I91" s="130" t="s">
        <v>3</v>
      </c>
      <c r="J91" s="212">
        <f t="shared" si="13"/>
        <v>42.928571428571431</v>
      </c>
      <c r="K91" s="111">
        <f t="shared" ref="K91:K97" si="16">SUM(D74/D32)</f>
        <v>37.586666666666666</v>
      </c>
      <c r="L91" s="210">
        <f t="shared" si="14"/>
        <v>5.3419047619047646</v>
      </c>
      <c r="M91" s="44">
        <f t="shared" si="15"/>
        <v>0.14212233314751946</v>
      </c>
    </row>
    <row r="92" spans="2:14" x14ac:dyDescent="0.3">
      <c r="C92" s="433"/>
      <c r="E92" s="73"/>
      <c r="I92" s="130" t="s">
        <v>7</v>
      </c>
      <c r="J92" s="212">
        <f t="shared" si="13"/>
        <v>23</v>
      </c>
      <c r="K92" s="111">
        <f t="shared" si="16"/>
        <v>21.485714285714284</v>
      </c>
      <c r="L92" s="210">
        <f t="shared" si="14"/>
        <v>1.514285714285716</v>
      </c>
      <c r="M92" s="44">
        <f t="shared" si="15"/>
        <v>7.04787234042554E-2</v>
      </c>
    </row>
    <row r="93" spans="2:14" x14ac:dyDescent="0.3">
      <c r="C93" s="433"/>
      <c r="E93" s="74"/>
      <c r="I93" s="130" t="s">
        <v>59</v>
      </c>
      <c r="J93" s="212">
        <f t="shared" si="13"/>
        <v>34.835616438356162</v>
      </c>
      <c r="K93" s="111">
        <f t="shared" si="16"/>
        <v>30.715217391304346</v>
      </c>
      <c r="L93" s="210">
        <f t="shared" si="14"/>
        <v>4.1203990470518157</v>
      </c>
      <c r="M93" s="44">
        <f t="shared" si="15"/>
        <v>0.13414845789821186</v>
      </c>
    </row>
    <row r="94" spans="2:14" x14ac:dyDescent="0.3">
      <c r="C94" s="433"/>
      <c r="I94" s="130" t="s">
        <v>338</v>
      </c>
      <c r="J94" s="212">
        <f t="shared" si="13"/>
        <v>31</v>
      </c>
      <c r="K94" s="111">
        <f t="shared" si="16"/>
        <v>30.21311475409836</v>
      </c>
      <c r="L94" s="210">
        <f t="shared" si="14"/>
        <v>0.78688524590164022</v>
      </c>
      <c r="M94" s="44">
        <f t="shared" si="15"/>
        <v>2.6044492674986465E-2</v>
      </c>
    </row>
    <row r="95" spans="2:14" x14ac:dyDescent="0.3">
      <c r="C95" s="433"/>
      <c r="E95" s="25"/>
      <c r="F95" s="25"/>
      <c r="I95" s="130" t="s">
        <v>65</v>
      </c>
      <c r="J95" s="212">
        <f t="shared" si="13"/>
        <v>31.037037037037038</v>
      </c>
      <c r="K95" s="111">
        <f t="shared" si="16"/>
        <v>23.818181818181817</v>
      </c>
      <c r="L95" s="210">
        <f t="shared" si="14"/>
        <v>7.2188552188552215</v>
      </c>
      <c r="M95" s="44">
        <f t="shared" si="15"/>
        <v>0.30308170766186049</v>
      </c>
    </row>
    <row r="96" spans="2:14" x14ac:dyDescent="0.3">
      <c r="C96" s="433"/>
      <c r="E96" s="25"/>
      <c r="F96" s="25"/>
      <c r="I96" s="79" t="s">
        <v>296</v>
      </c>
      <c r="J96" s="212">
        <f t="shared" si="13"/>
        <v>17.025641025641026</v>
      </c>
      <c r="K96" s="111">
        <f t="shared" si="16"/>
        <v>31.72972972972973</v>
      </c>
      <c r="L96" s="210">
        <f t="shared" si="14"/>
        <v>-14.704088704088704</v>
      </c>
      <c r="M96" s="44">
        <f t="shared" si="15"/>
        <v>-0.46341676494998474</v>
      </c>
    </row>
    <row r="97" spans="2:13" ht="15" thickBot="1" x14ac:dyDescent="0.35">
      <c r="C97" s="433"/>
      <c r="I97" s="13" t="s">
        <v>19</v>
      </c>
      <c r="J97" s="213">
        <f t="shared" si="13"/>
        <v>17.494117647058822</v>
      </c>
      <c r="K97" s="208">
        <f t="shared" si="16"/>
        <v>18.657627118644069</v>
      </c>
      <c r="L97" s="211">
        <f t="shared" si="14"/>
        <v>-1.1635094715852468</v>
      </c>
      <c r="M97" s="65">
        <f t="shared" si="15"/>
        <v>-6.2361063611491241E-2</v>
      </c>
    </row>
    <row r="98" spans="2:13" x14ac:dyDescent="0.3">
      <c r="C98" s="433"/>
    </row>
    <row r="99" spans="2:13" x14ac:dyDescent="0.3">
      <c r="C99" s="433"/>
      <c r="I99" s="40"/>
      <c r="J99" s="72"/>
    </row>
    <row r="100" spans="2:13" x14ac:dyDescent="0.3">
      <c r="C100" s="433"/>
      <c r="J100" s="72"/>
    </row>
    <row r="101" spans="2:13" x14ac:dyDescent="0.3">
      <c r="C101" s="433"/>
      <c r="J101" s="72"/>
    </row>
    <row r="102" spans="2:13" ht="15.6" x14ac:dyDescent="0.3">
      <c r="C102" s="433"/>
      <c r="J102" s="455"/>
      <c r="K102" s="452"/>
      <c r="L102" s="452"/>
      <c r="M102" s="266"/>
    </row>
    <row r="103" spans="2:13" x14ac:dyDescent="0.3">
      <c r="C103" s="433"/>
      <c r="J103" s="455"/>
      <c r="K103" s="283"/>
      <c r="L103" s="266"/>
      <c r="M103" s="266"/>
    </row>
    <row r="104" spans="2:13" x14ac:dyDescent="0.3">
      <c r="C104" s="433"/>
      <c r="J104" s="455"/>
      <c r="K104" s="284"/>
      <c r="L104" s="285"/>
      <c r="M104" s="285"/>
    </row>
    <row r="105" spans="2:13" x14ac:dyDescent="0.3">
      <c r="C105" s="433"/>
      <c r="I105" s="454"/>
      <c r="J105" s="72"/>
    </row>
    <row r="106" spans="2:13" x14ac:dyDescent="0.3">
      <c r="C106" s="433"/>
      <c r="I106" s="453"/>
      <c r="J106" s="72"/>
    </row>
    <row r="107" spans="2:13" ht="19.8" x14ac:dyDescent="0.4">
      <c r="B107" s="312"/>
      <c r="C107" s="446"/>
      <c r="D107" s="312"/>
      <c r="E107" s="313"/>
      <c r="I107" s="453"/>
      <c r="J107" s="72"/>
    </row>
    <row r="108" spans="2:13" x14ac:dyDescent="0.3">
      <c r="C108" s="433"/>
      <c r="J108" s="72"/>
    </row>
    <row r="109" spans="2:13" x14ac:dyDescent="0.3">
      <c r="B109" s="315"/>
      <c r="C109" s="447"/>
      <c r="D109" s="317"/>
      <c r="E109" s="300"/>
      <c r="F109" s="300"/>
      <c r="J109" s="72"/>
    </row>
    <row r="110" spans="2:13" x14ac:dyDescent="0.3">
      <c r="B110" s="315"/>
      <c r="C110" s="448"/>
      <c r="D110" s="318"/>
      <c r="E110" s="300"/>
      <c r="F110" s="300"/>
      <c r="J110" s="72"/>
    </row>
    <row r="111" spans="2:13" ht="15.6" x14ac:dyDescent="0.3">
      <c r="B111" s="319"/>
      <c r="C111" s="448"/>
      <c r="D111" s="318"/>
      <c r="E111" s="318"/>
      <c r="F111" s="318"/>
    </row>
    <row r="112" spans="2:13" x14ac:dyDescent="0.3">
      <c r="B112" s="320"/>
      <c r="C112" s="437"/>
      <c r="D112" s="10"/>
      <c r="E112" s="9"/>
      <c r="F112" s="321"/>
    </row>
    <row r="113" spans="2:14" x14ac:dyDescent="0.3">
      <c r="B113" s="320"/>
      <c r="C113" s="437"/>
      <c r="D113" s="10"/>
      <c r="E113" s="9"/>
      <c r="F113" s="321"/>
      <c r="I113" s="266"/>
    </row>
    <row r="114" spans="2:14" x14ac:dyDescent="0.3">
      <c r="B114" s="40"/>
      <c r="C114" s="437"/>
      <c r="D114" s="10"/>
      <c r="E114" s="9"/>
      <c r="F114" s="321"/>
      <c r="I114" s="266"/>
    </row>
    <row r="115" spans="2:14" x14ac:dyDescent="0.3">
      <c r="B115" s="40"/>
      <c r="C115" s="437"/>
      <c r="D115" s="10"/>
      <c r="E115" s="9"/>
      <c r="F115" s="321"/>
      <c r="J115" s="40"/>
      <c r="K115" s="10"/>
      <c r="L115" s="10"/>
    </row>
    <row r="116" spans="2:14" x14ac:dyDescent="0.3">
      <c r="B116" s="40"/>
      <c r="C116" s="437"/>
      <c r="D116" s="10"/>
      <c r="E116" s="9"/>
      <c r="F116" s="321"/>
      <c r="L116" s="9"/>
    </row>
    <row r="117" spans="2:14" x14ac:dyDescent="0.3">
      <c r="B117" s="40"/>
      <c r="C117" s="437"/>
      <c r="D117" s="10"/>
      <c r="E117" s="9"/>
      <c r="F117" s="321"/>
      <c r="J117" s="10"/>
      <c r="K117" s="9"/>
      <c r="L117" s="9"/>
    </row>
    <row r="118" spans="2:14" ht="15.6" x14ac:dyDescent="0.3">
      <c r="B118" s="40"/>
      <c r="C118" s="437"/>
      <c r="D118" s="10"/>
      <c r="E118" s="9"/>
      <c r="F118" s="321"/>
      <c r="J118" s="28" t="s">
        <v>246</v>
      </c>
      <c r="K118" s="28"/>
      <c r="L118" s="9"/>
    </row>
    <row r="119" spans="2:14" x14ac:dyDescent="0.3">
      <c r="B119" s="40"/>
      <c r="C119" s="437"/>
      <c r="D119" s="10"/>
      <c r="E119" s="9"/>
      <c r="F119" s="321"/>
      <c r="J119" s="40" t="s">
        <v>283</v>
      </c>
      <c r="K119" s="40"/>
      <c r="L119" s="40"/>
    </row>
    <row r="120" spans="2:14" ht="15" thickBot="1" x14ac:dyDescent="0.35">
      <c r="B120" s="40"/>
      <c r="C120" s="437"/>
      <c r="D120" s="10"/>
      <c r="E120" s="9"/>
      <c r="F120" s="321"/>
    </row>
    <row r="121" spans="2:14" ht="15" thickBot="1" x14ac:dyDescent="0.35">
      <c r="B121" s="40"/>
      <c r="C121" s="437"/>
      <c r="D121" s="10"/>
      <c r="E121" s="9"/>
      <c r="F121" s="321"/>
      <c r="G121" s="300"/>
      <c r="H121" s="301"/>
      <c r="J121" s="351" t="s">
        <v>244</v>
      </c>
      <c r="K121" s="346" t="s">
        <v>238</v>
      </c>
      <c r="L121" s="346" t="s">
        <v>242</v>
      </c>
      <c r="M121" s="327" t="s">
        <v>21</v>
      </c>
      <c r="N121" s="10" t="s">
        <v>259</v>
      </c>
    </row>
    <row r="122" spans="2:14" x14ac:dyDescent="0.3">
      <c r="B122" s="10"/>
      <c r="C122" s="437"/>
      <c r="D122" s="10"/>
      <c r="E122" s="73"/>
      <c r="F122" s="322"/>
      <c r="G122" s="322"/>
      <c r="H122" s="302"/>
      <c r="J122" s="352" t="s">
        <v>282</v>
      </c>
      <c r="K122" s="360">
        <v>2534</v>
      </c>
      <c r="L122" s="73">
        <f>SUM(K122-K123)</f>
        <v>169.25</v>
      </c>
      <c r="M122" s="350">
        <f>SUM(L122/K123)</f>
        <v>7.1572047785178131E-2</v>
      </c>
      <c r="N122" s="250">
        <f>SUM(K122/3900)</f>
        <v>0.6497435897435897</v>
      </c>
    </row>
    <row r="123" spans="2:14" ht="15" thickBot="1" x14ac:dyDescent="0.35">
      <c r="C123" s="433"/>
      <c r="J123" s="359">
        <v>44197</v>
      </c>
      <c r="K123" s="361">
        <v>2364.75</v>
      </c>
      <c r="L123" s="363"/>
      <c r="M123" s="364"/>
    </row>
    <row r="124" spans="2:14" ht="15" thickBot="1" x14ac:dyDescent="0.35">
      <c r="C124" s="433"/>
      <c r="F124" s="301"/>
      <c r="G124" s="300"/>
      <c r="H124" s="301"/>
      <c r="K124" s="8"/>
      <c r="L124" s="8"/>
      <c r="M124" s="8"/>
    </row>
    <row r="125" spans="2:14" ht="15" thickBot="1" x14ac:dyDescent="0.35">
      <c r="B125" s="10"/>
      <c r="C125" s="437"/>
      <c r="D125" s="73"/>
      <c r="E125" s="73"/>
      <c r="F125" s="322"/>
      <c r="G125" s="322"/>
      <c r="H125" s="302"/>
      <c r="J125" s="61" t="s">
        <v>71</v>
      </c>
      <c r="K125" s="346" t="s">
        <v>239</v>
      </c>
      <c r="L125" s="346" t="s">
        <v>242</v>
      </c>
      <c r="M125" s="327" t="s">
        <v>21</v>
      </c>
    </row>
    <row r="126" spans="2:14" x14ac:dyDescent="0.3">
      <c r="B126" s="10"/>
      <c r="C126" s="437"/>
      <c r="D126" s="10"/>
      <c r="E126" s="73"/>
      <c r="F126" s="322"/>
      <c r="G126" s="322"/>
      <c r="H126" s="302"/>
      <c r="J126" s="353" t="s">
        <v>260</v>
      </c>
      <c r="K126" s="362">
        <v>40601</v>
      </c>
      <c r="L126" s="362">
        <f>SUM(K126-K127)</f>
        <v>9346.5</v>
      </c>
      <c r="M126" s="342">
        <f>SUM(L126/K127)</f>
        <v>0.2990449375289958</v>
      </c>
    </row>
    <row r="127" spans="2:14" ht="15" thickBot="1" x14ac:dyDescent="0.35">
      <c r="B127" s="10"/>
      <c r="C127" s="437"/>
      <c r="D127" s="10"/>
      <c r="E127" s="73"/>
      <c r="F127" s="322"/>
      <c r="G127" s="323"/>
      <c r="J127" s="359">
        <v>44197</v>
      </c>
      <c r="K127" s="361">
        <v>31254.5</v>
      </c>
      <c r="L127" s="357"/>
      <c r="M127" s="364"/>
    </row>
    <row r="128" spans="2:14" ht="19.8" x14ac:dyDescent="0.4">
      <c r="B128" s="312"/>
      <c r="C128" s="422"/>
      <c r="D128" s="192"/>
      <c r="F128" s="322"/>
      <c r="G128" s="323"/>
    </row>
    <row r="129" spans="2:14" x14ac:dyDescent="0.3">
      <c r="C129" s="433"/>
    </row>
    <row r="130" spans="2:14" x14ac:dyDescent="0.3">
      <c r="B130" s="315"/>
      <c r="C130" s="447"/>
      <c r="D130" s="317"/>
      <c r="E130" s="300"/>
      <c r="F130" s="300"/>
      <c r="J130" s="10"/>
    </row>
    <row r="131" spans="2:14" x14ac:dyDescent="0.3">
      <c r="B131" s="315"/>
      <c r="C131" s="448"/>
      <c r="D131" s="318"/>
      <c r="E131" s="300"/>
      <c r="F131" s="300"/>
      <c r="K131" s="10"/>
      <c r="L131" s="10"/>
      <c r="M131" s="10"/>
      <c r="N131" s="10"/>
    </row>
    <row r="132" spans="2:14" ht="16.2" thickBot="1" x14ac:dyDescent="0.35">
      <c r="B132" s="319"/>
      <c r="C132" s="448"/>
      <c r="D132" s="318"/>
      <c r="E132" s="318"/>
      <c r="F132" s="318"/>
      <c r="J132" s="349"/>
      <c r="K132" s="73"/>
      <c r="L132" s="73"/>
      <c r="M132" s="74"/>
      <c r="N132" s="74"/>
    </row>
    <row r="133" spans="2:14" ht="15" thickBot="1" x14ac:dyDescent="0.35">
      <c r="B133" s="320"/>
      <c r="C133" s="437"/>
      <c r="D133" s="10"/>
      <c r="E133" s="9"/>
      <c r="F133" s="321"/>
      <c r="J133" s="61" t="s">
        <v>266</v>
      </c>
      <c r="K133" s="59" t="s">
        <v>244</v>
      </c>
      <c r="L133" s="327" t="s">
        <v>71</v>
      </c>
    </row>
    <row r="134" spans="2:14" x14ac:dyDescent="0.3">
      <c r="B134" s="320"/>
      <c r="C134" s="437"/>
      <c r="D134" s="10"/>
      <c r="E134" s="9"/>
      <c r="F134" s="321"/>
      <c r="J134" s="261" t="s">
        <v>261</v>
      </c>
      <c r="K134" s="355">
        <v>2364.75</v>
      </c>
      <c r="L134" s="356">
        <v>31254.5</v>
      </c>
    </row>
    <row r="135" spans="2:14" x14ac:dyDescent="0.3">
      <c r="B135" s="40"/>
      <c r="C135" s="437"/>
      <c r="D135" s="10"/>
      <c r="E135" s="9"/>
      <c r="F135" s="321"/>
      <c r="J135" s="261" t="s">
        <v>262</v>
      </c>
      <c r="K135" s="355">
        <v>2399</v>
      </c>
      <c r="L135" s="356">
        <v>32162</v>
      </c>
      <c r="M135" s="10"/>
    </row>
    <row r="136" spans="2:14" x14ac:dyDescent="0.3">
      <c r="B136" s="40"/>
      <c r="C136" s="437"/>
      <c r="D136" s="10"/>
      <c r="E136" s="9"/>
      <c r="F136" s="321"/>
      <c r="J136" s="353" t="s">
        <v>263</v>
      </c>
      <c r="K136" s="355">
        <v>2380</v>
      </c>
      <c r="L136" s="356">
        <v>34542</v>
      </c>
      <c r="M136" s="74"/>
    </row>
    <row r="137" spans="2:14" x14ac:dyDescent="0.3">
      <c r="B137" s="40"/>
      <c r="C137" s="437"/>
      <c r="D137" s="10"/>
      <c r="E137" s="9"/>
      <c r="F137" s="321"/>
      <c r="J137" s="353" t="s">
        <v>264</v>
      </c>
      <c r="K137" s="355">
        <v>2536</v>
      </c>
      <c r="L137" s="356">
        <v>37867</v>
      </c>
    </row>
    <row r="138" spans="2:14" ht="15" thickBot="1" x14ac:dyDescent="0.35">
      <c r="B138" s="40"/>
      <c r="C138" s="437"/>
      <c r="D138" s="10"/>
      <c r="E138" s="9"/>
      <c r="F138" s="321"/>
      <c r="J138" s="101" t="s">
        <v>265</v>
      </c>
      <c r="K138" s="357">
        <v>2534</v>
      </c>
      <c r="L138" s="358">
        <v>40601</v>
      </c>
    </row>
    <row r="139" spans="2:14" x14ac:dyDescent="0.3">
      <c r="B139" s="40"/>
      <c r="C139" s="437"/>
      <c r="D139" s="10"/>
      <c r="E139" s="9"/>
      <c r="F139" s="321"/>
      <c r="H139" s="282"/>
    </row>
    <row r="140" spans="2:14" ht="15" thickBot="1" x14ac:dyDescent="0.35">
      <c r="B140" s="40"/>
      <c r="C140" s="437"/>
      <c r="D140" s="10"/>
      <c r="E140" s="9"/>
      <c r="F140" s="321"/>
    </row>
    <row r="141" spans="2:14" x14ac:dyDescent="0.3">
      <c r="B141" s="40"/>
      <c r="C141" s="437"/>
      <c r="D141" s="10"/>
      <c r="E141" s="9"/>
      <c r="F141" s="321"/>
      <c r="J141" s="365"/>
      <c r="K141" s="366"/>
      <c r="L141" s="257"/>
      <c r="M141" s="354" t="s">
        <v>268</v>
      </c>
    </row>
    <row r="142" spans="2:14" ht="15" thickBot="1" x14ac:dyDescent="0.35">
      <c r="B142" s="40"/>
      <c r="C142" s="437"/>
      <c r="D142" s="10"/>
      <c r="E142" s="9"/>
      <c r="F142" s="321"/>
      <c r="G142" s="300"/>
      <c r="J142" s="101" t="s">
        <v>189</v>
      </c>
      <c r="K142" s="177" t="s">
        <v>71</v>
      </c>
      <c r="L142" s="177" t="s">
        <v>16</v>
      </c>
      <c r="M142" s="328" t="s">
        <v>269</v>
      </c>
    </row>
    <row r="143" spans="2:14" x14ac:dyDescent="0.3">
      <c r="B143" s="10"/>
      <c r="C143" s="437"/>
      <c r="D143" s="10"/>
      <c r="E143" s="73"/>
      <c r="F143" s="322"/>
      <c r="G143" s="322"/>
      <c r="J143" s="261" t="s">
        <v>270</v>
      </c>
      <c r="K143" s="355">
        <v>31254.5</v>
      </c>
      <c r="L143" s="355"/>
      <c r="M143" s="81"/>
    </row>
    <row r="144" spans="2:14" x14ac:dyDescent="0.3">
      <c r="C144" s="433"/>
      <c r="J144" s="261" t="s">
        <v>262</v>
      </c>
      <c r="K144" s="355">
        <v>32162</v>
      </c>
      <c r="L144" s="355">
        <f>SUM(K144-K143)</f>
        <v>907.5</v>
      </c>
      <c r="M144" s="152">
        <f>SUM(L144/K143)</f>
        <v>2.9035818842086739E-2</v>
      </c>
    </row>
    <row r="145" spans="2:14" x14ac:dyDescent="0.3">
      <c r="C145" s="433"/>
      <c r="F145" s="301"/>
      <c r="G145" s="300"/>
      <c r="H145" s="301"/>
      <c r="J145" s="353" t="s">
        <v>263</v>
      </c>
      <c r="K145" s="355">
        <v>34542</v>
      </c>
      <c r="L145" s="355">
        <f>SUM(K145-K144)</f>
        <v>2380</v>
      </c>
      <c r="M145" s="152">
        <f>SUM(L145/K144)</f>
        <v>7.4000373111124937E-2</v>
      </c>
    </row>
    <row r="146" spans="2:14" x14ac:dyDescent="0.3">
      <c r="B146" s="10"/>
      <c r="C146" s="437"/>
      <c r="D146" s="73"/>
      <c r="E146" s="73"/>
      <c r="F146" s="322"/>
      <c r="G146" s="322"/>
      <c r="H146" s="302"/>
      <c r="J146" s="353" t="s">
        <v>264</v>
      </c>
      <c r="K146" s="355">
        <v>37867</v>
      </c>
      <c r="L146" s="355">
        <f>SUM(K146-K145)</f>
        <v>3325</v>
      </c>
      <c r="M146" s="152">
        <f>SUM(L146/K145)</f>
        <v>9.6259625962596254E-2</v>
      </c>
    </row>
    <row r="147" spans="2:14" ht="15" thickBot="1" x14ac:dyDescent="0.35">
      <c r="B147" s="10"/>
      <c r="C147" s="437"/>
      <c r="D147" s="10"/>
      <c r="E147" s="73"/>
      <c r="F147" s="322"/>
      <c r="G147" s="322"/>
      <c r="H147" s="302"/>
      <c r="J147" s="101" t="s">
        <v>265</v>
      </c>
      <c r="K147" s="357">
        <v>40601</v>
      </c>
      <c r="L147" s="357">
        <f>SUM(K147-K146)</f>
        <v>2734</v>
      </c>
      <c r="M147" s="260">
        <f>SUM(L147/K146)</f>
        <v>7.2200068661367411E-2</v>
      </c>
    </row>
    <row r="148" spans="2:14" x14ac:dyDescent="0.3">
      <c r="C148" s="433"/>
    </row>
    <row r="149" spans="2:14" x14ac:dyDescent="0.3">
      <c r="B149" s="4"/>
      <c r="C149" s="449"/>
      <c r="D149" s="4"/>
    </row>
    <row r="150" spans="2:14" x14ac:dyDescent="0.3">
      <c r="B150" s="4"/>
      <c r="C150" s="433"/>
    </row>
    <row r="151" spans="2:14" ht="23.4" x14ac:dyDescent="0.45">
      <c r="C151" s="433"/>
      <c r="I151" s="369">
        <v>44287</v>
      </c>
    </row>
    <row r="152" spans="2:14" ht="15" thickBot="1" x14ac:dyDescent="0.35">
      <c r="C152" s="433"/>
    </row>
    <row r="153" spans="2:14" x14ac:dyDescent="0.3">
      <c r="C153" s="433"/>
      <c r="I153" s="193"/>
      <c r="J153" s="254" t="s">
        <v>204</v>
      </c>
      <c r="K153" s="254" t="s">
        <v>197</v>
      </c>
      <c r="L153" s="254" t="s">
        <v>248</v>
      </c>
      <c r="M153" s="254" t="s">
        <v>220</v>
      </c>
      <c r="N153" s="367" t="s">
        <v>276</v>
      </c>
    </row>
    <row r="154" spans="2:14" ht="15" thickBot="1" x14ac:dyDescent="0.35">
      <c r="C154" s="433"/>
      <c r="I154" s="194"/>
      <c r="J154" s="47" t="s">
        <v>83</v>
      </c>
      <c r="K154" s="47" t="s">
        <v>83</v>
      </c>
      <c r="L154" s="47" t="s">
        <v>83</v>
      </c>
      <c r="M154" s="47" t="s">
        <v>83</v>
      </c>
      <c r="N154" s="47" t="s">
        <v>83</v>
      </c>
    </row>
    <row r="155" spans="2:14" ht="16.2" thickBot="1" x14ac:dyDescent="0.35">
      <c r="C155" s="433"/>
      <c r="I155" s="118" t="s">
        <v>52</v>
      </c>
      <c r="J155" s="62" t="s">
        <v>15</v>
      </c>
      <c r="K155" s="62" t="s">
        <v>15</v>
      </c>
      <c r="L155" s="62" t="s">
        <v>15</v>
      </c>
      <c r="M155" s="62" t="s">
        <v>15</v>
      </c>
      <c r="N155" s="368" t="s">
        <v>15</v>
      </c>
    </row>
    <row r="156" spans="2:14" ht="15" thickBot="1" x14ac:dyDescent="0.35">
      <c r="C156" s="433"/>
      <c r="I156" s="249" t="s">
        <v>0</v>
      </c>
      <c r="J156" s="221">
        <v>628</v>
      </c>
      <c r="K156" s="221">
        <v>628</v>
      </c>
      <c r="L156" s="221">
        <v>710</v>
      </c>
      <c r="M156" s="221">
        <v>710</v>
      </c>
      <c r="N156" s="293">
        <f>AVERAGE(J156:M156)</f>
        <v>669</v>
      </c>
    </row>
    <row r="157" spans="2:14" ht="15" thickBot="1" x14ac:dyDescent="0.35">
      <c r="C157" s="433"/>
      <c r="I157" s="248" t="s">
        <v>2</v>
      </c>
      <c r="J157" s="42">
        <v>1249</v>
      </c>
      <c r="K157" s="42">
        <v>1343</v>
      </c>
      <c r="L157" s="42">
        <v>1146</v>
      </c>
      <c r="M157" s="42">
        <v>1255</v>
      </c>
      <c r="N157" s="293">
        <f t="shared" ref="N157:N166" si="17">AVERAGE(J157:M157)</f>
        <v>1248.25</v>
      </c>
    </row>
    <row r="158" spans="2:14" ht="15" thickBot="1" x14ac:dyDescent="0.35">
      <c r="C158" s="433"/>
      <c r="I158" s="38" t="s">
        <v>1</v>
      </c>
      <c r="J158" s="42">
        <v>509</v>
      </c>
      <c r="K158" s="42">
        <v>498</v>
      </c>
      <c r="L158" s="42">
        <v>502</v>
      </c>
      <c r="M158" s="42">
        <v>504</v>
      </c>
      <c r="N158" s="293">
        <f t="shared" si="17"/>
        <v>503.25</v>
      </c>
    </row>
    <row r="159" spans="2:14" ht="15" thickBot="1" x14ac:dyDescent="0.35">
      <c r="C159" s="433"/>
      <c r="I159" s="2" t="s">
        <v>6</v>
      </c>
      <c r="J159" s="222">
        <v>29680</v>
      </c>
      <c r="K159" s="222">
        <v>30200</v>
      </c>
      <c r="L159" s="222">
        <v>32474</v>
      </c>
      <c r="M159" s="222">
        <v>31549</v>
      </c>
      <c r="N159" s="293">
        <f t="shared" si="17"/>
        <v>30975.75</v>
      </c>
    </row>
    <row r="160" spans="2:14" ht="15" thickBot="1" x14ac:dyDescent="0.35">
      <c r="C160" s="433"/>
      <c r="I160" s="3" t="s">
        <v>3</v>
      </c>
      <c r="J160" s="42">
        <v>298</v>
      </c>
      <c r="K160" s="42">
        <v>283</v>
      </c>
      <c r="L160" s="42">
        <v>322</v>
      </c>
      <c r="M160" s="42">
        <v>313</v>
      </c>
      <c r="N160" s="293">
        <f t="shared" si="17"/>
        <v>304</v>
      </c>
    </row>
    <row r="161" spans="3:17" x14ac:dyDescent="0.3">
      <c r="C161" s="433"/>
      <c r="I161" s="227" t="s">
        <v>7</v>
      </c>
      <c r="J161" s="42">
        <v>336</v>
      </c>
      <c r="K161" s="42">
        <v>381</v>
      </c>
      <c r="L161" s="42">
        <v>324</v>
      </c>
      <c r="M161" s="42">
        <v>328</v>
      </c>
      <c r="N161" s="293">
        <f t="shared" si="17"/>
        <v>342.25</v>
      </c>
    </row>
    <row r="162" spans="3:17" x14ac:dyDescent="0.3">
      <c r="C162" s="433"/>
      <c r="I162" s="228" t="s">
        <v>59</v>
      </c>
      <c r="J162" s="42">
        <v>1740</v>
      </c>
      <c r="K162" s="42">
        <v>1748</v>
      </c>
      <c r="L162" s="42">
        <v>1793</v>
      </c>
      <c r="M162" s="42">
        <v>1714</v>
      </c>
      <c r="N162" s="293">
        <f t="shared" si="17"/>
        <v>1748.75</v>
      </c>
    </row>
    <row r="163" spans="3:17" ht="15" thickBot="1" x14ac:dyDescent="0.35">
      <c r="C163" s="433"/>
      <c r="I163" s="38" t="s">
        <v>13</v>
      </c>
      <c r="J163" s="42">
        <v>357</v>
      </c>
      <c r="K163" s="42">
        <v>369</v>
      </c>
      <c r="L163" s="42">
        <v>369</v>
      </c>
      <c r="M163" s="42">
        <v>365</v>
      </c>
      <c r="N163" s="293">
        <f t="shared" si="17"/>
        <v>365</v>
      </c>
    </row>
    <row r="164" spans="3:17" x14ac:dyDescent="0.3">
      <c r="C164" s="433"/>
      <c r="I164" s="2" t="s">
        <v>65</v>
      </c>
      <c r="J164" s="42">
        <v>399</v>
      </c>
      <c r="K164" s="42">
        <v>518</v>
      </c>
      <c r="L164" s="42">
        <v>456</v>
      </c>
      <c r="M164" s="42">
        <v>478</v>
      </c>
      <c r="N164" s="293">
        <f t="shared" si="17"/>
        <v>462.75</v>
      </c>
    </row>
    <row r="165" spans="3:17" ht="15" thickBot="1" x14ac:dyDescent="0.35">
      <c r="C165" s="433"/>
      <c r="I165" s="227" t="s">
        <v>19</v>
      </c>
      <c r="J165" s="56">
        <v>1272</v>
      </c>
      <c r="K165" s="56">
        <v>1234</v>
      </c>
      <c r="L165" s="56">
        <v>1210</v>
      </c>
      <c r="M165" s="56">
        <v>1275</v>
      </c>
      <c r="N165" s="305">
        <f t="shared" si="17"/>
        <v>1247.75</v>
      </c>
    </row>
    <row r="166" spans="3:17" ht="15" thickBot="1" x14ac:dyDescent="0.35">
      <c r="C166" s="433"/>
      <c r="I166" s="90" t="s">
        <v>50</v>
      </c>
      <c r="J166" s="77">
        <f>SUM(J156:J165)</f>
        <v>36468</v>
      </c>
      <c r="K166" s="59">
        <f>SUM(K156:K165)</f>
        <v>37202</v>
      </c>
      <c r="L166" s="77">
        <f>SUM(L156:L165)</f>
        <v>39306</v>
      </c>
      <c r="M166" s="59">
        <f>SUM(M156:M165)</f>
        <v>38491</v>
      </c>
      <c r="N166" s="77">
        <f t="shared" si="17"/>
        <v>37866.75</v>
      </c>
    </row>
    <row r="167" spans="3:17" x14ac:dyDescent="0.3">
      <c r="C167" s="433"/>
    </row>
    <row r="168" spans="3:17" ht="23.4" x14ac:dyDescent="0.45">
      <c r="C168" s="433"/>
      <c r="I168" s="369">
        <v>44317</v>
      </c>
      <c r="N168" s="35"/>
    </row>
    <row r="169" spans="3:17" ht="15" thickBot="1" x14ac:dyDescent="0.35">
      <c r="C169" s="433"/>
    </row>
    <row r="170" spans="3:17" x14ac:dyDescent="0.3">
      <c r="C170" s="433"/>
      <c r="I170" s="230"/>
      <c r="J170" s="254" t="s">
        <v>254</v>
      </c>
      <c r="K170" s="254" t="s">
        <v>250</v>
      </c>
      <c r="L170" s="254" t="s">
        <v>258</v>
      </c>
      <c r="M170" s="367" t="s">
        <v>275</v>
      </c>
      <c r="O170" s="162"/>
      <c r="P170" s="367" t="s">
        <v>268</v>
      </c>
      <c r="Q170" s="380" t="s">
        <v>280</v>
      </c>
    </row>
    <row r="171" spans="3:17" ht="15" thickBot="1" x14ac:dyDescent="0.35">
      <c r="C171" s="433"/>
      <c r="I171" s="231"/>
      <c r="J171" s="47" t="s">
        <v>83</v>
      </c>
      <c r="K171" s="47" t="s">
        <v>83</v>
      </c>
      <c r="L171" s="47" t="s">
        <v>83</v>
      </c>
      <c r="M171" s="47" t="s">
        <v>83</v>
      </c>
      <c r="O171" s="164"/>
      <c r="P171" s="47" t="s">
        <v>245</v>
      </c>
      <c r="Q171" s="251" t="s">
        <v>281</v>
      </c>
    </row>
    <row r="172" spans="3:17" ht="16.2" thickBot="1" x14ac:dyDescent="0.35">
      <c r="C172" s="433"/>
      <c r="I172" s="118" t="s">
        <v>52</v>
      </c>
      <c r="J172" s="62" t="s">
        <v>15</v>
      </c>
      <c r="K172" s="62" t="s">
        <v>15</v>
      </c>
      <c r="L172" s="62" t="s">
        <v>15</v>
      </c>
      <c r="M172" s="368" t="s">
        <v>15</v>
      </c>
      <c r="O172" s="114" t="s">
        <v>278</v>
      </c>
      <c r="P172" s="381">
        <v>37866.75</v>
      </c>
      <c r="Q172" s="383">
        <f>SUM(P172/125500)</f>
        <v>0.30172709163346612</v>
      </c>
    </row>
    <row r="173" spans="3:17" ht="15" thickBot="1" x14ac:dyDescent="0.35">
      <c r="C173" s="433"/>
      <c r="I173" s="11" t="s">
        <v>0</v>
      </c>
      <c r="J173" s="221">
        <v>689</v>
      </c>
      <c r="K173" s="221">
        <v>689</v>
      </c>
      <c r="L173" s="221">
        <v>689</v>
      </c>
      <c r="M173" s="293">
        <f>AVERAGE(J173:L173)</f>
        <v>689</v>
      </c>
      <c r="O173" s="379" t="s">
        <v>279</v>
      </c>
      <c r="P173" s="382">
        <v>39948</v>
      </c>
      <c r="Q173" s="260">
        <f>SUM(P173/125500)</f>
        <v>0.31831075697211153</v>
      </c>
    </row>
    <row r="174" spans="3:17" ht="15" thickBot="1" x14ac:dyDescent="0.35">
      <c r="C174" s="433"/>
      <c r="I174" s="34" t="s">
        <v>2</v>
      </c>
      <c r="J174" s="42">
        <v>1228</v>
      </c>
      <c r="K174" s="42">
        <v>1161</v>
      </c>
      <c r="L174" s="42">
        <v>1277</v>
      </c>
      <c r="M174" s="293">
        <f t="shared" ref="M174:M183" si="18">AVERAGE(J174:L174)</f>
        <v>1222</v>
      </c>
    </row>
    <row r="175" spans="3:17" ht="15" thickBot="1" x14ac:dyDescent="0.35">
      <c r="C175" s="433"/>
      <c r="I175" s="33" t="s">
        <v>1</v>
      </c>
      <c r="J175" s="42">
        <v>528</v>
      </c>
      <c r="K175" s="42">
        <v>518</v>
      </c>
      <c r="L175" s="42">
        <v>541</v>
      </c>
      <c r="M175" s="293">
        <f t="shared" si="18"/>
        <v>529</v>
      </c>
    </row>
    <row r="176" spans="3:17" ht="15" thickBot="1" x14ac:dyDescent="0.35">
      <c r="C176" s="433"/>
      <c r="I176" s="12" t="s">
        <v>6</v>
      </c>
      <c r="J176" s="222">
        <v>32304</v>
      </c>
      <c r="K176" s="222">
        <v>31768</v>
      </c>
      <c r="L176" s="222">
        <v>33781</v>
      </c>
      <c r="M176" s="293">
        <f t="shared" si="18"/>
        <v>32617.666666666668</v>
      </c>
    </row>
    <row r="177" spans="3:13" ht="15" thickBot="1" x14ac:dyDescent="0.35">
      <c r="C177" s="433"/>
      <c r="I177" s="14" t="s">
        <v>3</v>
      </c>
      <c r="J177" s="42">
        <v>350</v>
      </c>
      <c r="K177" s="42">
        <v>331</v>
      </c>
      <c r="L177" s="42">
        <v>374</v>
      </c>
      <c r="M177" s="293">
        <f t="shared" si="18"/>
        <v>351.66666666666669</v>
      </c>
    </row>
    <row r="178" spans="3:13" ht="15" thickBot="1" x14ac:dyDescent="0.35">
      <c r="C178" s="433"/>
      <c r="I178" s="13" t="s">
        <v>7</v>
      </c>
      <c r="J178" s="42">
        <v>383</v>
      </c>
      <c r="K178" s="42">
        <v>353</v>
      </c>
      <c r="L178" s="42">
        <v>405</v>
      </c>
      <c r="M178" s="293">
        <f t="shared" si="18"/>
        <v>380.33333333333331</v>
      </c>
    </row>
    <row r="179" spans="3:13" ht="15" thickBot="1" x14ac:dyDescent="0.35">
      <c r="C179" s="433"/>
      <c r="I179" s="14" t="s">
        <v>59</v>
      </c>
      <c r="J179" s="42">
        <v>1906</v>
      </c>
      <c r="K179" s="42">
        <v>1846</v>
      </c>
      <c r="L179" s="42">
        <v>1929</v>
      </c>
      <c r="M179" s="293">
        <f t="shared" si="18"/>
        <v>1893.6666666666667</v>
      </c>
    </row>
    <row r="180" spans="3:13" ht="15" thickBot="1" x14ac:dyDescent="0.35">
      <c r="C180" s="433"/>
      <c r="I180" s="15" t="s">
        <v>13</v>
      </c>
      <c r="J180" s="42">
        <v>386</v>
      </c>
      <c r="K180" s="42">
        <v>373</v>
      </c>
      <c r="L180" s="42">
        <v>399</v>
      </c>
      <c r="M180" s="293">
        <f t="shared" si="18"/>
        <v>386</v>
      </c>
    </row>
    <row r="181" spans="3:13" x14ac:dyDescent="0.3">
      <c r="C181" s="433"/>
      <c r="I181" s="33" t="s">
        <v>65</v>
      </c>
      <c r="J181" s="42">
        <v>632</v>
      </c>
      <c r="K181" s="42">
        <v>504</v>
      </c>
      <c r="L181" s="42">
        <v>740</v>
      </c>
      <c r="M181" s="293">
        <f t="shared" si="18"/>
        <v>625.33333333333337</v>
      </c>
    </row>
    <row r="182" spans="3:13" ht="15" thickBot="1" x14ac:dyDescent="0.35">
      <c r="C182" s="433"/>
      <c r="I182" s="227" t="s">
        <v>19</v>
      </c>
      <c r="J182" s="56">
        <v>1369</v>
      </c>
      <c r="K182" s="56">
        <v>1069</v>
      </c>
      <c r="L182" s="56">
        <v>1322</v>
      </c>
      <c r="M182" s="305">
        <f t="shared" si="18"/>
        <v>1253.3333333333333</v>
      </c>
    </row>
    <row r="183" spans="3:13" ht="15" thickBot="1" x14ac:dyDescent="0.35">
      <c r="C183" s="433"/>
      <c r="I183" s="61" t="s">
        <v>50</v>
      </c>
      <c r="J183" s="77">
        <f>SUM(J173:J182)</f>
        <v>39775</v>
      </c>
      <c r="K183" s="59">
        <f>SUM(K173:K182)</f>
        <v>38612</v>
      </c>
      <c r="L183" s="77">
        <f>SUM(L173:L182)</f>
        <v>41457</v>
      </c>
      <c r="M183" s="61">
        <f t="shared" si="18"/>
        <v>39948</v>
      </c>
    </row>
    <row r="184" spans="3:13" x14ac:dyDescent="0.3">
      <c r="C184" s="433"/>
    </row>
    <row r="185" spans="3:13" x14ac:dyDescent="0.3">
      <c r="C185" s="433"/>
    </row>
    <row r="186" spans="3:13" ht="15" thickBot="1" x14ac:dyDescent="0.35">
      <c r="C186" s="433"/>
    </row>
    <row r="187" spans="3:13" x14ac:dyDescent="0.3">
      <c r="C187" s="433"/>
      <c r="I187" s="230"/>
      <c r="J187" s="370">
        <v>44317</v>
      </c>
      <c r="K187" s="370">
        <v>44287</v>
      </c>
      <c r="L187" s="254" t="s">
        <v>242</v>
      </c>
      <c r="M187" s="367" t="s">
        <v>277</v>
      </c>
    </row>
    <row r="188" spans="3:13" ht="15" thickBot="1" x14ac:dyDescent="0.35">
      <c r="C188" s="433"/>
      <c r="I188" s="231"/>
      <c r="J188" s="47" t="s">
        <v>83</v>
      </c>
      <c r="K188" s="47" t="s">
        <v>83</v>
      </c>
      <c r="L188" s="47" t="s">
        <v>83</v>
      </c>
      <c r="M188" s="47" t="s">
        <v>83</v>
      </c>
    </row>
    <row r="189" spans="3:13" ht="16.2" thickBot="1" x14ac:dyDescent="0.35">
      <c r="C189" s="433"/>
      <c r="I189" s="118" t="s">
        <v>52</v>
      </c>
      <c r="J189" s="62" t="s">
        <v>15</v>
      </c>
      <c r="K189" s="62" t="s">
        <v>15</v>
      </c>
      <c r="L189" s="62" t="s">
        <v>15</v>
      </c>
      <c r="M189" s="136" t="s">
        <v>15</v>
      </c>
    </row>
    <row r="190" spans="3:13" ht="15" thickBot="1" x14ac:dyDescent="0.35">
      <c r="C190" s="433"/>
      <c r="I190" s="11" t="s">
        <v>0</v>
      </c>
      <c r="J190" s="221">
        <v>689</v>
      </c>
      <c r="K190" s="221">
        <v>669</v>
      </c>
      <c r="L190" s="221">
        <f>SUM(J190-K190)</f>
        <v>20</v>
      </c>
      <c r="M190" s="373">
        <f>SUM(L190/K190)</f>
        <v>2.9895366218236172E-2</v>
      </c>
    </row>
    <row r="191" spans="3:13" ht="15" thickBot="1" x14ac:dyDescent="0.35">
      <c r="C191" s="433"/>
      <c r="I191" s="34" t="s">
        <v>2</v>
      </c>
      <c r="J191" s="42">
        <v>1222</v>
      </c>
      <c r="K191" s="41">
        <v>1248.25</v>
      </c>
      <c r="L191" s="221">
        <f t="shared" ref="L191:L199" si="19">SUM(J191-K191)</f>
        <v>-26.25</v>
      </c>
      <c r="M191" s="372">
        <f t="shared" ref="M191:M200" si="20">SUM(L191/K191)</f>
        <v>-2.1029441217704788E-2</v>
      </c>
    </row>
    <row r="192" spans="3:13" ht="15" thickBot="1" x14ac:dyDescent="0.35">
      <c r="C192" s="433"/>
      <c r="I192" s="33" t="s">
        <v>1</v>
      </c>
      <c r="J192" s="42">
        <v>529</v>
      </c>
      <c r="K192" s="41">
        <v>503.25</v>
      </c>
      <c r="L192" s="221">
        <f t="shared" si="19"/>
        <v>25.75</v>
      </c>
      <c r="M192" s="372">
        <f t="shared" si="20"/>
        <v>5.1167411823149531E-2</v>
      </c>
    </row>
    <row r="193" spans="3:13" ht="15" thickBot="1" x14ac:dyDescent="0.35">
      <c r="C193" s="433"/>
      <c r="I193" s="12" t="s">
        <v>6</v>
      </c>
      <c r="J193" s="371">
        <v>32617.666666666668</v>
      </c>
      <c r="K193" s="371">
        <v>30975.75</v>
      </c>
      <c r="L193" s="221">
        <f t="shared" si="19"/>
        <v>1641.9166666666679</v>
      </c>
      <c r="M193" s="372">
        <f t="shared" si="20"/>
        <v>5.3006518540040772E-2</v>
      </c>
    </row>
    <row r="194" spans="3:13" ht="15" thickBot="1" x14ac:dyDescent="0.35">
      <c r="C194" s="433"/>
      <c r="I194" s="14" t="s">
        <v>3</v>
      </c>
      <c r="J194" s="41">
        <v>351.66666666666669</v>
      </c>
      <c r="K194" s="41">
        <v>304</v>
      </c>
      <c r="L194" s="221">
        <f t="shared" si="19"/>
        <v>47.666666666666686</v>
      </c>
      <c r="M194" s="372">
        <f t="shared" si="20"/>
        <v>0.15679824561403516</v>
      </c>
    </row>
    <row r="195" spans="3:13" ht="15" thickBot="1" x14ac:dyDescent="0.35">
      <c r="C195" s="433"/>
      <c r="I195" s="13" t="s">
        <v>7</v>
      </c>
      <c r="J195" s="41">
        <v>380.33333333333331</v>
      </c>
      <c r="K195" s="41">
        <v>342.25</v>
      </c>
      <c r="L195" s="221">
        <f t="shared" si="19"/>
        <v>38.083333333333314</v>
      </c>
      <c r="M195" s="372">
        <f t="shared" si="20"/>
        <v>0.11127343559775987</v>
      </c>
    </row>
    <row r="196" spans="3:13" ht="15" thickBot="1" x14ac:dyDescent="0.35">
      <c r="C196" s="433"/>
      <c r="I196" s="14" t="s">
        <v>59</v>
      </c>
      <c r="J196" s="41">
        <v>1893.6666666666667</v>
      </c>
      <c r="K196" s="41">
        <v>1748.75</v>
      </c>
      <c r="L196" s="221">
        <f t="shared" si="19"/>
        <v>144.91666666666674</v>
      </c>
      <c r="M196" s="372">
        <f t="shared" si="20"/>
        <v>8.2868715749344818E-2</v>
      </c>
    </row>
    <row r="197" spans="3:13" ht="15" thickBot="1" x14ac:dyDescent="0.35">
      <c r="C197" s="433"/>
      <c r="I197" s="15" t="s">
        <v>13</v>
      </c>
      <c r="J197" s="41">
        <v>386</v>
      </c>
      <c r="K197" s="41">
        <v>365</v>
      </c>
      <c r="L197" s="221">
        <f t="shared" si="19"/>
        <v>21</v>
      </c>
      <c r="M197" s="372">
        <f t="shared" si="20"/>
        <v>5.7534246575342465E-2</v>
      </c>
    </row>
    <row r="198" spans="3:13" x14ac:dyDescent="0.3">
      <c r="C198" s="433"/>
      <c r="I198" s="33" t="s">
        <v>65</v>
      </c>
      <c r="J198" s="41">
        <v>625.33333333333337</v>
      </c>
      <c r="K198" s="41">
        <v>462.75</v>
      </c>
      <c r="L198" s="221">
        <f t="shared" si="19"/>
        <v>162.58333333333337</v>
      </c>
      <c r="M198" s="372">
        <f t="shared" si="20"/>
        <v>0.35134161714388629</v>
      </c>
    </row>
    <row r="199" spans="3:13" ht="15" thickBot="1" x14ac:dyDescent="0.35">
      <c r="C199" s="433"/>
      <c r="I199" s="227" t="s">
        <v>19</v>
      </c>
      <c r="J199" s="57">
        <v>1253.3333333333333</v>
      </c>
      <c r="K199" s="57">
        <v>1247.75</v>
      </c>
      <c r="L199" s="374">
        <f t="shared" si="19"/>
        <v>5.5833333333332575</v>
      </c>
      <c r="M199" s="375">
        <f t="shared" si="20"/>
        <v>4.4747211647631797E-3</v>
      </c>
    </row>
    <row r="200" spans="3:13" ht="15" thickBot="1" x14ac:dyDescent="0.35">
      <c r="C200" s="433"/>
      <c r="I200" s="61" t="s">
        <v>50</v>
      </c>
      <c r="J200" s="77">
        <f>SUM(J190:J199)</f>
        <v>39948.000000000007</v>
      </c>
      <c r="K200" s="59">
        <f>SUM(K190:K199)</f>
        <v>37866.75</v>
      </c>
      <c r="L200" s="77">
        <f>SUM(L190:L199)</f>
        <v>2081.2500000000009</v>
      </c>
      <c r="M200" s="60">
        <f t="shared" si="20"/>
        <v>5.4962467072035517E-2</v>
      </c>
    </row>
    <row r="201" spans="3:13" x14ac:dyDescent="0.3">
      <c r="C201" s="433"/>
    </row>
    <row r="202" spans="3:13" ht="15" thickBot="1" x14ac:dyDescent="0.35">
      <c r="C202" s="433"/>
    </row>
    <row r="203" spans="3:13" ht="15" thickBot="1" x14ac:dyDescent="0.35">
      <c r="C203" s="433"/>
      <c r="J203" s="90" t="s">
        <v>250</v>
      </c>
      <c r="K203" s="61" t="s">
        <v>254</v>
      </c>
      <c r="L203" s="327" t="s">
        <v>258</v>
      </c>
    </row>
    <row r="204" spans="3:13" ht="15" thickBot="1" x14ac:dyDescent="0.35">
      <c r="C204" s="433"/>
      <c r="J204" s="376">
        <v>38612</v>
      </c>
      <c r="K204" s="378">
        <v>39775</v>
      </c>
      <c r="L204" s="377">
        <v>41457</v>
      </c>
    </row>
  </sheetData>
  <mergeCells count="2">
    <mergeCell ref="J65:L65"/>
    <mergeCell ref="J66:K66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D669A-D1CF-4087-B241-1F501FAC4F4C}">
  <dimension ref="B1:R203"/>
  <sheetViews>
    <sheetView workbookViewId="0">
      <selection activeCell="B36" sqref="B36:C36"/>
    </sheetView>
  </sheetViews>
  <sheetFormatPr defaultRowHeight="14.4" x14ac:dyDescent="0.3"/>
  <cols>
    <col min="2" max="2" width="19.5546875" customWidth="1"/>
    <col min="3" max="3" width="13.88671875" customWidth="1"/>
    <col min="4" max="4" width="14.33203125" customWidth="1"/>
    <col min="5" max="5" width="14" customWidth="1"/>
    <col min="6" max="6" width="14.33203125" customWidth="1"/>
    <col min="9" max="9" width="19.88671875" customWidth="1"/>
    <col min="10" max="10" width="15.33203125" customWidth="1"/>
    <col min="11" max="11" width="15.88671875" customWidth="1"/>
    <col min="12" max="12" width="13.5546875" customWidth="1"/>
    <col min="13" max="13" width="17.6640625" customWidth="1"/>
    <col min="17" max="17" width="34.109375" customWidth="1"/>
  </cols>
  <sheetData>
    <row r="1" spans="2:18" ht="23.4" x14ac:dyDescent="0.45">
      <c r="B1" s="287" t="s">
        <v>612</v>
      </c>
      <c r="C1" s="420"/>
      <c r="D1" s="288"/>
      <c r="E1" s="89"/>
      <c r="F1" s="89"/>
      <c r="G1" s="89"/>
    </row>
    <row r="2" spans="2:18" ht="15.6" x14ac:dyDescent="0.3">
      <c r="B2" s="70"/>
      <c r="C2" s="421"/>
      <c r="D2" s="28"/>
      <c r="E2" s="28"/>
      <c r="F2" s="29"/>
      <c r="G2" s="29"/>
      <c r="H2" s="29"/>
      <c r="J2" s="460"/>
      <c r="K2" s="460"/>
      <c r="L2" s="460"/>
      <c r="Q2" s="40" t="s">
        <v>68</v>
      </c>
    </row>
    <row r="3" spans="2:18" ht="15.6" x14ac:dyDescent="0.3">
      <c r="B3" s="70" t="s">
        <v>612</v>
      </c>
      <c r="C3" s="421"/>
      <c r="D3" s="28"/>
      <c r="E3" s="28"/>
      <c r="J3" s="190"/>
      <c r="K3" s="190"/>
      <c r="L3" s="190"/>
    </row>
    <row r="4" spans="2:18" ht="18.600000000000001" thickBot="1" x14ac:dyDescent="0.4">
      <c r="B4" s="191" t="s">
        <v>51</v>
      </c>
      <c r="C4" s="422"/>
      <c r="D4" s="192"/>
      <c r="J4" s="186"/>
      <c r="Q4" s="40" t="s">
        <v>18</v>
      </c>
      <c r="R4" s="84"/>
    </row>
    <row r="5" spans="2:18" x14ac:dyDescent="0.3">
      <c r="B5" s="193"/>
      <c r="C5" s="423" t="s">
        <v>617</v>
      </c>
      <c r="D5" s="465" t="s">
        <v>616</v>
      </c>
      <c r="E5" s="45" t="s">
        <v>20</v>
      </c>
      <c r="F5" s="45" t="s">
        <v>20</v>
      </c>
      <c r="J5" s="186"/>
      <c r="K5" s="140"/>
      <c r="L5" s="140"/>
      <c r="M5" s="140"/>
      <c r="N5" s="140"/>
      <c r="R5" s="84"/>
    </row>
    <row r="6" spans="2:18" ht="15" thickBot="1" x14ac:dyDescent="0.35">
      <c r="B6" s="194"/>
      <c r="C6" s="424" t="s">
        <v>14</v>
      </c>
      <c r="D6" s="121" t="s">
        <v>14</v>
      </c>
      <c r="E6" s="52" t="s">
        <v>16</v>
      </c>
      <c r="F6" s="52" t="s">
        <v>21</v>
      </c>
      <c r="J6" s="226"/>
      <c r="K6" s="139"/>
      <c r="L6" s="140"/>
      <c r="M6" s="140"/>
      <c r="N6" s="140"/>
      <c r="Q6" s="19" t="s">
        <v>8</v>
      </c>
      <c r="R6" s="20"/>
    </row>
    <row r="7" spans="2:18" ht="16.2" thickBot="1" x14ac:dyDescent="0.35">
      <c r="B7" s="118" t="s">
        <v>52</v>
      </c>
      <c r="C7" s="425" t="s">
        <v>15</v>
      </c>
      <c r="D7" s="136" t="s">
        <v>15</v>
      </c>
      <c r="E7" s="62" t="s">
        <v>15</v>
      </c>
      <c r="F7" s="62" t="s">
        <v>15</v>
      </c>
      <c r="I7" s="6"/>
      <c r="J7" s="226"/>
      <c r="K7" s="139"/>
      <c r="L7" s="139"/>
      <c r="M7" s="140"/>
      <c r="N7" s="140"/>
      <c r="Q7" s="21" t="s">
        <v>57</v>
      </c>
      <c r="R7" s="22">
        <v>3900</v>
      </c>
    </row>
    <row r="8" spans="2:18" ht="15" thickBot="1" x14ac:dyDescent="0.35">
      <c r="B8" s="249" t="s">
        <v>0</v>
      </c>
      <c r="C8" s="426">
        <v>35</v>
      </c>
      <c r="D8" s="426">
        <v>35</v>
      </c>
      <c r="E8" s="93">
        <f t="shared" ref="E8:E19" si="0">SUM(C8-D8)</f>
        <v>0</v>
      </c>
      <c r="F8" s="475">
        <f t="shared" ref="F8:F19" si="1">SUM(E8/D8)</f>
        <v>0</v>
      </c>
      <c r="G8" s="116" t="s">
        <v>618</v>
      </c>
      <c r="H8" s="116"/>
      <c r="J8" s="190"/>
      <c r="K8" s="139"/>
      <c r="M8" s="139"/>
      <c r="N8" s="141"/>
      <c r="Q8" s="21" t="s">
        <v>9</v>
      </c>
      <c r="R8" s="23">
        <v>125500</v>
      </c>
    </row>
    <row r="9" spans="2:18" ht="15" thickBot="1" x14ac:dyDescent="0.35">
      <c r="B9" s="248" t="s">
        <v>2</v>
      </c>
      <c r="C9" s="427">
        <v>50</v>
      </c>
      <c r="D9" s="427">
        <v>50</v>
      </c>
      <c r="E9" s="93">
        <f t="shared" si="0"/>
        <v>0</v>
      </c>
      <c r="F9" s="44">
        <f t="shared" si="1"/>
        <v>0</v>
      </c>
      <c r="I9" s="459"/>
      <c r="J9" s="190"/>
      <c r="K9" s="139"/>
      <c r="L9" s="139"/>
      <c r="M9" s="139"/>
      <c r="N9" s="141"/>
    </row>
    <row r="10" spans="2:18" ht="15" thickBot="1" x14ac:dyDescent="0.35">
      <c r="B10" s="38" t="s">
        <v>1</v>
      </c>
      <c r="C10" s="427">
        <v>20</v>
      </c>
      <c r="D10" s="427">
        <v>20</v>
      </c>
      <c r="E10" s="93">
        <f t="shared" si="0"/>
        <v>0</v>
      </c>
      <c r="F10" s="44">
        <f t="shared" si="1"/>
        <v>0</v>
      </c>
      <c r="J10" s="190"/>
      <c r="K10" s="139"/>
      <c r="L10" s="139"/>
      <c r="M10" s="139"/>
      <c r="N10" s="141"/>
      <c r="Q10" t="s">
        <v>614</v>
      </c>
    </row>
    <row r="11" spans="2:18" ht="15" thickBot="1" x14ac:dyDescent="0.35">
      <c r="B11" s="2" t="s">
        <v>6</v>
      </c>
      <c r="C11" s="427">
        <v>2257</v>
      </c>
      <c r="D11" s="427">
        <v>2256</v>
      </c>
      <c r="E11" s="93">
        <f t="shared" si="0"/>
        <v>1</v>
      </c>
      <c r="F11" s="44">
        <f t="shared" si="1"/>
        <v>4.4326241134751772E-4</v>
      </c>
      <c r="J11" s="190"/>
      <c r="K11" s="144"/>
      <c r="L11" s="139"/>
      <c r="M11" s="139"/>
      <c r="N11" s="141"/>
      <c r="Q11" s="16" t="s">
        <v>10</v>
      </c>
      <c r="R11" s="17"/>
    </row>
    <row r="12" spans="2:18" ht="15" thickBot="1" x14ac:dyDescent="0.35">
      <c r="B12" s="461" t="s">
        <v>3</v>
      </c>
      <c r="C12" s="428">
        <v>29</v>
      </c>
      <c r="D12" s="428">
        <v>29</v>
      </c>
      <c r="E12" s="93">
        <f t="shared" si="0"/>
        <v>0</v>
      </c>
      <c r="F12" s="471">
        <f t="shared" si="1"/>
        <v>0</v>
      </c>
      <c r="J12" s="190"/>
      <c r="K12" s="146"/>
      <c r="L12" s="139"/>
      <c r="M12" s="139"/>
      <c r="N12" s="141"/>
      <c r="Q12" s="16" t="s">
        <v>58</v>
      </c>
      <c r="R12" s="18">
        <f>SUM(C19/R7)</f>
        <v>0.69948717948717953</v>
      </c>
    </row>
    <row r="13" spans="2:18" ht="15" thickBot="1" x14ac:dyDescent="0.35">
      <c r="B13" s="14" t="s">
        <v>7</v>
      </c>
      <c r="C13" s="427">
        <v>21</v>
      </c>
      <c r="D13" s="427">
        <v>22</v>
      </c>
      <c r="E13" s="93">
        <f t="shared" si="0"/>
        <v>-1</v>
      </c>
      <c r="F13" s="474">
        <f t="shared" si="1"/>
        <v>-4.5454545454545456E-2</v>
      </c>
      <c r="J13" s="190"/>
      <c r="K13" s="144"/>
      <c r="L13" s="139"/>
      <c r="M13" s="139"/>
      <c r="N13" s="141"/>
      <c r="Q13" s="16" t="s">
        <v>11</v>
      </c>
      <c r="R13" s="18">
        <f>SUM(C58/R8)</f>
        <v>0.66532270916334657</v>
      </c>
    </row>
    <row r="14" spans="2:18" ht="15" thickBot="1" x14ac:dyDescent="0.35">
      <c r="B14" s="14" t="s">
        <v>59</v>
      </c>
      <c r="C14" s="427">
        <v>147</v>
      </c>
      <c r="D14" s="427">
        <v>147</v>
      </c>
      <c r="E14" s="93">
        <f t="shared" si="0"/>
        <v>0</v>
      </c>
      <c r="F14" s="471">
        <f t="shared" si="1"/>
        <v>0</v>
      </c>
      <c r="J14" s="190"/>
      <c r="K14" s="144"/>
      <c r="L14" s="139"/>
      <c r="M14" s="139"/>
      <c r="N14" s="141"/>
      <c r="Q14" t="s">
        <v>615</v>
      </c>
    </row>
    <row r="15" spans="2:18" ht="15" thickBot="1" x14ac:dyDescent="0.35">
      <c r="B15" s="14" t="s">
        <v>338</v>
      </c>
      <c r="C15" s="429">
        <v>21</v>
      </c>
      <c r="D15" s="429">
        <v>21</v>
      </c>
      <c r="E15" s="26">
        <f t="shared" si="0"/>
        <v>0</v>
      </c>
      <c r="F15" s="484">
        <f t="shared" si="1"/>
        <v>0</v>
      </c>
      <c r="I15" s="6"/>
      <c r="J15" s="190"/>
      <c r="K15" s="145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65</v>
      </c>
      <c r="C16" s="430">
        <v>27</v>
      </c>
      <c r="D16" s="430">
        <v>27</v>
      </c>
      <c r="E16" s="41">
        <f t="shared" si="0"/>
        <v>0</v>
      </c>
      <c r="F16" s="471">
        <f t="shared" si="1"/>
        <v>0</v>
      </c>
      <c r="G16" s="116" t="s">
        <v>619</v>
      </c>
      <c r="H16" s="116"/>
      <c r="I16" s="5"/>
      <c r="J16" s="190"/>
      <c r="K16" s="144"/>
      <c r="L16" s="139"/>
      <c r="M16" s="139"/>
      <c r="N16" s="141"/>
      <c r="Q16" s="16" t="s">
        <v>58</v>
      </c>
      <c r="R16" s="18">
        <f>D19/R7</f>
        <v>0.7</v>
      </c>
    </row>
    <row r="17" spans="2:18" ht="15" thickBot="1" x14ac:dyDescent="0.35">
      <c r="B17" s="14" t="s">
        <v>296</v>
      </c>
      <c r="C17" s="431">
        <v>38</v>
      </c>
      <c r="D17" s="431">
        <v>38</v>
      </c>
      <c r="E17" s="41">
        <f t="shared" si="0"/>
        <v>0</v>
      </c>
      <c r="F17" s="471">
        <f t="shared" si="1"/>
        <v>0</v>
      </c>
      <c r="I17" s="5"/>
      <c r="J17" s="190"/>
      <c r="K17" s="144"/>
      <c r="L17" s="139"/>
      <c r="M17" s="139"/>
      <c r="N17" s="141"/>
      <c r="Q17" s="16" t="s">
        <v>11</v>
      </c>
      <c r="R17" s="18">
        <f>D58/R8</f>
        <v>0.6702709163346614</v>
      </c>
    </row>
    <row r="18" spans="2:18" ht="15" thickBot="1" x14ac:dyDescent="0.35">
      <c r="B18" s="15" t="s">
        <v>19</v>
      </c>
      <c r="C18" s="429">
        <v>83</v>
      </c>
      <c r="D18" s="429">
        <v>85</v>
      </c>
      <c r="E18" s="57">
        <f t="shared" si="0"/>
        <v>-2</v>
      </c>
      <c r="F18" s="474">
        <f t="shared" si="1"/>
        <v>-2.3529411764705882E-2</v>
      </c>
      <c r="H18" s="18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SUM(C8:C18)</f>
        <v>2728</v>
      </c>
      <c r="D19" s="7">
        <f>SUM(D8:D18)</f>
        <v>2730</v>
      </c>
      <c r="E19" s="77">
        <f t="shared" si="0"/>
        <v>-2</v>
      </c>
      <c r="F19" s="60">
        <f t="shared" si="1"/>
        <v>-7.326007326007326E-4</v>
      </c>
      <c r="I19" s="6"/>
      <c r="J19" s="142"/>
      <c r="K19" s="146"/>
      <c r="L19" s="142"/>
      <c r="M19" s="142"/>
      <c r="N19" s="143"/>
    </row>
    <row r="20" spans="2:18" x14ac:dyDescent="0.3">
      <c r="C20" s="433"/>
      <c r="E20" s="35"/>
      <c r="I20" s="6"/>
    </row>
    <row r="21" spans="2:18" ht="15.6" x14ac:dyDescent="0.3">
      <c r="C21" s="433"/>
      <c r="G21" s="35"/>
      <c r="H21" s="35"/>
      <c r="I21" s="5"/>
      <c r="J21" s="460"/>
      <c r="K21" s="460"/>
      <c r="L21" s="460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5" thickBot="1" x14ac:dyDescent="0.35">
      <c r="B23" s="6" t="s">
        <v>613</v>
      </c>
      <c r="C23" s="434"/>
      <c r="D23" s="40"/>
      <c r="I23" s="5"/>
      <c r="J23" s="190"/>
      <c r="K23" s="190"/>
      <c r="L23" s="190"/>
    </row>
    <row r="24" spans="2:18" x14ac:dyDescent="0.3">
      <c r="B24" s="195"/>
      <c r="C24" s="423" t="s">
        <v>617</v>
      </c>
      <c r="D24" s="80" t="s">
        <v>22</v>
      </c>
      <c r="E24" s="45" t="s">
        <v>23</v>
      </c>
      <c r="F24" s="64" t="s">
        <v>23</v>
      </c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SUM(C8)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>SUM(C27/D27)</f>
        <v>0.30973451327433627</v>
      </c>
    </row>
    <row r="28" spans="2:18" ht="15" thickBot="1" x14ac:dyDescent="0.35">
      <c r="B28" s="34" t="s">
        <v>2</v>
      </c>
      <c r="C28" s="435">
        <f t="shared" si="2"/>
        <v>50</v>
      </c>
      <c r="D28" s="99">
        <v>118</v>
      </c>
      <c r="E28" s="41">
        <f t="shared" ref="E28:E38" si="3">SUM(C28-D28)</f>
        <v>-68</v>
      </c>
      <c r="F28" s="67">
        <f t="shared" ref="F28:F36" si="4">SUM(E28/D28)</f>
        <v>-0.57627118644067798</v>
      </c>
      <c r="G28" s="75">
        <f>SUM(C28/D28)</f>
        <v>0.42372881355932202</v>
      </c>
    </row>
    <row r="29" spans="2:18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3"/>
        <v>-27</v>
      </c>
      <c r="F29" s="67">
        <f t="shared" si="4"/>
        <v>-0.57446808510638303</v>
      </c>
      <c r="G29" s="75">
        <f t="shared" ref="G29:G36" si="5">SUM(C29/D29)</f>
        <v>0.42553191489361702</v>
      </c>
      <c r="I29" s="40"/>
      <c r="J29" s="40"/>
      <c r="K29" s="40"/>
      <c r="L29" s="40"/>
      <c r="M29" s="40"/>
      <c r="N29" s="40"/>
      <c r="O29" s="40"/>
      <c r="P29" s="40"/>
      <c r="Q29" s="40"/>
    </row>
    <row r="30" spans="2:18" ht="15" thickBot="1" x14ac:dyDescent="0.35">
      <c r="B30" s="12" t="s">
        <v>6</v>
      </c>
      <c r="C30" s="435">
        <f t="shared" si="2"/>
        <v>2257</v>
      </c>
      <c r="D30" s="99">
        <v>2500</v>
      </c>
      <c r="E30" s="41">
        <f t="shared" si="3"/>
        <v>-243</v>
      </c>
      <c r="F30" s="67">
        <f t="shared" si="4"/>
        <v>-9.7199999999999995E-2</v>
      </c>
      <c r="G30" s="75">
        <f>SUM(C30/D30)</f>
        <v>0.90280000000000005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3"/>
        <v>-46</v>
      </c>
      <c r="F31" s="67">
        <f t="shared" si="4"/>
        <v>-0.61333333333333329</v>
      </c>
      <c r="G31" s="75">
        <f t="shared" si="5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3"/>
        <v>-14</v>
      </c>
      <c r="F32" s="67">
        <f t="shared" si="4"/>
        <v>-0.4</v>
      </c>
      <c r="G32" s="75">
        <f t="shared" si="5"/>
        <v>0.6</v>
      </c>
      <c r="Q32" s="72"/>
    </row>
    <row r="33" spans="2:17" ht="15" thickBot="1" x14ac:dyDescent="0.35">
      <c r="B33" s="33" t="s">
        <v>59</v>
      </c>
      <c r="C33" s="435">
        <f>SUM(C14)</f>
        <v>147</v>
      </c>
      <c r="D33" s="99">
        <v>460</v>
      </c>
      <c r="E33" s="41">
        <f t="shared" si="3"/>
        <v>-313</v>
      </c>
      <c r="F33" s="67">
        <f t="shared" si="4"/>
        <v>-0.68043478260869561</v>
      </c>
      <c r="G33" s="75">
        <f t="shared" si="5"/>
        <v>0.31956521739130433</v>
      </c>
      <c r="Q33" s="72"/>
    </row>
    <row r="34" spans="2:17" ht="15" thickBot="1" x14ac:dyDescent="0.35">
      <c r="B34" s="14" t="s">
        <v>338</v>
      </c>
      <c r="C34" s="435">
        <f t="shared" si="2"/>
        <v>21</v>
      </c>
      <c r="D34" s="99">
        <v>61</v>
      </c>
      <c r="E34" s="41">
        <f t="shared" si="3"/>
        <v>-40</v>
      </c>
      <c r="F34" s="67">
        <f t="shared" si="4"/>
        <v>-0.65573770491803274</v>
      </c>
      <c r="G34" s="75">
        <f t="shared" si="5"/>
        <v>0.34426229508196721</v>
      </c>
      <c r="Q34" s="72"/>
    </row>
    <row r="35" spans="2:17" ht="15" thickBot="1" x14ac:dyDescent="0.35">
      <c r="B35" s="14" t="s">
        <v>65</v>
      </c>
      <c r="C35" s="436">
        <f t="shared" si="2"/>
        <v>27</v>
      </c>
      <c r="D35" s="182">
        <v>44</v>
      </c>
      <c r="E35" s="57">
        <f t="shared" si="3"/>
        <v>-17</v>
      </c>
      <c r="F35" s="389">
        <f t="shared" si="4"/>
        <v>-0.38636363636363635</v>
      </c>
      <c r="G35" s="75">
        <f t="shared" si="5"/>
        <v>0.61363636363636365</v>
      </c>
      <c r="Q35" s="72"/>
    </row>
    <row r="36" spans="2:17" ht="15" thickBot="1" x14ac:dyDescent="0.35">
      <c r="B36" s="14" t="s">
        <v>296</v>
      </c>
      <c r="C36" s="436">
        <f t="shared" si="2"/>
        <v>38</v>
      </c>
      <c r="D36" s="128">
        <v>111</v>
      </c>
      <c r="E36" s="57">
        <f t="shared" si="3"/>
        <v>-73</v>
      </c>
      <c r="F36" s="389">
        <f t="shared" si="4"/>
        <v>-0.65765765765765771</v>
      </c>
      <c r="G36" s="75">
        <f t="shared" si="5"/>
        <v>0.34234234234234234</v>
      </c>
      <c r="Q36" s="72"/>
    </row>
    <row r="37" spans="2:17" ht="15" thickBot="1" x14ac:dyDescent="0.35">
      <c r="B37" s="14" t="s">
        <v>19</v>
      </c>
      <c r="C37" s="435">
        <f>SUM(C18)</f>
        <v>83</v>
      </c>
      <c r="D37" s="119">
        <v>295</v>
      </c>
      <c r="E37" s="41">
        <f t="shared" si="3"/>
        <v>-212</v>
      </c>
      <c r="F37" s="94">
        <f>SUM(E37/D37)</f>
        <v>-0.71864406779661016</v>
      </c>
      <c r="G37" s="75">
        <f>SUM(C37/D37)</f>
        <v>0.28135593220338984</v>
      </c>
      <c r="Q37" s="72"/>
    </row>
    <row r="38" spans="2:17" ht="15" thickBot="1" x14ac:dyDescent="0.35">
      <c r="B38" s="61" t="s">
        <v>50</v>
      </c>
      <c r="C38" s="432">
        <f>SUM(C27:C37)</f>
        <v>2728</v>
      </c>
      <c r="D38" s="7">
        <f>SUM(D27:D37)</f>
        <v>3859</v>
      </c>
      <c r="E38" s="77">
        <f t="shared" si="3"/>
        <v>-1131</v>
      </c>
      <c r="F38" s="149">
        <f>SUM(E38/D38)</f>
        <v>-0.29308110909562063</v>
      </c>
      <c r="G38" s="185">
        <f>SUM(C38/D38)</f>
        <v>0.70691889090437943</v>
      </c>
      <c r="Q38" s="72"/>
    </row>
    <row r="39" spans="2:17" ht="15" thickBot="1" x14ac:dyDescent="0.35">
      <c r="B39" s="10"/>
      <c r="C39" s="437"/>
      <c r="D39" s="73"/>
      <c r="E39" s="73"/>
      <c r="F39" s="74"/>
      <c r="G39" s="75"/>
      <c r="Q39" s="72"/>
    </row>
    <row r="40" spans="2:17" ht="15" thickBot="1" x14ac:dyDescent="0.35">
      <c r="B40" s="40" t="s">
        <v>213</v>
      </c>
      <c r="C40" s="438">
        <f>SUM(C27:C29,C31:C37)</f>
        <v>471</v>
      </c>
      <c r="D40" s="438">
        <f>SUM(D27:D29,D31:D37)</f>
        <v>1359</v>
      </c>
      <c r="E40" s="77">
        <f>SUM(C40-D40)</f>
        <v>-888</v>
      </c>
      <c r="F40" s="149">
        <f>SUM(E40/D40)</f>
        <v>-0.65342163355408389</v>
      </c>
      <c r="G40" s="185">
        <f>SUM(C40/D40)</f>
        <v>0.34657836644591611</v>
      </c>
      <c r="Q40" s="72"/>
    </row>
    <row r="41" spans="2:17" x14ac:dyDescent="0.3">
      <c r="C41" s="433"/>
      <c r="Q41" s="72"/>
    </row>
    <row r="42" spans="2:17" ht="15.6" x14ac:dyDescent="0.3">
      <c r="B42" s="70" t="s">
        <v>612</v>
      </c>
      <c r="C42" s="421"/>
      <c r="D42" s="28"/>
      <c r="Q42" s="72"/>
    </row>
    <row r="43" spans="2:17" ht="18.600000000000001" thickBot="1" x14ac:dyDescent="0.4">
      <c r="B43" s="191" t="s">
        <v>53</v>
      </c>
      <c r="C43" s="422"/>
      <c r="D43" s="192"/>
      <c r="M43" s="464"/>
      <c r="Q43" s="72"/>
    </row>
    <row r="44" spans="2:17" x14ac:dyDescent="0.3">
      <c r="B44" s="230"/>
      <c r="C44" s="423" t="s">
        <v>617</v>
      </c>
      <c r="D44" s="465" t="s">
        <v>616</v>
      </c>
      <c r="E44" s="45" t="s">
        <v>20</v>
      </c>
      <c r="F44" s="64" t="s">
        <v>20</v>
      </c>
      <c r="Q44" s="72"/>
    </row>
    <row r="45" spans="2:17" ht="15" thickBot="1" x14ac:dyDescent="0.35">
      <c r="B45" s="231"/>
      <c r="C45" s="439" t="s">
        <v>83</v>
      </c>
      <c r="D45" s="47" t="s">
        <v>83</v>
      </c>
      <c r="E45" s="48" t="s">
        <v>16</v>
      </c>
      <c r="F45" s="66" t="s">
        <v>21</v>
      </c>
      <c r="M45" s="464"/>
      <c r="Q45" s="72"/>
    </row>
    <row r="46" spans="2:17" ht="16.2" thickBot="1" x14ac:dyDescent="0.35">
      <c r="B46" s="118" t="s">
        <v>52</v>
      </c>
      <c r="C46" s="440" t="s">
        <v>15</v>
      </c>
      <c r="D46" s="62" t="s">
        <v>15</v>
      </c>
      <c r="E46" s="62" t="s">
        <v>15</v>
      </c>
      <c r="F46" s="63" t="s">
        <v>15</v>
      </c>
      <c r="G46" s="63" t="s">
        <v>60</v>
      </c>
      <c r="K46" s="35"/>
      <c r="Q46" s="72"/>
    </row>
    <row r="47" spans="2:17" ht="15" thickBot="1" x14ac:dyDescent="0.35">
      <c r="B47" s="249" t="s">
        <v>0</v>
      </c>
      <c r="C47" s="441">
        <v>1277</v>
      </c>
      <c r="D47" s="441">
        <v>1277</v>
      </c>
      <c r="E47" s="93">
        <f t="shared" ref="E47:E57" si="6">SUM(C47-D47)</f>
        <v>0</v>
      </c>
      <c r="F47" s="472">
        <f t="shared" ref="F47:F57" si="7">SUM(E47/D47)</f>
        <v>0</v>
      </c>
      <c r="G47" s="394">
        <f t="shared" ref="G47:G57" si="8">SUM(C47/C27)</f>
        <v>36.485714285714288</v>
      </c>
      <c r="H47" s="116" t="s">
        <v>602</v>
      </c>
      <c r="I47" s="116"/>
      <c r="Q47" s="72"/>
    </row>
    <row r="48" spans="2:17" ht="15" thickBot="1" x14ac:dyDescent="0.35">
      <c r="B48" s="248" t="s">
        <v>2</v>
      </c>
      <c r="C48" s="427">
        <v>1253</v>
      </c>
      <c r="D48" s="430">
        <v>1455</v>
      </c>
      <c r="E48" s="93">
        <f t="shared" si="6"/>
        <v>-202</v>
      </c>
      <c r="F48" s="95">
        <f t="shared" si="7"/>
        <v>-0.13883161512027492</v>
      </c>
      <c r="G48" s="394">
        <f t="shared" si="8"/>
        <v>25.06</v>
      </c>
      <c r="I48" s="459"/>
      <c r="Q48" s="72"/>
    </row>
    <row r="49" spans="2:17" ht="15" thickBot="1" x14ac:dyDescent="0.35">
      <c r="B49" s="38" t="s">
        <v>1</v>
      </c>
      <c r="C49" s="427">
        <v>759</v>
      </c>
      <c r="D49" s="427">
        <v>795</v>
      </c>
      <c r="E49" s="93">
        <f t="shared" si="6"/>
        <v>-36</v>
      </c>
      <c r="F49" s="95">
        <f t="shared" si="7"/>
        <v>-4.5283018867924525E-2</v>
      </c>
      <c r="G49" s="394">
        <f t="shared" si="8"/>
        <v>37.950000000000003</v>
      </c>
      <c r="Q49" s="72"/>
    </row>
    <row r="50" spans="2:17" ht="15" thickBot="1" x14ac:dyDescent="0.35">
      <c r="B50" s="2" t="s">
        <v>6</v>
      </c>
      <c r="C50" s="442">
        <v>69952</v>
      </c>
      <c r="D50" s="442">
        <v>69924</v>
      </c>
      <c r="E50" s="93">
        <f t="shared" si="6"/>
        <v>28</v>
      </c>
      <c r="F50" s="95">
        <f t="shared" si="7"/>
        <v>4.0043475773697155E-4</v>
      </c>
      <c r="G50" s="394">
        <f t="shared" si="8"/>
        <v>30.993354009747453</v>
      </c>
      <c r="Q50" s="72"/>
    </row>
    <row r="51" spans="2:17" ht="15" thickBot="1" x14ac:dyDescent="0.35">
      <c r="B51" s="3" t="s">
        <v>3</v>
      </c>
      <c r="C51" s="427">
        <v>1258</v>
      </c>
      <c r="D51" s="427">
        <v>1303</v>
      </c>
      <c r="E51" s="93">
        <f t="shared" si="6"/>
        <v>-45</v>
      </c>
      <c r="F51" s="472">
        <f t="shared" si="7"/>
        <v>-3.4535686876438987E-2</v>
      </c>
      <c r="G51" s="394">
        <f t="shared" si="8"/>
        <v>43.379310344827587</v>
      </c>
      <c r="K51" s="40"/>
      <c r="M51" s="40"/>
      <c r="Q51" s="72"/>
    </row>
    <row r="52" spans="2:17" ht="15" thickBot="1" x14ac:dyDescent="0.35">
      <c r="B52" s="14" t="s">
        <v>7</v>
      </c>
      <c r="C52" s="427">
        <v>391</v>
      </c>
      <c r="D52" s="427">
        <v>534</v>
      </c>
      <c r="E52" s="93">
        <f t="shared" si="6"/>
        <v>-143</v>
      </c>
      <c r="F52" s="472">
        <f t="shared" si="7"/>
        <v>-0.26779026217228463</v>
      </c>
      <c r="G52" s="394">
        <f t="shared" si="8"/>
        <v>18.61904761904762</v>
      </c>
      <c r="K52" s="40"/>
      <c r="L52" s="40"/>
      <c r="M52" s="40"/>
      <c r="N52" s="40"/>
      <c r="O52" s="40"/>
      <c r="Q52" s="88"/>
    </row>
    <row r="53" spans="2:17" ht="15" thickBot="1" x14ac:dyDescent="0.35">
      <c r="B53" s="14" t="s">
        <v>59</v>
      </c>
      <c r="C53" s="473">
        <v>4981</v>
      </c>
      <c r="D53" s="473">
        <v>5123</v>
      </c>
      <c r="E53" s="93">
        <f t="shared" si="6"/>
        <v>-142</v>
      </c>
      <c r="F53" s="472">
        <f t="shared" si="7"/>
        <v>-2.7718133905914502E-2</v>
      </c>
      <c r="G53" s="394">
        <f t="shared" si="8"/>
        <v>33.884353741496597</v>
      </c>
      <c r="I53" s="282"/>
      <c r="K53" s="40"/>
      <c r="L53" s="40"/>
      <c r="M53" s="40"/>
      <c r="Q53" s="88"/>
    </row>
    <row r="54" spans="2:17" ht="15" thickBot="1" x14ac:dyDescent="0.35">
      <c r="B54" s="14" t="s">
        <v>338</v>
      </c>
      <c r="C54" s="429">
        <v>644</v>
      </c>
      <c r="D54" s="429">
        <v>662</v>
      </c>
      <c r="E54" s="26">
        <f t="shared" si="6"/>
        <v>-18</v>
      </c>
      <c r="F54" s="152">
        <f t="shared" si="7"/>
        <v>-2.7190332326283987E-2</v>
      </c>
      <c r="G54" s="394">
        <f t="shared" si="8"/>
        <v>30.666666666666668</v>
      </c>
    </row>
    <row r="55" spans="2:17" ht="15" thickBot="1" x14ac:dyDescent="0.35">
      <c r="B55" s="14" t="s">
        <v>65</v>
      </c>
      <c r="C55" s="427">
        <v>838</v>
      </c>
      <c r="D55" s="427">
        <v>838</v>
      </c>
      <c r="E55" s="41">
        <f t="shared" si="6"/>
        <v>0</v>
      </c>
      <c r="F55" s="485">
        <f t="shared" si="7"/>
        <v>0</v>
      </c>
      <c r="G55" s="394">
        <f t="shared" si="8"/>
        <v>31.037037037037038</v>
      </c>
      <c r="H55" s="116" t="s">
        <v>619</v>
      </c>
      <c r="I55" s="116"/>
      <c r="K55" s="40"/>
      <c r="M55" s="40"/>
      <c r="N55" s="88"/>
    </row>
    <row r="56" spans="2:17" ht="15" thickBot="1" x14ac:dyDescent="0.35">
      <c r="B56" s="14" t="s">
        <v>296</v>
      </c>
      <c r="C56" s="427">
        <v>656</v>
      </c>
      <c r="D56" s="427">
        <v>674</v>
      </c>
      <c r="E56" s="41">
        <f t="shared" si="6"/>
        <v>-18</v>
      </c>
      <c r="F56" s="67">
        <f t="shared" si="7"/>
        <v>-2.6706231454005934E-2</v>
      </c>
      <c r="G56" s="394">
        <f t="shared" si="8"/>
        <v>17.263157894736842</v>
      </c>
      <c r="K56" s="40"/>
      <c r="M56" s="40"/>
      <c r="N56" s="88"/>
    </row>
    <row r="57" spans="2:17" ht="15" thickBot="1" x14ac:dyDescent="0.35">
      <c r="B57" s="15" t="s">
        <v>19</v>
      </c>
      <c r="C57" s="429">
        <v>1489</v>
      </c>
      <c r="D57" s="429">
        <v>1534</v>
      </c>
      <c r="E57" s="57">
        <f t="shared" si="6"/>
        <v>-45</v>
      </c>
      <c r="F57" s="94">
        <f t="shared" si="7"/>
        <v>-2.9335071707953065E-2</v>
      </c>
      <c r="G57" s="394">
        <f t="shared" si="8"/>
        <v>17.939759036144579</v>
      </c>
      <c r="J57" s="10"/>
      <c r="K57" s="40"/>
      <c r="L57" s="40"/>
      <c r="M57" s="40"/>
    </row>
    <row r="58" spans="2:17" ht="15" thickBot="1" x14ac:dyDescent="0.35">
      <c r="B58" s="61" t="s">
        <v>50</v>
      </c>
      <c r="C58" s="432">
        <f>SUM(C47:C57)</f>
        <v>83498</v>
      </c>
      <c r="D58" s="59">
        <f>SUM(D47:D57)</f>
        <v>84119</v>
      </c>
      <c r="E58" s="77">
        <f>SUM(C58-D58)</f>
        <v>-621</v>
      </c>
      <c r="F58" s="149">
        <f>SUM(E58/D58)</f>
        <v>-7.3823987446355755E-3</v>
      </c>
      <c r="G58" s="395">
        <f>SUM(C58/C38)</f>
        <v>30.607771260997069</v>
      </c>
      <c r="J58" s="40"/>
      <c r="K58" s="40"/>
      <c r="L58" s="40"/>
      <c r="M58" s="40"/>
    </row>
    <row r="59" spans="2:17" ht="15" thickBot="1" x14ac:dyDescent="0.35">
      <c r="B59" t="s">
        <v>448</v>
      </c>
      <c r="C59" s="437">
        <f>SUM(C47:C49,C51:C57)</f>
        <v>13546</v>
      </c>
      <c r="D59" s="73">
        <f>SUM(D47:D49,D51:D57)</f>
        <v>14195</v>
      </c>
      <c r="E59" s="73">
        <f>SUM(E47:E49,E51:E57)</f>
        <v>-649</v>
      </c>
      <c r="F59" s="127">
        <f>SUM(E59/D59)</f>
        <v>-4.5720324057766819E-2</v>
      </c>
      <c r="G59" s="72"/>
    </row>
    <row r="60" spans="2:17" ht="15" thickBot="1" x14ac:dyDescent="0.35">
      <c r="C60" s="433" t="s">
        <v>66</v>
      </c>
    </row>
    <row r="61" spans="2:17" ht="15" thickBot="1" x14ac:dyDescent="0.35">
      <c r="C61" s="443"/>
      <c r="E61" s="83">
        <f>SUM(C47:C49,C51:C57)</f>
        <v>13546</v>
      </c>
      <c r="F61" s="30">
        <f>SUM(C27:C29,C31:C37)</f>
        <v>471</v>
      </c>
      <c r="G61" s="134">
        <f>SUM(E61/F61)</f>
        <v>28.76008492569002</v>
      </c>
      <c r="K61" s="40"/>
    </row>
    <row r="62" spans="2:17" ht="15" thickBot="1" x14ac:dyDescent="0.35">
      <c r="C62" s="433"/>
      <c r="F62" s="132">
        <v>18.8</v>
      </c>
      <c r="G62" s="88"/>
      <c r="K62" s="40"/>
    </row>
    <row r="63" spans="2:17" ht="18" x14ac:dyDescent="0.35">
      <c r="B63" s="191" t="s">
        <v>53</v>
      </c>
      <c r="C63" s="422"/>
      <c r="D63" s="192"/>
      <c r="E63" s="35"/>
    </row>
    <row r="64" spans="2:17" ht="15.6" x14ac:dyDescent="0.3">
      <c r="B64" s="6" t="s">
        <v>613</v>
      </c>
      <c r="C64" s="434"/>
      <c r="D64" s="40"/>
      <c r="J64" s="520"/>
      <c r="K64" s="520"/>
      <c r="L64" s="520"/>
      <c r="M64" s="266"/>
    </row>
    <row r="65" spans="2:14" ht="15" thickBot="1" x14ac:dyDescent="0.35">
      <c r="B65" s="40" t="s">
        <v>69</v>
      </c>
      <c r="C65" s="433"/>
      <c r="J65" s="522"/>
      <c r="K65" s="522"/>
      <c r="L65" s="266"/>
      <c r="M65" s="266"/>
    </row>
    <row r="66" spans="2:14" ht="15" customHeight="1" x14ac:dyDescent="0.3">
      <c r="B66" s="193"/>
      <c r="C66" s="423" t="s">
        <v>617</v>
      </c>
      <c r="D66" s="80" t="s">
        <v>22</v>
      </c>
      <c r="E66" s="45" t="s">
        <v>23</v>
      </c>
      <c r="F66" s="64" t="s">
        <v>23</v>
      </c>
      <c r="J66" s="283"/>
      <c r="K66" s="284"/>
      <c r="L66" s="285"/>
      <c r="M66" s="285"/>
    </row>
    <row r="67" spans="2:14" ht="15" thickBot="1" x14ac:dyDescent="0.35">
      <c r="B67" s="194"/>
      <c r="C67" s="439" t="s">
        <v>83</v>
      </c>
      <c r="D67" s="46" t="s">
        <v>49</v>
      </c>
      <c r="E67" s="52" t="s">
        <v>16</v>
      </c>
      <c r="F67" s="53" t="s">
        <v>21</v>
      </c>
      <c r="J67" s="284"/>
      <c r="K67" s="284"/>
      <c r="L67" s="285"/>
      <c r="M67" s="285"/>
    </row>
    <row r="68" spans="2:14" ht="16.2" thickBot="1" x14ac:dyDescent="0.35">
      <c r="B68" s="118" t="s">
        <v>52</v>
      </c>
      <c r="C68" s="440" t="s">
        <v>15</v>
      </c>
      <c r="D68" s="234" t="s">
        <v>15</v>
      </c>
      <c r="E68" s="62" t="s">
        <v>15</v>
      </c>
      <c r="F68" s="63" t="s">
        <v>15</v>
      </c>
      <c r="J68" s="284"/>
      <c r="K68" s="335"/>
      <c r="L68" s="337"/>
      <c r="M68" s="286"/>
    </row>
    <row r="69" spans="2:14" ht="15" thickBot="1" x14ac:dyDescent="0.35">
      <c r="B69" s="232" t="s">
        <v>0</v>
      </c>
      <c r="C69" s="435">
        <f t="shared" ref="C69:C79" si="9">SUM(C47)</f>
        <v>1277</v>
      </c>
      <c r="D69" s="220">
        <v>4152</v>
      </c>
      <c r="E69" s="41">
        <f>SUM(C69-D69)</f>
        <v>-2875</v>
      </c>
      <c r="F69" s="67">
        <f>SUM(E69/D69)</f>
        <v>-0.69243737957610785</v>
      </c>
      <c r="G69" s="75">
        <f t="shared" ref="G69:G80" si="10">SUM(C69/D69)</f>
        <v>0.3075626204238921</v>
      </c>
      <c r="J69" s="284"/>
      <c r="K69" s="335"/>
      <c r="L69" s="336"/>
      <c r="M69" s="286"/>
    </row>
    <row r="70" spans="2:14" ht="15" thickBot="1" x14ac:dyDescent="0.35">
      <c r="B70" s="117" t="s">
        <v>2</v>
      </c>
      <c r="C70" s="435">
        <f t="shared" si="9"/>
        <v>1253</v>
      </c>
      <c r="D70" s="220">
        <v>3262</v>
      </c>
      <c r="E70" s="41">
        <f t="shared" ref="E70:E79" si="11">SUM(C70-D70)</f>
        <v>-2009</v>
      </c>
      <c r="F70" s="67">
        <f t="shared" ref="F70:F79" si="12">SUM(E70/D70)</f>
        <v>-0.61587982832618027</v>
      </c>
      <c r="G70" s="75">
        <f t="shared" si="10"/>
        <v>0.38412017167381973</v>
      </c>
      <c r="J70" s="284"/>
      <c r="K70" s="335"/>
      <c r="L70" s="336"/>
      <c r="M70" s="286"/>
    </row>
    <row r="71" spans="2:14" ht="15" thickBot="1" x14ac:dyDescent="0.35">
      <c r="B71" s="38" t="s">
        <v>1</v>
      </c>
      <c r="C71" s="435">
        <f t="shared" si="9"/>
        <v>759</v>
      </c>
      <c r="D71" s="220">
        <v>1771</v>
      </c>
      <c r="E71" s="41">
        <f t="shared" si="11"/>
        <v>-1012</v>
      </c>
      <c r="F71" s="67">
        <f t="shared" si="12"/>
        <v>-0.5714285714285714</v>
      </c>
      <c r="G71" s="75">
        <f t="shared" si="10"/>
        <v>0.42857142857142855</v>
      </c>
      <c r="J71" s="338"/>
      <c r="K71" s="10"/>
      <c r="L71" s="10"/>
    </row>
    <row r="72" spans="2:14" ht="15" thickBot="1" x14ac:dyDescent="0.35">
      <c r="B72" s="2" t="s">
        <v>6</v>
      </c>
      <c r="C72" s="435">
        <f t="shared" si="9"/>
        <v>69952</v>
      </c>
      <c r="D72" s="220">
        <v>86541</v>
      </c>
      <c r="E72" s="41">
        <f t="shared" si="11"/>
        <v>-16589</v>
      </c>
      <c r="F72" s="67">
        <f t="shared" si="12"/>
        <v>-0.19168948821945667</v>
      </c>
      <c r="G72" s="75">
        <f t="shared" si="10"/>
        <v>0.80831051178054336</v>
      </c>
    </row>
    <row r="73" spans="2:14" ht="15" thickBot="1" x14ac:dyDescent="0.35">
      <c r="B73" s="3" t="s">
        <v>3</v>
      </c>
      <c r="C73" s="435">
        <f t="shared" si="9"/>
        <v>1258</v>
      </c>
      <c r="D73" s="220">
        <v>2819</v>
      </c>
      <c r="E73" s="41">
        <f t="shared" si="11"/>
        <v>-1561</v>
      </c>
      <c r="F73" s="67">
        <f t="shared" si="12"/>
        <v>-0.55374246186590992</v>
      </c>
      <c r="G73" s="75">
        <f t="shared" si="10"/>
        <v>0.44625753813409008</v>
      </c>
    </row>
    <row r="74" spans="2:14" ht="15" thickBot="1" x14ac:dyDescent="0.35">
      <c r="B74" s="227" t="s">
        <v>7</v>
      </c>
      <c r="C74" s="435">
        <f t="shared" si="9"/>
        <v>391</v>
      </c>
      <c r="D74" s="223">
        <v>752</v>
      </c>
      <c r="E74" s="57">
        <f t="shared" si="11"/>
        <v>-361</v>
      </c>
      <c r="F74" s="94">
        <f t="shared" si="12"/>
        <v>-0.48005319148936171</v>
      </c>
      <c r="G74" s="75">
        <f t="shared" si="10"/>
        <v>0.51994680851063835</v>
      </c>
    </row>
    <row r="75" spans="2:14" ht="15" thickBot="1" x14ac:dyDescent="0.35">
      <c r="B75" s="14" t="s">
        <v>59</v>
      </c>
      <c r="C75" s="435">
        <f t="shared" si="9"/>
        <v>4981</v>
      </c>
      <c r="D75" s="220">
        <v>14129</v>
      </c>
      <c r="E75" s="41">
        <f t="shared" si="11"/>
        <v>-9148</v>
      </c>
      <c r="F75" s="67">
        <f t="shared" si="12"/>
        <v>-0.64746266543987541</v>
      </c>
      <c r="G75" s="75">
        <f t="shared" si="10"/>
        <v>0.35253733456012459</v>
      </c>
      <c r="K75" s="282"/>
    </row>
    <row r="76" spans="2:14" ht="15" thickBot="1" x14ac:dyDescent="0.35">
      <c r="B76" s="170" t="s">
        <v>338</v>
      </c>
      <c r="C76" s="435">
        <f t="shared" si="9"/>
        <v>644</v>
      </c>
      <c r="D76" s="235">
        <v>1843</v>
      </c>
      <c r="E76" s="93">
        <f t="shared" si="11"/>
        <v>-1199</v>
      </c>
      <c r="F76" s="95">
        <f t="shared" si="12"/>
        <v>-0.65056972327726537</v>
      </c>
      <c r="G76" s="75">
        <f t="shared" si="10"/>
        <v>0.34943027672273469</v>
      </c>
    </row>
    <row r="77" spans="2:14" ht="15" thickBot="1" x14ac:dyDescent="0.35">
      <c r="B77" s="233" t="s">
        <v>65</v>
      </c>
      <c r="C77" s="436">
        <f>SUM(C55)</f>
        <v>838</v>
      </c>
      <c r="D77" s="236">
        <v>1048</v>
      </c>
      <c r="E77" s="57">
        <f t="shared" si="11"/>
        <v>-210</v>
      </c>
      <c r="F77" s="238">
        <f t="shared" si="12"/>
        <v>-0.20038167938931298</v>
      </c>
      <c r="G77" s="75">
        <f t="shared" si="10"/>
        <v>0.79961832061068705</v>
      </c>
    </row>
    <row r="78" spans="2:14" ht="15" thickBot="1" x14ac:dyDescent="0.35">
      <c r="B78" s="419" t="s">
        <v>296</v>
      </c>
      <c r="C78" s="435">
        <f t="shared" si="9"/>
        <v>656</v>
      </c>
      <c r="D78" s="418">
        <v>3522</v>
      </c>
      <c r="E78" s="105">
        <f t="shared" si="11"/>
        <v>-2866</v>
      </c>
      <c r="F78" s="150">
        <f t="shared" si="12"/>
        <v>-0.81374219193639974</v>
      </c>
      <c r="G78" s="75">
        <f t="shared" si="10"/>
        <v>0.18625780806360023</v>
      </c>
    </row>
    <row r="79" spans="2:14" ht="15" thickBot="1" x14ac:dyDescent="0.35">
      <c r="B79" s="38" t="s">
        <v>19</v>
      </c>
      <c r="C79" s="441">
        <f t="shared" si="9"/>
        <v>1489</v>
      </c>
      <c r="D79" s="390">
        <v>5504</v>
      </c>
      <c r="E79" s="26">
        <f t="shared" si="11"/>
        <v>-4015</v>
      </c>
      <c r="F79" s="152">
        <f t="shared" si="12"/>
        <v>-0.72946947674418605</v>
      </c>
      <c r="G79" s="75">
        <f t="shared" si="10"/>
        <v>0.27053052325581395</v>
      </c>
      <c r="K79" s="282"/>
      <c r="N79" s="72"/>
    </row>
    <row r="80" spans="2:14" ht="15" thickBot="1" x14ac:dyDescent="0.35">
      <c r="B80" s="90" t="s">
        <v>50</v>
      </c>
      <c r="C80" s="432">
        <f>SUM(C69:C79)</f>
        <v>83498</v>
      </c>
      <c r="D80" s="115">
        <f>SUM(D69:D79)</f>
        <v>125343</v>
      </c>
      <c r="E80" s="77">
        <f>SUM(C80-D80)</f>
        <v>-41845</v>
      </c>
      <c r="F80" s="149">
        <f>SUM(E80/D80)</f>
        <v>-0.33384393224990627</v>
      </c>
      <c r="G80" s="185">
        <f t="shared" si="10"/>
        <v>0.66615606775009373</v>
      </c>
      <c r="N80" s="72"/>
    </row>
    <row r="81" spans="3:14" ht="15" thickBot="1" x14ac:dyDescent="0.35">
      <c r="C81" s="433"/>
      <c r="E81" s="102">
        <f>SUM(E69:E79)</f>
        <v>-41845</v>
      </c>
      <c r="I81" s="6" t="s">
        <v>613</v>
      </c>
      <c r="J81" s="40"/>
      <c r="K81" s="40"/>
      <c r="N81" s="72"/>
    </row>
    <row r="82" spans="3:14" ht="18.600000000000001" thickBot="1" x14ac:dyDescent="0.4">
      <c r="C82" s="444">
        <f>SUM(C80/C38)</f>
        <v>30.607771260997069</v>
      </c>
      <c r="D82" s="72">
        <f>SUM(D80/D38)</f>
        <v>32.480694480435346</v>
      </c>
      <c r="I82" s="191" t="s">
        <v>56</v>
      </c>
      <c r="J82" s="192"/>
      <c r="K82" s="192"/>
      <c r="N82" s="72"/>
    </row>
    <row r="83" spans="3:14" x14ac:dyDescent="0.3">
      <c r="C83" s="433"/>
      <c r="I83" s="195"/>
      <c r="J83" s="423" t="s">
        <v>617</v>
      </c>
      <c r="K83" s="69" t="s">
        <v>22</v>
      </c>
      <c r="L83" s="82" t="s">
        <v>23</v>
      </c>
      <c r="M83" s="45" t="s">
        <v>23</v>
      </c>
      <c r="N83" s="72"/>
    </row>
    <row r="84" spans="3:14" ht="15" thickBot="1" x14ac:dyDescent="0.35">
      <c r="C84" s="437">
        <f>SUM(C69:C71,C73:C79)</f>
        <v>13546</v>
      </c>
      <c r="D84" s="73">
        <f>SUM(D69:D71,D73:D79)</f>
        <v>38802</v>
      </c>
      <c r="E84" s="250">
        <f>SUM(C84/D84)</f>
        <v>0.34910571620019587</v>
      </c>
      <c r="F84" s="74"/>
      <c r="I84" s="196"/>
      <c r="J84" s="47" t="s">
        <v>83</v>
      </c>
      <c r="K84" s="47" t="s">
        <v>54</v>
      </c>
      <c r="L84" s="209" t="s">
        <v>16</v>
      </c>
      <c r="M84" s="52" t="s">
        <v>21</v>
      </c>
      <c r="N84" s="72"/>
    </row>
    <row r="85" spans="3:14" ht="16.2" thickBot="1" x14ac:dyDescent="0.35">
      <c r="C85" s="434"/>
      <c r="D85" s="40"/>
      <c r="E85" s="40"/>
      <c r="I85" s="39" t="s">
        <v>55</v>
      </c>
      <c r="J85" s="62" t="s">
        <v>15</v>
      </c>
      <c r="K85" s="49" t="s">
        <v>15</v>
      </c>
      <c r="L85" s="54" t="s">
        <v>15</v>
      </c>
      <c r="M85" s="49" t="s">
        <v>15</v>
      </c>
      <c r="N85" s="72"/>
    </row>
    <row r="86" spans="3:14" x14ac:dyDescent="0.3">
      <c r="C86" s="433"/>
      <c r="I86" s="129" t="s">
        <v>0</v>
      </c>
      <c r="J86" s="212">
        <f t="shared" ref="J86:K96" si="13">SUM(C69/C27)</f>
        <v>36.485714285714288</v>
      </c>
      <c r="K86" s="111">
        <f t="shared" si="13"/>
        <v>36.743362831858406</v>
      </c>
      <c r="L86" s="210">
        <f>SUM(J86-K86)</f>
        <v>-0.25764854614411803</v>
      </c>
      <c r="M86" s="44">
        <f>SUM(L86/K86)</f>
        <v>-7.0121112028625572E-3</v>
      </c>
      <c r="N86" s="72"/>
    </row>
    <row r="87" spans="3:14" x14ac:dyDescent="0.3">
      <c r="C87" s="433"/>
      <c r="D87" s="40"/>
      <c r="E87" s="40"/>
      <c r="I87" s="129" t="s">
        <v>2</v>
      </c>
      <c r="J87" s="212">
        <f t="shared" si="13"/>
        <v>25.06</v>
      </c>
      <c r="K87" s="111">
        <f t="shared" si="13"/>
        <v>27.64406779661017</v>
      </c>
      <c r="L87" s="210">
        <f t="shared" ref="L87:L96" si="14">SUM(J87-K87)</f>
        <v>-2.5840677966101708</v>
      </c>
      <c r="M87" s="44">
        <f t="shared" ref="M87:M96" si="15">SUM(L87/K87)</f>
        <v>-9.3476394849785455E-2</v>
      </c>
      <c r="N87" s="72"/>
    </row>
    <row r="88" spans="3:14" x14ac:dyDescent="0.3">
      <c r="C88" s="434"/>
      <c r="D88" s="73"/>
      <c r="E88" s="73"/>
      <c r="I88" s="130" t="s">
        <v>1</v>
      </c>
      <c r="J88" s="212">
        <f t="shared" si="13"/>
        <v>37.950000000000003</v>
      </c>
      <c r="K88" s="111">
        <f t="shared" si="13"/>
        <v>37.680851063829785</v>
      </c>
      <c r="L88" s="210">
        <f>SUM(J88-K88)</f>
        <v>0.26914893617021818</v>
      </c>
      <c r="M88" s="44">
        <f t="shared" si="15"/>
        <v>7.1428571428572866E-3</v>
      </c>
      <c r="N88" s="72"/>
    </row>
    <row r="89" spans="3:14" x14ac:dyDescent="0.3">
      <c r="E89" s="73"/>
      <c r="I89" s="130" t="s">
        <v>6</v>
      </c>
      <c r="J89" s="212">
        <f t="shared" si="13"/>
        <v>30.993354009747453</v>
      </c>
      <c r="K89" s="111">
        <f t="shared" si="13"/>
        <v>34.616399999999999</v>
      </c>
      <c r="L89" s="210">
        <f t="shared" si="14"/>
        <v>-3.623045990252546</v>
      </c>
      <c r="M89" s="44">
        <f t="shared" si="15"/>
        <v>-0.10466270294578714</v>
      </c>
    </row>
    <row r="90" spans="3:14" x14ac:dyDescent="0.3">
      <c r="I90" s="130" t="s">
        <v>3</v>
      </c>
      <c r="J90" s="212">
        <f t="shared" si="13"/>
        <v>43.379310344827587</v>
      </c>
      <c r="K90" s="111">
        <f t="shared" ref="K90:K96" si="16">SUM(D73/D31)</f>
        <v>37.586666666666666</v>
      </c>
      <c r="L90" s="210">
        <f t="shared" si="14"/>
        <v>5.7926436781609212</v>
      </c>
      <c r="M90" s="44">
        <f t="shared" si="15"/>
        <v>0.1541143227605779</v>
      </c>
    </row>
    <row r="91" spans="3:14" x14ac:dyDescent="0.3">
      <c r="E91" s="73"/>
      <c r="I91" s="130" t="s">
        <v>7</v>
      </c>
      <c r="J91" s="212">
        <f t="shared" si="13"/>
        <v>18.61904761904762</v>
      </c>
      <c r="K91" s="111">
        <f t="shared" si="16"/>
        <v>21.485714285714284</v>
      </c>
      <c r="L91" s="210">
        <f t="shared" si="14"/>
        <v>-2.8666666666666636</v>
      </c>
      <c r="M91" s="44">
        <f t="shared" si="15"/>
        <v>-0.13342198581560272</v>
      </c>
    </row>
    <row r="92" spans="3:14" x14ac:dyDescent="0.3">
      <c r="E92" s="74"/>
      <c r="I92" s="130" t="s">
        <v>59</v>
      </c>
      <c r="J92" s="212">
        <f t="shared" si="13"/>
        <v>33.884353741496597</v>
      </c>
      <c r="K92" s="111">
        <f t="shared" si="16"/>
        <v>30.715217391304346</v>
      </c>
      <c r="L92" s="210">
        <f t="shared" si="14"/>
        <v>3.1691363501922503</v>
      </c>
      <c r="M92" s="44">
        <f t="shared" si="15"/>
        <v>0.10317805372555985</v>
      </c>
    </row>
    <row r="93" spans="3:14" x14ac:dyDescent="0.3">
      <c r="I93" s="130" t="s">
        <v>338</v>
      </c>
      <c r="J93" s="212">
        <f t="shared" si="13"/>
        <v>30.666666666666668</v>
      </c>
      <c r="K93" s="111">
        <f t="shared" si="16"/>
        <v>30.21311475409836</v>
      </c>
      <c r="L93" s="210">
        <f t="shared" si="14"/>
        <v>0.45355191256830807</v>
      </c>
      <c r="M93" s="44">
        <f t="shared" si="15"/>
        <v>1.5011756194610305E-2</v>
      </c>
    </row>
    <row r="94" spans="3:14" x14ac:dyDescent="0.3">
      <c r="E94" s="25"/>
      <c r="F94" s="25"/>
      <c r="I94" s="130" t="s">
        <v>65</v>
      </c>
      <c r="J94" s="212">
        <f t="shared" si="13"/>
        <v>31.037037037037038</v>
      </c>
      <c r="K94" s="111">
        <f t="shared" si="16"/>
        <v>23.818181818181817</v>
      </c>
      <c r="L94" s="210">
        <f t="shared" si="14"/>
        <v>7.2188552188552215</v>
      </c>
      <c r="M94" s="44">
        <f t="shared" si="15"/>
        <v>0.30308170766186049</v>
      </c>
    </row>
    <row r="95" spans="3:14" x14ac:dyDescent="0.3">
      <c r="E95" s="25"/>
      <c r="F95" s="25"/>
      <c r="I95" s="79" t="s">
        <v>296</v>
      </c>
      <c r="J95" s="212">
        <f t="shared" si="13"/>
        <v>17.263157894736842</v>
      </c>
      <c r="K95" s="111">
        <f t="shared" si="16"/>
        <v>31.72972972972973</v>
      </c>
      <c r="L95" s="210">
        <f t="shared" si="14"/>
        <v>-14.466571834992887</v>
      </c>
      <c r="M95" s="44">
        <f t="shared" si="15"/>
        <v>-0.45593113960369408</v>
      </c>
    </row>
    <row r="96" spans="3:14" ht="15" thickBot="1" x14ac:dyDescent="0.35">
      <c r="I96" s="13" t="s">
        <v>19</v>
      </c>
      <c r="J96" s="213">
        <f t="shared" si="13"/>
        <v>17.939759036144579</v>
      </c>
      <c r="K96" s="208">
        <f t="shared" si="16"/>
        <v>18.657627118644069</v>
      </c>
      <c r="L96" s="211">
        <f t="shared" si="14"/>
        <v>-0.71786808249948919</v>
      </c>
      <c r="M96" s="65">
        <f t="shared" si="15"/>
        <v>-3.8475851078733525E-2</v>
      </c>
    </row>
    <row r="98" spans="2:13" x14ac:dyDescent="0.3">
      <c r="I98" s="40"/>
      <c r="J98" s="72"/>
    </row>
    <row r="99" spans="2:13" x14ac:dyDescent="0.3">
      <c r="B99" t="s">
        <v>589</v>
      </c>
      <c r="C99" s="445">
        <f>(SUM(C69,C70,C71,C73,C74,C75,C76,C77,C78,C79)/SUM(C27,C28,C29,C31,C32,C33,C34,C35,C36,C37))</f>
        <v>28.76008492569002</v>
      </c>
      <c r="D99" s="10"/>
      <c r="J99" s="72"/>
    </row>
    <row r="100" spans="2:13" x14ac:dyDescent="0.3">
      <c r="C100" s="433"/>
      <c r="J100" s="72"/>
    </row>
    <row r="101" spans="2:13" ht="16.2" thickBot="1" x14ac:dyDescent="0.35">
      <c r="C101" s="433"/>
      <c r="J101" s="455"/>
      <c r="K101" s="452"/>
      <c r="L101" s="452"/>
      <c r="M101" s="266"/>
    </row>
    <row r="102" spans="2:13" x14ac:dyDescent="0.3">
      <c r="B102" s="193"/>
      <c r="C102" s="423" t="s">
        <v>617</v>
      </c>
      <c r="J102" s="455"/>
      <c r="K102" s="283"/>
      <c r="L102" s="266"/>
      <c r="M102" s="266"/>
    </row>
    <row r="103" spans="2:13" ht="15" thickBot="1" x14ac:dyDescent="0.35">
      <c r="B103" s="194"/>
      <c r="C103" s="439" t="s">
        <v>83</v>
      </c>
      <c r="J103" s="455"/>
      <c r="K103" s="284"/>
      <c r="L103" s="285"/>
      <c r="M103" s="285"/>
    </row>
    <row r="104" spans="2:13" ht="16.2" thickBot="1" x14ac:dyDescent="0.35">
      <c r="B104" s="118" t="s">
        <v>52</v>
      </c>
      <c r="C104" s="440" t="s">
        <v>15</v>
      </c>
      <c r="I104" s="454"/>
      <c r="J104" s="72"/>
    </row>
    <row r="105" spans="2:13" ht="15" thickBot="1" x14ac:dyDescent="0.35">
      <c r="B105" s="232" t="s">
        <v>0</v>
      </c>
      <c r="C105" s="443">
        <f t="shared" ref="C105:C116" si="17">C69</f>
        <v>1277</v>
      </c>
      <c r="D105" s="491">
        <f>SUM(C105/C116)</f>
        <v>1.5293779491724353E-2</v>
      </c>
      <c r="I105" s="453"/>
      <c r="J105" s="72"/>
    </row>
    <row r="106" spans="2:13" ht="20.399999999999999" thickBot="1" x14ac:dyDescent="0.45">
      <c r="B106" s="117" t="s">
        <v>2</v>
      </c>
      <c r="C106" s="443">
        <f t="shared" si="17"/>
        <v>1253</v>
      </c>
      <c r="D106" s="491">
        <f>SUM(C106/C116)</f>
        <v>1.500634745742413E-2</v>
      </c>
      <c r="E106" s="313"/>
      <c r="I106" s="453"/>
      <c r="J106" s="72"/>
    </row>
    <row r="107" spans="2:13" ht="15" thickBot="1" x14ac:dyDescent="0.35">
      <c r="B107" s="38" t="s">
        <v>1</v>
      </c>
      <c r="C107" s="443">
        <f t="shared" si="17"/>
        <v>759</v>
      </c>
      <c r="D107" s="491">
        <f>SUM(C107/C116)</f>
        <v>9.0900380847445447E-3</v>
      </c>
      <c r="J107" s="72"/>
    </row>
    <row r="108" spans="2:13" ht="15" thickBot="1" x14ac:dyDescent="0.35">
      <c r="B108" s="2" t="s">
        <v>6</v>
      </c>
      <c r="C108" s="443">
        <f t="shared" si="17"/>
        <v>69952</v>
      </c>
      <c r="D108" s="491">
        <f>SUM(C108/C116)</f>
        <v>0.83776856930704924</v>
      </c>
      <c r="E108" s="300"/>
      <c r="F108" s="300"/>
      <c r="J108" s="72"/>
    </row>
    <row r="109" spans="2:13" ht="15" thickBot="1" x14ac:dyDescent="0.35">
      <c r="B109" s="3" t="s">
        <v>3</v>
      </c>
      <c r="C109" s="443">
        <f t="shared" si="17"/>
        <v>1258</v>
      </c>
      <c r="D109" s="491">
        <f>SUM(C109/C116)</f>
        <v>1.5066229131236676E-2</v>
      </c>
      <c r="E109" s="300"/>
      <c r="F109" s="300"/>
      <c r="J109" s="72"/>
    </row>
    <row r="110" spans="2:13" ht="15" thickBot="1" x14ac:dyDescent="0.35">
      <c r="B110" s="227" t="s">
        <v>7</v>
      </c>
      <c r="C110" s="443">
        <f t="shared" si="17"/>
        <v>391</v>
      </c>
      <c r="D110" s="491">
        <f>SUM(C110/C116)</f>
        <v>4.682746892141129E-3</v>
      </c>
      <c r="E110" s="318"/>
      <c r="F110" s="318"/>
    </row>
    <row r="111" spans="2:13" ht="15" thickBot="1" x14ac:dyDescent="0.35">
      <c r="B111" s="14" t="s">
        <v>59</v>
      </c>
      <c r="C111" s="443">
        <f t="shared" si="17"/>
        <v>4981</v>
      </c>
      <c r="D111" s="491">
        <f>SUM(C111/C116)</f>
        <v>5.9654123452058734E-2</v>
      </c>
      <c r="E111" s="9"/>
      <c r="F111" s="321"/>
    </row>
    <row r="112" spans="2:13" ht="15" thickBot="1" x14ac:dyDescent="0.35">
      <c r="B112" s="170" t="s">
        <v>338</v>
      </c>
      <c r="C112" s="443">
        <f t="shared" si="17"/>
        <v>644</v>
      </c>
      <c r="D112" s="491">
        <f>SUM(C112/C116)</f>
        <v>7.7127595870559772E-3</v>
      </c>
      <c r="E112" s="9"/>
      <c r="F112" s="321"/>
      <c r="I112" s="266"/>
    </row>
    <row r="113" spans="2:14" ht="15" thickBot="1" x14ac:dyDescent="0.35">
      <c r="B113" s="233" t="s">
        <v>65</v>
      </c>
      <c r="C113" s="443">
        <f t="shared" si="17"/>
        <v>838</v>
      </c>
      <c r="D113" s="491">
        <f>SUM(C113/C116)</f>
        <v>1.0036168530982778E-2</v>
      </c>
      <c r="E113" s="9"/>
      <c r="F113" s="321"/>
      <c r="I113" s="266"/>
    </row>
    <row r="114" spans="2:14" ht="15" thickBot="1" x14ac:dyDescent="0.35">
      <c r="B114" s="419" t="s">
        <v>296</v>
      </c>
      <c r="C114" s="443">
        <f t="shared" si="17"/>
        <v>656</v>
      </c>
      <c r="D114" s="491">
        <f>SUM(C114/C116)</f>
        <v>7.8564756042060896E-3</v>
      </c>
      <c r="E114" s="9"/>
      <c r="F114" s="321"/>
      <c r="J114" s="40"/>
      <c r="K114" s="10"/>
      <c r="L114" s="10"/>
    </row>
    <row r="115" spans="2:14" ht="15" thickBot="1" x14ac:dyDescent="0.35">
      <c r="B115" s="38" t="s">
        <v>19</v>
      </c>
      <c r="C115" s="443">
        <f t="shared" si="17"/>
        <v>1489</v>
      </c>
      <c r="D115" s="491">
        <f>SUM(C115/C116)</f>
        <v>1.7832762461376321E-2</v>
      </c>
      <c r="E115" s="9"/>
      <c r="F115" s="321"/>
      <c r="L115" s="9"/>
    </row>
    <row r="116" spans="2:14" ht="20.399999999999999" thickBot="1" x14ac:dyDescent="0.45">
      <c r="B116" s="90" t="s">
        <v>50</v>
      </c>
      <c r="C116" s="443">
        <f t="shared" si="17"/>
        <v>83498</v>
      </c>
      <c r="D116" s="312"/>
      <c r="E116" s="9"/>
      <c r="F116" s="321"/>
      <c r="J116" s="10"/>
      <c r="K116" s="9"/>
      <c r="L116" s="9"/>
    </row>
    <row r="117" spans="2:14" ht="15.6" x14ac:dyDescent="0.3">
      <c r="B117" s="40"/>
      <c r="C117" s="437"/>
      <c r="D117" s="10"/>
      <c r="E117" s="9"/>
      <c r="F117" s="321"/>
      <c r="J117" s="28" t="s">
        <v>246</v>
      </c>
      <c r="K117" s="28"/>
      <c r="L117" s="9"/>
    </row>
    <row r="118" spans="2:14" x14ac:dyDescent="0.3">
      <c r="B118" s="40"/>
      <c r="C118" s="437"/>
      <c r="D118" s="10"/>
      <c r="E118" s="9"/>
      <c r="F118" s="321"/>
      <c r="J118" s="40" t="s">
        <v>283</v>
      </c>
      <c r="K118" s="40"/>
      <c r="L118" s="40"/>
    </row>
    <row r="119" spans="2:14" ht="15" thickBot="1" x14ac:dyDescent="0.35">
      <c r="B119" s="40"/>
      <c r="C119" s="437"/>
      <c r="D119" s="10"/>
      <c r="E119" s="9"/>
      <c r="F119" s="321"/>
    </row>
    <row r="120" spans="2:14" ht="15" thickBot="1" x14ac:dyDescent="0.35">
      <c r="B120" s="40"/>
      <c r="C120" s="437"/>
      <c r="D120" s="10"/>
      <c r="E120" s="9"/>
      <c r="F120" s="321"/>
      <c r="G120" s="300"/>
      <c r="H120" s="301"/>
      <c r="J120" s="351" t="s">
        <v>244</v>
      </c>
      <c r="K120" s="346" t="s">
        <v>238</v>
      </c>
      <c r="L120" s="346" t="s">
        <v>242</v>
      </c>
      <c r="M120" s="327" t="s">
        <v>21</v>
      </c>
      <c r="N120" s="10" t="s">
        <v>259</v>
      </c>
    </row>
    <row r="121" spans="2:14" x14ac:dyDescent="0.3">
      <c r="B121" s="10"/>
      <c r="C121" s="437"/>
      <c r="D121" s="10"/>
      <c r="E121" s="73"/>
      <c r="F121" s="322"/>
      <c r="G121" s="322"/>
      <c r="H121" s="302"/>
      <c r="J121" s="352" t="s">
        <v>282</v>
      </c>
      <c r="K121" s="360">
        <v>2534</v>
      </c>
      <c r="L121" s="73">
        <f>SUM(K121-K122)</f>
        <v>169.25</v>
      </c>
      <c r="M121" s="350">
        <f>SUM(L121/K122)</f>
        <v>7.1572047785178131E-2</v>
      </c>
      <c r="N121" s="250">
        <f>SUM(K121/3900)</f>
        <v>0.6497435897435897</v>
      </c>
    </row>
    <row r="122" spans="2:14" ht="15" thickBot="1" x14ac:dyDescent="0.35">
      <c r="C122" s="433"/>
      <c r="J122" s="359">
        <v>44197</v>
      </c>
      <c r="K122" s="361">
        <v>2364.75</v>
      </c>
      <c r="L122" s="363"/>
      <c r="M122" s="364"/>
    </row>
    <row r="123" spans="2:14" ht="15" thickBot="1" x14ac:dyDescent="0.35">
      <c r="C123" s="433"/>
      <c r="F123" s="301"/>
      <c r="G123" s="300"/>
      <c r="H123" s="301"/>
      <c r="K123" s="8"/>
      <c r="L123" s="8"/>
      <c r="M123" s="8"/>
    </row>
    <row r="124" spans="2:14" ht="15" thickBot="1" x14ac:dyDescent="0.35">
      <c r="B124" s="10"/>
      <c r="C124" s="437"/>
      <c r="D124" s="73"/>
      <c r="E124" s="73"/>
      <c r="F124" s="322"/>
      <c r="G124" s="322"/>
      <c r="H124" s="302"/>
      <c r="J124" s="61" t="s">
        <v>71</v>
      </c>
      <c r="K124" s="346" t="s">
        <v>239</v>
      </c>
      <c r="L124" s="346" t="s">
        <v>242</v>
      </c>
      <c r="M124" s="327" t="s">
        <v>21</v>
      </c>
    </row>
    <row r="125" spans="2:14" x14ac:dyDescent="0.3">
      <c r="B125" s="10"/>
      <c r="C125" s="437"/>
      <c r="D125" s="10"/>
      <c r="E125" s="73"/>
      <c r="F125" s="322"/>
      <c r="G125" s="322"/>
      <c r="H125" s="302"/>
      <c r="J125" s="353" t="s">
        <v>260</v>
      </c>
      <c r="K125" s="362">
        <v>40601</v>
      </c>
      <c r="L125" s="362">
        <f>SUM(K125-K126)</f>
        <v>9346.5</v>
      </c>
      <c r="M125" s="342">
        <f>SUM(L125/K126)</f>
        <v>0.2990449375289958</v>
      </c>
    </row>
    <row r="126" spans="2:14" ht="15" thickBot="1" x14ac:dyDescent="0.35">
      <c r="B126" s="10"/>
      <c r="C126" s="437"/>
      <c r="D126" s="10"/>
      <c r="E126" s="73"/>
      <c r="F126" s="322"/>
      <c r="G126" s="323"/>
      <c r="J126" s="359">
        <v>44197</v>
      </c>
      <c r="K126" s="361">
        <v>31254.5</v>
      </c>
      <c r="L126" s="357"/>
      <c r="M126" s="364"/>
    </row>
    <row r="127" spans="2:14" ht="19.8" x14ac:dyDescent="0.4">
      <c r="B127" s="312"/>
      <c r="C127" s="422"/>
      <c r="D127" s="192"/>
      <c r="F127" s="322"/>
      <c r="G127" s="323"/>
    </row>
    <row r="128" spans="2:14" x14ac:dyDescent="0.3">
      <c r="C128" s="433"/>
    </row>
    <row r="129" spans="2:14" x14ac:dyDescent="0.3">
      <c r="B129" s="315"/>
      <c r="C129" s="447"/>
      <c r="D129" s="317"/>
      <c r="E129" s="300"/>
      <c r="F129" s="300"/>
      <c r="J129" s="10"/>
    </row>
    <row r="130" spans="2:14" x14ac:dyDescent="0.3">
      <c r="B130" s="315"/>
      <c r="C130" s="448"/>
      <c r="D130" s="318"/>
      <c r="E130" s="300"/>
      <c r="F130" s="300"/>
      <c r="K130" s="10"/>
      <c r="L130" s="10"/>
      <c r="M130" s="10"/>
      <c r="N130" s="10"/>
    </row>
    <row r="131" spans="2:14" ht="16.2" thickBot="1" x14ac:dyDescent="0.35">
      <c r="B131" s="319"/>
      <c r="C131" s="448"/>
      <c r="D131" s="318"/>
      <c r="E131" s="318"/>
      <c r="F131" s="318"/>
      <c r="J131" s="349"/>
      <c r="K131" s="73"/>
      <c r="L131" s="73"/>
      <c r="M131" s="74"/>
      <c r="N131" s="74"/>
    </row>
    <row r="132" spans="2:14" ht="15" thickBot="1" x14ac:dyDescent="0.35">
      <c r="B132" s="320"/>
      <c r="C132" s="437"/>
      <c r="D132" s="10"/>
      <c r="E132" s="9"/>
      <c r="F132" s="321"/>
      <c r="J132" s="61" t="s">
        <v>266</v>
      </c>
      <c r="K132" s="59" t="s">
        <v>244</v>
      </c>
      <c r="L132" s="327" t="s">
        <v>71</v>
      </c>
    </row>
    <row r="133" spans="2:14" x14ac:dyDescent="0.3">
      <c r="B133" s="320"/>
      <c r="C133" s="437"/>
      <c r="D133" s="10"/>
      <c r="E133" s="9"/>
      <c r="F133" s="321"/>
      <c r="J133" s="261" t="s">
        <v>261</v>
      </c>
      <c r="K133" s="355">
        <v>2364.75</v>
      </c>
      <c r="L133" s="356">
        <v>31254.5</v>
      </c>
    </row>
    <row r="134" spans="2:14" x14ac:dyDescent="0.3">
      <c r="B134" s="40"/>
      <c r="C134" s="437"/>
      <c r="D134" s="10"/>
      <c r="E134" s="9"/>
      <c r="F134" s="321"/>
      <c r="J134" s="261" t="s">
        <v>262</v>
      </c>
      <c r="K134" s="355">
        <v>2399</v>
      </c>
      <c r="L134" s="356">
        <v>32162</v>
      </c>
      <c r="M134" s="10"/>
    </row>
    <row r="135" spans="2:14" x14ac:dyDescent="0.3">
      <c r="B135" s="40"/>
      <c r="C135" s="437"/>
      <c r="D135" s="10"/>
      <c r="E135" s="9"/>
      <c r="F135" s="321"/>
      <c r="J135" s="353" t="s">
        <v>263</v>
      </c>
      <c r="K135" s="355">
        <v>2380</v>
      </c>
      <c r="L135" s="356">
        <v>34542</v>
      </c>
      <c r="M135" s="74"/>
    </row>
    <row r="136" spans="2:14" x14ac:dyDescent="0.3">
      <c r="B136" s="40"/>
      <c r="C136" s="437"/>
      <c r="D136" s="10"/>
      <c r="E136" s="9"/>
      <c r="F136" s="321"/>
      <c r="J136" s="353" t="s">
        <v>264</v>
      </c>
      <c r="K136" s="355">
        <v>2536</v>
      </c>
      <c r="L136" s="356">
        <v>37867</v>
      </c>
    </row>
    <row r="137" spans="2:14" ht="15" thickBot="1" x14ac:dyDescent="0.35">
      <c r="B137" s="40"/>
      <c r="C137" s="437"/>
      <c r="D137" s="10"/>
      <c r="E137" s="9"/>
      <c r="F137" s="321"/>
      <c r="J137" s="101" t="s">
        <v>265</v>
      </c>
      <c r="K137" s="357">
        <v>2534</v>
      </c>
      <c r="L137" s="358">
        <v>40601</v>
      </c>
    </row>
    <row r="138" spans="2:14" x14ac:dyDescent="0.3">
      <c r="B138" s="40"/>
      <c r="C138" s="437"/>
      <c r="D138" s="10"/>
      <c r="E138" s="9"/>
      <c r="F138" s="321"/>
      <c r="H138" s="282"/>
    </row>
    <row r="139" spans="2:14" ht="15" thickBot="1" x14ac:dyDescent="0.35">
      <c r="B139" s="40"/>
      <c r="C139" s="437"/>
      <c r="D139" s="10"/>
      <c r="E139" s="9"/>
      <c r="F139" s="321"/>
    </row>
    <row r="140" spans="2:14" x14ac:dyDescent="0.3">
      <c r="B140" s="40"/>
      <c r="C140" s="437"/>
      <c r="D140" s="10"/>
      <c r="E140" s="9"/>
      <c r="F140" s="321"/>
      <c r="J140" s="365"/>
      <c r="K140" s="366"/>
      <c r="L140" s="257"/>
      <c r="M140" s="354" t="s">
        <v>268</v>
      </c>
    </row>
    <row r="141" spans="2:14" ht="15" thickBot="1" x14ac:dyDescent="0.35">
      <c r="B141" s="40"/>
      <c r="C141" s="437"/>
      <c r="D141" s="10"/>
      <c r="E141" s="9"/>
      <c r="F141" s="321"/>
      <c r="G141" s="300"/>
      <c r="J141" s="101" t="s">
        <v>189</v>
      </c>
      <c r="K141" s="177" t="s">
        <v>71</v>
      </c>
      <c r="L141" s="177" t="s">
        <v>16</v>
      </c>
      <c r="M141" s="328" t="s">
        <v>269</v>
      </c>
    </row>
    <row r="142" spans="2:14" x14ac:dyDescent="0.3">
      <c r="B142" s="10"/>
      <c r="C142" s="437"/>
      <c r="D142" s="10"/>
      <c r="E142" s="73"/>
      <c r="F142" s="322"/>
      <c r="G142" s="322"/>
      <c r="J142" s="261" t="s">
        <v>270</v>
      </c>
      <c r="K142" s="355">
        <v>31254.5</v>
      </c>
      <c r="L142" s="355"/>
      <c r="M142" s="81"/>
    </row>
    <row r="143" spans="2:14" x14ac:dyDescent="0.3">
      <c r="C143" s="433"/>
      <c r="J143" s="261" t="s">
        <v>262</v>
      </c>
      <c r="K143" s="355">
        <v>32162</v>
      </c>
      <c r="L143" s="355">
        <f>SUM(K143-K142)</f>
        <v>907.5</v>
      </c>
      <c r="M143" s="152">
        <f>SUM(L143/K142)</f>
        <v>2.9035818842086739E-2</v>
      </c>
    </row>
    <row r="144" spans="2:14" x14ac:dyDescent="0.3">
      <c r="C144" s="433"/>
      <c r="F144" s="301"/>
      <c r="G144" s="300"/>
      <c r="H144" s="301"/>
      <c r="J144" s="353" t="s">
        <v>263</v>
      </c>
      <c r="K144" s="355">
        <v>34542</v>
      </c>
      <c r="L144" s="355">
        <f>SUM(K144-K143)</f>
        <v>2380</v>
      </c>
      <c r="M144" s="152">
        <f>SUM(L144/K143)</f>
        <v>7.4000373111124937E-2</v>
      </c>
    </row>
    <row r="145" spans="2:14" x14ac:dyDescent="0.3">
      <c r="B145" s="10"/>
      <c r="C145" s="437"/>
      <c r="D145" s="73"/>
      <c r="E145" s="73"/>
      <c r="F145" s="322"/>
      <c r="G145" s="322"/>
      <c r="H145" s="302"/>
      <c r="J145" s="353" t="s">
        <v>264</v>
      </c>
      <c r="K145" s="355">
        <v>37867</v>
      </c>
      <c r="L145" s="355">
        <f>SUM(K145-K144)</f>
        <v>3325</v>
      </c>
      <c r="M145" s="152">
        <f>SUM(L145/K144)</f>
        <v>9.6259625962596254E-2</v>
      </c>
    </row>
    <row r="146" spans="2:14" ht="15" thickBot="1" x14ac:dyDescent="0.35">
      <c r="B146" s="10"/>
      <c r="C146" s="437"/>
      <c r="D146" s="10"/>
      <c r="E146" s="73"/>
      <c r="F146" s="322"/>
      <c r="G146" s="322"/>
      <c r="H146" s="302"/>
      <c r="J146" s="101" t="s">
        <v>265</v>
      </c>
      <c r="K146" s="357">
        <v>40601</v>
      </c>
      <c r="L146" s="357">
        <f>SUM(K146-K145)</f>
        <v>2734</v>
      </c>
      <c r="M146" s="260">
        <f>SUM(L146/K145)</f>
        <v>7.2200068661367411E-2</v>
      </c>
    </row>
    <row r="147" spans="2:14" x14ac:dyDescent="0.3">
      <c r="C147" s="433"/>
    </row>
    <row r="148" spans="2:14" x14ac:dyDescent="0.3">
      <c r="B148" s="4"/>
      <c r="C148" s="449"/>
      <c r="D148" s="4"/>
    </row>
    <row r="149" spans="2:14" x14ac:dyDescent="0.3">
      <c r="B149" s="4"/>
      <c r="C149" s="433"/>
    </row>
    <row r="150" spans="2:14" ht="23.4" x14ac:dyDescent="0.45">
      <c r="C150" s="433"/>
      <c r="I150" s="369">
        <v>44287</v>
      </c>
    </row>
    <row r="151" spans="2:14" ht="15" thickBot="1" x14ac:dyDescent="0.35">
      <c r="C151" s="433"/>
    </row>
    <row r="152" spans="2:14" x14ac:dyDescent="0.3">
      <c r="C152" s="433"/>
      <c r="I152" s="193"/>
      <c r="J152" s="254" t="s">
        <v>204</v>
      </c>
      <c r="K152" s="254" t="s">
        <v>197</v>
      </c>
      <c r="L152" s="254" t="s">
        <v>248</v>
      </c>
      <c r="M152" s="254" t="s">
        <v>220</v>
      </c>
      <c r="N152" s="367" t="s">
        <v>276</v>
      </c>
    </row>
    <row r="153" spans="2:14" ht="15" thickBot="1" x14ac:dyDescent="0.35">
      <c r="C153" s="433"/>
      <c r="I153" s="194"/>
      <c r="J153" s="47" t="s">
        <v>83</v>
      </c>
      <c r="K153" s="47" t="s">
        <v>83</v>
      </c>
      <c r="L153" s="47" t="s">
        <v>83</v>
      </c>
      <c r="M153" s="47" t="s">
        <v>83</v>
      </c>
      <c r="N153" s="47" t="s">
        <v>83</v>
      </c>
    </row>
    <row r="154" spans="2:14" ht="16.2" thickBot="1" x14ac:dyDescent="0.35">
      <c r="C154" s="433"/>
      <c r="I154" s="118" t="s">
        <v>52</v>
      </c>
      <c r="J154" s="62" t="s">
        <v>15</v>
      </c>
      <c r="K154" s="62" t="s">
        <v>15</v>
      </c>
      <c r="L154" s="62" t="s">
        <v>15</v>
      </c>
      <c r="M154" s="62" t="s">
        <v>15</v>
      </c>
      <c r="N154" s="368" t="s">
        <v>15</v>
      </c>
    </row>
    <row r="155" spans="2:14" ht="15" thickBot="1" x14ac:dyDescent="0.35">
      <c r="C155" s="433"/>
      <c r="I155" s="249" t="s">
        <v>0</v>
      </c>
      <c r="J155" s="221">
        <v>628</v>
      </c>
      <c r="K155" s="221">
        <v>628</v>
      </c>
      <c r="L155" s="221">
        <v>710</v>
      </c>
      <c r="M155" s="221">
        <v>710</v>
      </c>
      <c r="N155" s="293">
        <f>AVERAGE(J155:M155)</f>
        <v>669</v>
      </c>
    </row>
    <row r="156" spans="2:14" ht="15" thickBot="1" x14ac:dyDescent="0.35">
      <c r="C156" s="433"/>
      <c r="I156" s="248" t="s">
        <v>2</v>
      </c>
      <c r="J156" s="42">
        <v>1249</v>
      </c>
      <c r="K156" s="42">
        <v>1343</v>
      </c>
      <c r="L156" s="42">
        <v>1146</v>
      </c>
      <c r="M156" s="42">
        <v>1255</v>
      </c>
      <c r="N156" s="293">
        <f t="shared" ref="N156:N165" si="18">AVERAGE(J156:M156)</f>
        <v>1248.25</v>
      </c>
    </row>
    <row r="157" spans="2:14" ht="15" thickBot="1" x14ac:dyDescent="0.35">
      <c r="C157" s="433"/>
      <c r="I157" s="38" t="s">
        <v>1</v>
      </c>
      <c r="J157" s="42">
        <v>509</v>
      </c>
      <c r="K157" s="42">
        <v>498</v>
      </c>
      <c r="L157" s="42">
        <v>502</v>
      </c>
      <c r="M157" s="42">
        <v>504</v>
      </c>
      <c r="N157" s="293">
        <f t="shared" si="18"/>
        <v>503.25</v>
      </c>
    </row>
    <row r="158" spans="2:14" ht="15" thickBot="1" x14ac:dyDescent="0.35">
      <c r="C158" s="433"/>
      <c r="I158" s="2" t="s">
        <v>6</v>
      </c>
      <c r="J158" s="222">
        <v>29680</v>
      </c>
      <c r="K158" s="222">
        <v>30200</v>
      </c>
      <c r="L158" s="222">
        <v>32474</v>
      </c>
      <c r="M158" s="222">
        <v>31549</v>
      </c>
      <c r="N158" s="293">
        <f t="shared" si="18"/>
        <v>30975.75</v>
      </c>
    </row>
    <row r="159" spans="2:14" ht="15" thickBot="1" x14ac:dyDescent="0.35">
      <c r="C159" s="433"/>
      <c r="I159" s="3" t="s">
        <v>3</v>
      </c>
      <c r="J159" s="42">
        <v>298</v>
      </c>
      <c r="K159" s="42">
        <v>283</v>
      </c>
      <c r="L159" s="42">
        <v>322</v>
      </c>
      <c r="M159" s="42">
        <v>313</v>
      </c>
      <c r="N159" s="293">
        <f t="shared" si="18"/>
        <v>304</v>
      </c>
    </row>
    <row r="160" spans="2:14" x14ac:dyDescent="0.3">
      <c r="C160" s="433"/>
      <c r="I160" s="227" t="s">
        <v>7</v>
      </c>
      <c r="J160" s="42">
        <v>336</v>
      </c>
      <c r="K160" s="42">
        <v>381</v>
      </c>
      <c r="L160" s="42">
        <v>324</v>
      </c>
      <c r="M160" s="42">
        <v>328</v>
      </c>
      <c r="N160" s="293">
        <f t="shared" si="18"/>
        <v>342.25</v>
      </c>
    </row>
    <row r="161" spans="3:17" x14ac:dyDescent="0.3">
      <c r="C161" s="433"/>
      <c r="I161" s="228" t="s">
        <v>59</v>
      </c>
      <c r="J161" s="42">
        <v>1740</v>
      </c>
      <c r="K161" s="42">
        <v>1748</v>
      </c>
      <c r="L161" s="42">
        <v>1793</v>
      </c>
      <c r="M161" s="42">
        <v>1714</v>
      </c>
      <c r="N161" s="293">
        <f t="shared" si="18"/>
        <v>1748.75</v>
      </c>
    </row>
    <row r="162" spans="3:17" ht="15" thickBot="1" x14ac:dyDescent="0.35">
      <c r="C162" s="433"/>
      <c r="I162" s="38" t="s">
        <v>13</v>
      </c>
      <c r="J162" s="42">
        <v>357</v>
      </c>
      <c r="K162" s="42">
        <v>369</v>
      </c>
      <c r="L162" s="42">
        <v>369</v>
      </c>
      <c r="M162" s="42">
        <v>365</v>
      </c>
      <c r="N162" s="293">
        <f t="shared" si="18"/>
        <v>365</v>
      </c>
    </row>
    <row r="163" spans="3:17" x14ac:dyDescent="0.3">
      <c r="C163" s="433"/>
      <c r="I163" s="2" t="s">
        <v>65</v>
      </c>
      <c r="J163" s="42">
        <v>399</v>
      </c>
      <c r="K163" s="42">
        <v>518</v>
      </c>
      <c r="L163" s="42">
        <v>456</v>
      </c>
      <c r="M163" s="42">
        <v>478</v>
      </c>
      <c r="N163" s="293">
        <f t="shared" si="18"/>
        <v>462.75</v>
      </c>
    </row>
    <row r="164" spans="3:17" ht="15" thickBot="1" x14ac:dyDescent="0.35">
      <c r="C164" s="433"/>
      <c r="I164" s="227" t="s">
        <v>19</v>
      </c>
      <c r="J164" s="56">
        <v>1272</v>
      </c>
      <c r="K164" s="56">
        <v>1234</v>
      </c>
      <c r="L164" s="56">
        <v>1210</v>
      </c>
      <c r="M164" s="56">
        <v>1275</v>
      </c>
      <c r="N164" s="305">
        <f t="shared" si="18"/>
        <v>1247.75</v>
      </c>
    </row>
    <row r="165" spans="3:17" ht="15" thickBot="1" x14ac:dyDescent="0.35">
      <c r="C165" s="433"/>
      <c r="I165" s="90" t="s">
        <v>50</v>
      </c>
      <c r="J165" s="77">
        <f>SUM(J155:J164)</f>
        <v>36468</v>
      </c>
      <c r="K165" s="59">
        <f>SUM(K155:K164)</f>
        <v>37202</v>
      </c>
      <c r="L165" s="77">
        <f>SUM(L155:L164)</f>
        <v>39306</v>
      </c>
      <c r="M165" s="59">
        <f>SUM(M155:M164)</f>
        <v>38491</v>
      </c>
      <c r="N165" s="77">
        <f t="shared" si="18"/>
        <v>37866.75</v>
      </c>
    </row>
    <row r="166" spans="3:17" x14ac:dyDescent="0.3">
      <c r="C166" s="433"/>
    </row>
    <row r="167" spans="3:17" ht="23.4" x14ac:dyDescent="0.45">
      <c r="C167" s="433"/>
      <c r="I167" s="369">
        <v>44317</v>
      </c>
      <c r="N167" s="35"/>
    </row>
    <row r="168" spans="3:17" ht="15" thickBot="1" x14ac:dyDescent="0.35">
      <c r="C168" s="433"/>
    </row>
    <row r="169" spans="3:17" x14ac:dyDescent="0.3">
      <c r="C169" s="433"/>
      <c r="I169" s="230"/>
      <c r="J169" s="254" t="s">
        <v>254</v>
      </c>
      <c r="K169" s="254" t="s">
        <v>250</v>
      </c>
      <c r="L169" s="254" t="s">
        <v>258</v>
      </c>
      <c r="M169" s="367" t="s">
        <v>275</v>
      </c>
      <c r="O169" s="162"/>
      <c r="P169" s="367" t="s">
        <v>268</v>
      </c>
      <c r="Q169" s="380" t="s">
        <v>280</v>
      </c>
    </row>
    <row r="170" spans="3:17" ht="15" thickBot="1" x14ac:dyDescent="0.35">
      <c r="C170" s="433"/>
      <c r="I170" s="231"/>
      <c r="J170" s="47" t="s">
        <v>83</v>
      </c>
      <c r="K170" s="47" t="s">
        <v>83</v>
      </c>
      <c r="L170" s="47" t="s">
        <v>83</v>
      </c>
      <c r="M170" s="47" t="s">
        <v>83</v>
      </c>
      <c r="O170" s="164"/>
      <c r="P170" s="47" t="s">
        <v>245</v>
      </c>
      <c r="Q170" s="251" t="s">
        <v>281</v>
      </c>
    </row>
    <row r="171" spans="3:17" ht="16.2" thickBot="1" x14ac:dyDescent="0.35">
      <c r="C171" s="433"/>
      <c r="I171" s="118" t="s">
        <v>52</v>
      </c>
      <c r="J171" s="62" t="s">
        <v>15</v>
      </c>
      <c r="K171" s="62" t="s">
        <v>15</v>
      </c>
      <c r="L171" s="62" t="s">
        <v>15</v>
      </c>
      <c r="M171" s="368" t="s">
        <v>15</v>
      </c>
      <c r="O171" s="114" t="s">
        <v>278</v>
      </c>
      <c r="P171" s="381">
        <v>37866.75</v>
      </c>
      <c r="Q171" s="383">
        <f>SUM(P171/125500)</f>
        <v>0.30172709163346612</v>
      </c>
    </row>
    <row r="172" spans="3:17" ht="15" thickBot="1" x14ac:dyDescent="0.35">
      <c r="C172" s="433"/>
      <c r="I172" s="11" t="s">
        <v>0</v>
      </c>
      <c r="J172" s="221">
        <v>689</v>
      </c>
      <c r="K172" s="221">
        <v>689</v>
      </c>
      <c r="L172" s="221">
        <v>689</v>
      </c>
      <c r="M172" s="293">
        <f>AVERAGE(J172:L172)</f>
        <v>689</v>
      </c>
      <c r="O172" s="379" t="s">
        <v>279</v>
      </c>
      <c r="P172" s="382">
        <v>39948</v>
      </c>
      <c r="Q172" s="260">
        <f>SUM(P172/125500)</f>
        <v>0.31831075697211153</v>
      </c>
    </row>
    <row r="173" spans="3:17" ht="15" thickBot="1" x14ac:dyDescent="0.35">
      <c r="C173" s="433"/>
      <c r="I173" s="34" t="s">
        <v>2</v>
      </c>
      <c r="J173" s="42">
        <v>1228</v>
      </c>
      <c r="K173" s="42">
        <v>1161</v>
      </c>
      <c r="L173" s="42">
        <v>1277</v>
      </c>
      <c r="M173" s="293">
        <f t="shared" ref="M173:M182" si="19">AVERAGE(J173:L173)</f>
        <v>1222</v>
      </c>
    </row>
    <row r="174" spans="3:17" ht="15" thickBot="1" x14ac:dyDescent="0.35">
      <c r="C174" s="433"/>
      <c r="I174" s="33" t="s">
        <v>1</v>
      </c>
      <c r="J174" s="42">
        <v>528</v>
      </c>
      <c r="K174" s="42">
        <v>518</v>
      </c>
      <c r="L174" s="42">
        <v>541</v>
      </c>
      <c r="M174" s="293">
        <f t="shared" si="19"/>
        <v>529</v>
      </c>
    </row>
    <row r="175" spans="3:17" ht="15" thickBot="1" x14ac:dyDescent="0.35">
      <c r="C175" s="433"/>
      <c r="I175" s="12" t="s">
        <v>6</v>
      </c>
      <c r="J175" s="222">
        <v>32304</v>
      </c>
      <c r="K175" s="222">
        <v>31768</v>
      </c>
      <c r="L175" s="222">
        <v>33781</v>
      </c>
      <c r="M175" s="293">
        <f t="shared" si="19"/>
        <v>32617.666666666668</v>
      </c>
    </row>
    <row r="176" spans="3:17" ht="15" thickBot="1" x14ac:dyDescent="0.35">
      <c r="C176" s="433"/>
      <c r="I176" s="14" t="s">
        <v>3</v>
      </c>
      <c r="J176" s="42">
        <v>350</v>
      </c>
      <c r="K176" s="42">
        <v>331</v>
      </c>
      <c r="L176" s="42">
        <v>374</v>
      </c>
      <c r="M176" s="293">
        <f t="shared" si="19"/>
        <v>351.66666666666669</v>
      </c>
    </row>
    <row r="177" spans="3:13" ht="15" thickBot="1" x14ac:dyDescent="0.35">
      <c r="C177" s="433"/>
      <c r="I177" s="13" t="s">
        <v>7</v>
      </c>
      <c r="J177" s="42">
        <v>383</v>
      </c>
      <c r="K177" s="42">
        <v>353</v>
      </c>
      <c r="L177" s="42">
        <v>405</v>
      </c>
      <c r="M177" s="293">
        <f t="shared" si="19"/>
        <v>380.33333333333331</v>
      </c>
    </row>
    <row r="178" spans="3:13" ht="15" thickBot="1" x14ac:dyDescent="0.35">
      <c r="C178" s="433"/>
      <c r="I178" s="14" t="s">
        <v>59</v>
      </c>
      <c r="J178" s="42">
        <v>1906</v>
      </c>
      <c r="K178" s="42">
        <v>1846</v>
      </c>
      <c r="L178" s="42">
        <v>1929</v>
      </c>
      <c r="M178" s="293">
        <f t="shared" si="19"/>
        <v>1893.6666666666667</v>
      </c>
    </row>
    <row r="179" spans="3:13" ht="15" thickBot="1" x14ac:dyDescent="0.35">
      <c r="C179" s="433"/>
      <c r="I179" s="15" t="s">
        <v>13</v>
      </c>
      <c r="J179" s="42">
        <v>386</v>
      </c>
      <c r="K179" s="42">
        <v>373</v>
      </c>
      <c r="L179" s="42">
        <v>399</v>
      </c>
      <c r="M179" s="293">
        <f t="shared" si="19"/>
        <v>386</v>
      </c>
    </row>
    <row r="180" spans="3:13" x14ac:dyDescent="0.3">
      <c r="C180" s="433"/>
      <c r="I180" s="33" t="s">
        <v>65</v>
      </c>
      <c r="J180" s="42">
        <v>632</v>
      </c>
      <c r="K180" s="42">
        <v>504</v>
      </c>
      <c r="L180" s="42">
        <v>740</v>
      </c>
      <c r="M180" s="293">
        <f t="shared" si="19"/>
        <v>625.33333333333337</v>
      </c>
    </row>
    <row r="181" spans="3:13" ht="15" thickBot="1" x14ac:dyDescent="0.35">
      <c r="C181" s="433"/>
      <c r="I181" s="227" t="s">
        <v>19</v>
      </c>
      <c r="J181" s="56">
        <v>1369</v>
      </c>
      <c r="K181" s="56">
        <v>1069</v>
      </c>
      <c r="L181" s="56">
        <v>1322</v>
      </c>
      <c r="M181" s="305">
        <f t="shared" si="19"/>
        <v>1253.3333333333333</v>
      </c>
    </row>
    <row r="182" spans="3:13" ht="15" thickBot="1" x14ac:dyDescent="0.35">
      <c r="C182" s="433"/>
      <c r="I182" s="61" t="s">
        <v>50</v>
      </c>
      <c r="J182" s="77">
        <f>SUM(J172:J181)</f>
        <v>39775</v>
      </c>
      <c r="K182" s="59">
        <f>SUM(K172:K181)</f>
        <v>38612</v>
      </c>
      <c r="L182" s="77">
        <f>SUM(L172:L181)</f>
        <v>41457</v>
      </c>
      <c r="M182" s="61">
        <f t="shared" si="19"/>
        <v>39948</v>
      </c>
    </row>
    <row r="183" spans="3:13" x14ac:dyDescent="0.3">
      <c r="C183" s="433"/>
    </row>
    <row r="184" spans="3:13" x14ac:dyDescent="0.3">
      <c r="C184" s="433"/>
    </row>
    <row r="185" spans="3:13" ht="15" thickBot="1" x14ac:dyDescent="0.35">
      <c r="C185" s="433"/>
    </row>
    <row r="186" spans="3:13" x14ac:dyDescent="0.3">
      <c r="C186" s="433"/>
      <c r="I186" s="230"/>
      <c r="J186" s="370">
        <v>44317</v>
      </c>
      <c r="K186" s="370">
        <v>44287</v>
      </c>
      <c r="L186" s="254" t="s">
        <v>242</v>
      </c>
      <c r="M186" s="367" t="s">
        <v>277</v>
      </c>
    </row>
    <row r="187" spans="3:13" ht="15" thickBot="1" x14ac:dyDescent="0.35">
      <c r="C187" s="433"/>
      <c r="I187" s="231"/>
      <c r="J187" s="47" t="s">
        <v>83</v>
      </c>
      <c r="K187" s="47" t="s">
        <v>83</v>
      </c>
      <c r="L187" s="47" t="s">
        <v>83</v>
      </c>
      <c r="M187" s="47" t="s">
        <v>83</v>
      </c>
    </row>
    <row r="188" spans="3:13" ht="16.2" thickBot="1" x14ac:dyDescent="0.35">
      <c r="C188" s="433"/>
      <c r="I188" s="118" t="s">
        <v>52</v>
      </c>
      <c r="J188" s="62" t="s">
        <v>15</v>
      </c>
      <c r="K188" s="62" t="s">
        <v>15</v>
      </c>
      <c r="L188" s="62" t="s">
        <v>15</v>
      </c>
      <c r="M188" s="136" t="s">
        <v>15</v>
      </c>
    </row>
    <row r="189" spans="3:13" ht="15" thickBot="1" x14ac:dyDescent="0.35">
      <c r="C189" s="433"/>
      <c r="I189" s="11" t="s">
        <v>0</v>
      </c>
      <c r="J189" s="221">
        <v>689</v>
      </c>
      <c r="K189" s="221">
        <v>669</v>
      </c>
      <c r="L189" s="221">
        <f>SUM(J189-K189)</f>
        <v>20</v>
      </c>
      <c r="M189" s="373">
        <f>SUM(L189/K189)</f>
        <v>2.9895366218236172E-2</v>
      </c>
    </row>
    <row r="190" spans="3:13" ht="15" thickBot="1" x14ac:dyDescent="0.35">
      <c r="C190" s="433"/>
      <c r="I190" s="34" t="s">
        <v>2</v>
      </c>
      <c r="J190" s="42">
        <v>1222</v>
      </c>
      <c r="K190" s="41">
        <v>1248.25</v>
      </c>
      <c r="L190" s="221">
        <f t="shared" ref="L190:L198" si="20">SUM(J190-K190)</f>
        <v>-26.25</v>
      </c>
      <c r="M190" s="372">
        <f t="shared" ref="M190:M199" si="21">SUM(L190/K190)</f>
        <v>-2.1029441217704788E-2</v>
      </c>
    </row>
    <row r="191" spans="3:13" ht="15" thickBot="1" x14ac:dyDescent="0.35">
      <c r="C191" s="433"/>
      <c r="I191" s="33" t="s">
        <v>1</v>
      </c>
      <c r="J191" s="42">
        <v>529</v>
      </c>
      <c r="K191" s="41">
        <v>503.25</v>
      </c>
      <c r="L191" s="221">
        <f t="shared" si="20"/>
        <v>25.75</v>
      </c>
      <c r="M191" s="372">
        <f t="shared" si="21"/>
        <v>5.1167411823149531E-2</v>
      </c>
    </row>
    <row r="192" spans="3:13" ht="15" thickBot="1" x14ac:dyDescent="0.35">
      <c r="C192" s="433"/>
      <c r="I192" s="12" t="s">
        <v>6</v>
      </c>
      <c r="J192" s="371">
        <v>32617.666666666668</v>
      </c>
      <c r="K192" s="371">
        <v>30975.75</v>
      </c>
      <c r="L192" s="221">
        <f t="shared" si="20"/>
        <v>1641.9166666666679</v>
      </c>
      <c r="M192" s="372">
        <f t="shared" si="21"/>
        <v>5.3006518540040772E-2</v>
      </c>
    </row>
    <row r="193" spans="3:13" ht="15" thickBot="1" x14ac:dyDescent="0.35">
      <c r="C193" s="433"/>
      <c r="I193" s="14" t="s">
        <v>3</v>
      </c>
      <c r="J193" s="41">
        <v>351.66666666666669</v>
      </c>
      <c r="K193" s="41">
        <v>304</v>
      </c>
      <c r="L193" s="221">
        <f t="shared" si="20"/>
        <v>47.666666666666686</v>
      </c>
      <c r="M193" s="372">
        <f t="shared" si="21"/>
        <v>0.15679824561403516</v>
      </c>
    </row>
    <row r="194" spans="3:13" ht="15" thickBot="1" x14ac:dyDescent="0.35">
      <c r="C194" s="433"/>
      <c r="I194" s="13" t="s">
        <v>7</v>
      </c>
      <c r="J194" s="41">
        <v>380.33333333333331</v>
      </c>
      <c r="K194" s="41">
        <v>342.25</v>
      </c>
      <c r="L194" s="221">
        <f t="shared" si="20"/>
        <v>38.083333333333314</v>
      </c>
      <c r="M194" s="372">
        <f t="shared" si="21"/>
        <v>0.11127343559775987</v>
      </c>
    </row>
    <row r="195" spans="3:13" ht="15" thickBot="1" x14ac:dyDescent="0.35">
      <c r="C195" s="433"/>
      <c r="I195" s="14" t="s">
        <v>59</v>
      </c>
      <c r="J195" s="41">
        <v>1893.6666666666667</v>
      </c>
      <c r="K195" s="41">
        <v>1748.75</v>
      </c>
      <c r="L195" s="221">
        <f t="shared" si="20"/>
        <v>144.91666666666674</v>
      </c>
      <c r="M195" s="372">
        <f t="shared" si="21"/>
        <v>8.2868715749344818E-2</v>
      </c>
    </row>
    <row r="196" spans="3:13" ht="15" thickBot="1" x14ac:dyDescent="0.35">
      <c r="C196" s="433"/>
      <c r="I196" s="15" t="s">
        <v>13</v>
      </c>
      <c r="J196" s="41">
        <v>386</v>
      </c>
      <c r="K196" s="41">
        <v>365</v>
      </c>
      <c r="L196" s="221">
        <f t="shared" si="20"/>
        <v>21</v>
      </c>
      <c r="M196" s="372">
        <f t="shared" si="21"/>
        <v>5.7534246575342465E-2</v>
      </c>
    </row>
    <row r="197" spans="3:13" x14ac:dyDescent="0.3">
      <c r="C197" s="433"/>
      <c r="I197" s="33" t="s">
        <v>65</v>
      </c>
      <c r="J197" s="41">
        <v>625.33333333333337</v>
      </c>
      <c r="K197" s="41">
        <v>462.75</v>
      </c>
      <c r="L197" s="221">
        <f t="shared" si="20"/>
        <v>162.58333333333337</v>
      </c>
      <c r="M197" s="372">
        <f t="shared" si="21"/>
        <v>0.35134161714388629</v>
      </c>
    </row>
    <row r="198" spans="3:13" ht="15" thickBot="1" x14ac:dyDescent="0.35">
      <c r="C198" s="433"/>
      <c r="I198" s="227" t="s">
        <v>19</v>
      </c>
      <c r="J198" s="57">
        <v>1253.3333333333333</v>
      </c>
      <c r="K198" s="57">
        <v>1247.75</v>
      </c>
      <c r="L198" s="374">
        <f t="shared" si="20"/>
        <v>5.5833333333332575</v>
      </c>
      <c r="M198" s="375">
        <f t="shared" si="21"/>
        <v>4.4747211647631797E-3</v>
      </c>
    </row>
    <row r="199" spans="3:13" ht="15" thickBot="1" x14ac:dyDescent="0.35">
      <c r="C199" s="433"/>
      <c r="I199" s="61" t="s">
        <v>50</v>
      </c>
      <c r="J199" s="77">
        <f>SUM(J189:J198)</f>
        <v>39948.000000000007</v>
      </c>
      <c r="K199" s="59">
        <f>SUM(K189:K198)</f>
        <v>37866.75</v>
      </c>
      <c r="L199" s="77">
        <f>SUM(L189:L198)</f>
        <v>2081.2500000000009</v>
      </c>
      <c r="M199" s="60">
        <f t="shared" si="21"/>
        <v>5.4962467072035517E-2</v>
      </c>
    </row>
    <row r="200" spans="3:13" x14ac:dyDescent="0.3">
      <c r="C200" s="433"/>
    </row>
    <row r="201" spans="3:13" ht="15" thickBot="1" x14ac:dyDescent="0.35">
      <c r="C201" s="433"/>
    </row>
    <row r="202" spans="3:13" ht="15" thickBot="1" x14ac:dyDescent="0.35">
      <c r="C202" s="433"/>
      <c r="J202" s="90" t="s">
        <v>250</v>
      </c>
      <c r="K202" s="61" t="s">
        <v>254</v>
      </c>
      <c r="L202" s="327" t="s">
        <v>258</v>
      </c>
    </row>
    <row r="203" spans="3:13" ht="15" thickBot="1" x14ac:dyDescent="0.35">
      <c r="C203" s="433"/>
      <c r="J203" s="376">
        <v>38612</v>
      </c>
      <c r="K203" s="378">
        <v>39775</v>
      </c>
      <c r="L203" s="377">
        <v>41457</v>
      </c>
    </row>
  </sheetData>
  <mergeCells count="2">
    <mergeCell ref="J64:L64"/>
    <mergeCell ref="J65:K65"/>
  </mergeCells>
  <phoneticPr fontId="42" type="noConversion"/>
  <pageMargins left="0.7" right="0.7" top="0.75" bottom="0.75" header="0.3" footer="0.3"/>
  <pageSetup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80FB7-DF6F-4AEA-844E-E2511DB0F719}">
  <dimension ref="B2:R199"/>
  <sheetViews>
    <sheetView workbookViewId="0">
      <selection activeCell="G30" sqref="G30"/>
    </sheetView>
  </sheetViews>
  <sheetFormatPr defaultRowHeight="14.4" x14ac:dyDescent="0.3"/>
  <cols>
    <col min="2" max="2" width="19.5546875" customWidth="1"/>
    <col min="3" max="3" width="13.44140625" customWidth="1"/>
    <col min="4" max="4" width="14.33203125" customWidth="1"/>
    <col min="5" max="5" width="14.88671875" customWidth="1"/>
    <col min="6" max="6" width="18.33203125" customWidth="1"/>
    <col min="7" max="7" width="12.33203125" customWidth="1"/>
    <col min="9" max="9" width="18.6640625" customWidth="1"/>
    <col min="10" max="10" width="19" customWidth="1"/>
    <col min="11" max="11" width="17.109375" customWidth="1"/>
    <col min="17" max="17" width="29.5546875" customWidth="1"/>
    <col min="18" max="18" width="18" customWidth="1"/>
  </cols>
  <sheetData>
    <row r="2" spans="2:18" ht="23.4" x14ac:dyDescent="0.45">
      <c r="B2" s="287" t="s">
        <v>622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622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621</v>
      </c>
      <c r="D6" s="465" t="s">
        <v>620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503" t="s">
        <v>14</v>
      </c>
      <c r="D7" s="504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40" t="s">
        <v>15</v>
      </c>
      <c r="D8" s="62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36</v>
      </c>
      <c r="D9" s="426">
        <v>37</v>
      </c>
      <c r="E9" s="93">
        <f t="shared" ref="E9:E19" si="0">SUM(C9-D9)</f>
        <v>-1</v>
      </c>
      <c r="F9" s="475">
        <f t="shared" ref="F9:F19" si="1">SUM(E9/D9)</f>
        <v>-2.7027027027027029E-2</v>
      </c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50</v>
      </c>
      <c r="D10" s="427">
        <v>50</v>
      </c>
      <c r="E10" s="93">
        <f t="shared" si="0"/>
        <v>0</v>
      </c>
      <c r="F10" s="44">
        <f t="shared" si="1"/>
        <v>0</v>
      </c>
      <c r="I10" s="459"/>
      <c r="J10" s="190"/>
      <c r="K10" s="139"/>
      <c r="L10" s="139"/>
      <c r="M10" s="139"/>
      <c r="N10" s="141"/>
      <c r="Q10" t="s">
        <v>625</v>
      </c>
    </row>
    <row r="11" spans="2:18" ht="15" thickBot="1" x14ac:dyDescent="0.35">
      <c r="B11" s="38" t="s">
        <v>1</v>
      </c>
      <c r="C11" s="427">
        <v>20</v>
      </c>
      <c r="D11" s="427">
        <v>20</v>
      </c>
      <c r="E11" s="93">
        <f t="shared" si="0"/>
        <v>0</v>
      </c>
      <c r="F11" s="44">
        <f t="shared" si="1"/>
        <v>0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2314</v>
      </c>
      <c r="D12" s="427">
        <v>2262</v>
      </c>
      <c r="E12" s="93">
        <f t="shared" si="0"/>
        <v>52</v>
      </c>
      <c r="F12" s="44">
        <f t="shared" si="1"/>
        <v>2.2988505747126436E-2</v>
      </c>
      <c r="J12" s="190"/>
      <c r="K12" s="144"/>
      <c r="L12" s="139"/>
      <c r="M12" s="139"/>
      <c r="N12" s="141"/>
      <c r="Q12" s="16" t="s">
        <v>58</v>
      </c>
      <c r="R12" s="18">
        <f>SUM(C19/R7)</f>
        <v>0.70512820512820518</v>
      </c>
    </row>
    <row r="13" spans="2:18" ht="15" thickBot="1" x14ac:dyDescent="0.35">
      <c r="B13" s="461" t="s">
        <v>3</v>
      </c>
      <c r="C13" s="428">
        <v>29</v>
      </c>
      <c r="D13" s="428">
        <v>29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11</v>
      </c>
      <c r="R13" s="18">
        <f>SUM(C56/R8)</f>
        <v>0.66235856573705176</v>
      </c>
    </row>
    <row r="14" spans="2:18" ht="15" thickBot="1" x14ac:dyDescent="0.35">
      <c r="B14" s="14" t="s">
        <v>7</v>
      </c>
      <c r="C14" s="427">
        <v>25</v>
      </c>
      <c r="D14" s="427">
        <v>22</v>
      </c>
      <c r="E14" s="93">
        <f t="shared" si="0"/>
        <v>3</v>
      </c>
      <c r="F14" s="474">
        <f t="shared" si="1"/>
        <v>0.13636363636363635</v>
      </c>
      <c r="J14" s="190"/>
      <c r="K14" s="144"/>
      <c r="L14" s="139"/>
      <c r="M14" s="139"/>
      <c r="N14" s="141"/>
      <c r="Q14" t="s">
        <v>626</v>
      </c>
    </row>
    <row r="15" spans="2:18" ht="15" thickBot="1" x14ac:dyDescent="0.35">
      <c r="B15" s="14" t="s">
        <v>59</v>
      </c>
      <c r="C15" s="427">
        <v>147</v>
      </c>
      <c r="D15" s="427">
        <v>147</v>
      </c>
      <c r="E15" s="93">
        <f t="shared" si="0"/>
        <v>0</v>
      </c>
      <c r="F15" s="471">
        <f t="shared" si="1"/>
        <v>0</v>
      </c>
      <c r="I15" s="116"/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21</v>
      </c>
      <c r="D16" s="429">
        <v>21</v>
      </c>
      <c r="E16" s="26">
        <f t="shared" si="0"/>
        <v>0</v>
      </c>
      <c r="F16" s="484">
        <f t="shared" si="1"/>
        <v>0</v>
      </c>
      <c r="I16" s="6"/>
      <c r="J16" s="190"/>
      <c r="K16" s="145"/>
      <c r="L16" s="139"/>
      <c r="M16" s="139"/>
      <c r="N16" s="141"/>
      <c r="Q16" s="16" t="s">
        <v>58</v>
      </c>
      <c r="R16" s="18">
        <f>D19/R7</f>
        <v>0.69230769230769229</v>
      </c>
    </row>
    <row r="17" spans="2:18" ht="15" thickBot="1" x14ac:dyDescent="0.35">
      <c r="B17" s="14" t="s">
        <v>65</v>
      </c>
      <c r="C17" s="430">
        <v>30</v>
      </c>
      <c r="D17" s="430">
        <v>30</v>
      </c>
      <c r="E17" s="41">
        <f t="shared" si="0"/>
        <v>0</v>
      </c>
      <c r="F17" s="471">
        <f t="shared" si="1"/>
        <v>0</v>
      </c>
      <c r="I17" s="116"/>
      <c r="J17" s="190"/>
      <c r="K17" s="144"/>
      <c r="L17" s="139"/>
      <c r="M17" s="139"/>
      <c r="N17" s="141"/>
      <c r="Q17" s="16" t="s">
        <v>11</v>
      </c>
      <c r="R17" s="18">
        <f>D56/R8</f>
        <v>0.65844621513944224</v>
      </c>
    </row>
    <row r="18" spans="2:18" ht="15" thickBot="1" x14ac:dyDescent="0.35">
      <c r="B18" s="15" t="s">
        <v>19</v>
      </c>
      <c r="C18" s="429">
        <v>78</v>
      </c>
      <c r="D18" s="429">
        <v>82</v>
      </c>
      <c r="E18" s="57">
        <f t="shared" si="0"/>
        <v>-4</v>
      </c>
      <c r="F18" s="474">
        <f t="shared" si="1"/>
        <v>-4.878048780487805E-2</v>
      </c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2750</v>
      </c>
      <c r="D19" s="7">
        <f>SUM(D9:D18)</f>
        <v>2700</v>
      </c>
      <c r="E19" s="77">
        <f t="shared" si="0"/>
        <v>50</v>
      </c>
      <c r="F19" s="60">
        <f t="shared" si="1"/>
        <v>1.8518518518518517E-2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623</v>
      </c>
      <c r="C23" s="434"/>
      <c r="D23" s="40"/>
      <c r="I23" s="5"/>
      <c r="J23" s="460"/>
      <c r="K23" s="460"/>
      <c r="L23" s="460"/>
    </row>
    <row r="24" spans="2:18" ht="19.5" customHeight="1" x14ac:dyDescent="0.3">
      <c r="B24" s="195"/>
      <c r="C24" s="423" t="s">
        <v>621</v>
      </c>
      <c r="D24" s="80" t="s">
        <v>22</v>
      </c>
      <c r="E24" s="45" t="s">
        <v>23</v>
      </c>
      <c r="F24" s="82" t="s">
        <v>23</v>
      </c>
      <c r="G24" s="523" t="s">
        <v>633</v>
      </c>
      <c r="J24" s="190"/>
      <c r="K24" s="190"/>
      <c r="L24" s="190"/>
    </row>
    <row r="25" spans="2:18" ht="25.5" customHeight="1" thickBot="1" x14ac:dyDescent="0.35">
      <c r="B25" s="196"/>
      <c r="C25" s="503" t="s">
        <v>14</v>
      </c>
      <c r="D25" s="68" t="s">
        <v>312</v>
      </c>
      <c r="E25" s="52" t="s">
        <v>16</v>
      </c>
      <c r="F25" s="209" t="s">
        <v>21</v>
      </c>
      <c r="G25" s="524"/>
    </row>
    <row r="26" spans="2:18" ht="16.2" thickBot="1" x14ac:dyDescent="0.35">
      <c r="B26" s="1" t="s">
        <v>52</v>
      </c>
      <c r="C26" s="440" t="s">
        <v>15</v>
      </c>
      <c r="D26" s="62" t="s">
        <v>15</v>
      </c>
      <c r="E26" s="62" t="s">
        <v>15</v>
      </c>
      <c r="F26" s="63" t="s">
        <v>15</v>
      </c>
      <c r="G26" s="63" t="s">
        <v>15</v>
      </c>
    </row>
    <row r="27" spans="2:18" ht="15" thickBot="1" x14ac:dyDescent="0.35">
      <c r="B27" s="11" t="s">
        <v>0</v>
      </c>
      <c r="C27" s="435">
        <f t="shared" ref="C27:C36" si="2">SUM(C9)</f>
        <v>36</v>
      </c>
      <c r="D27" s="138">
        <v>113</v>
      </c>
      <c r="E27" s="93">
        <f>SUM(C27-D27)</f>
        <v>-77</v>
      </c>
      <c r="F27" s="496">
        <f>SUM(E27/D27)</f>
        <v>-0.68141592920353977</v>
      </c>
      <c r="G27" s="502">
        <f t="shared" ref="G27:G37" si="3">SUM(C27/D27)</f>
        <v>0.31858407079646017</v>
      </c>
    </row>
    <row r="28" spans="2:18" ht="15" thickBot="1" x14ac:dyDescent="0.35">
      <c r="B28" s="34" t="s">
        <v>2</v>
      </c>
      <c r="C28" s="435">
        <f t="shared" si="2"/>
        <v>50</v>
      </c>
      <c r="D28" s="99">
        <v>118</v>
      </c>
      <c r="E28" s="41">
        <f t="shared" ref="E28:E37" si="4">SUM(C28-D28)</f>
        <v>-68</v>
      </c>
      <c r="F28" s="492">
        <f t="shared" ref="F28:F35" si="5">SUM(E28/D28)</f>
        <v>-0.57627118644067798</v>
      </c>
      <c r="G28" s="499">
        <f t="shared" si="3"/>
        <v>0.42372881355932202</v>
      </c>
    </row>
    <row r="29" spans="2:18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4"/>
        <v>-27</v>
      </c>
      <c r="F29" s="492">
        <f t="shared" si="5"/>
        <v>-0.57446808510638303</v>
      </c>
      <c r="G29" s="499">
        <f t="shared" si="3"/>
        <v>0.42553191489361702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2314</v>
      </c>
      <c r="D30" s="99">
        <v>2500</v>
      </c>
      <c r="E30" s="41">
        <f t="shared" si="4"/>
        <v>-186</v>
      </c>
      <c r="F30" s="492">
        <f t="shared" si="5"/>
        <v>-7.4399999999999994E-2</v>
      </c>
      <c r="G30" s="499">
        <f t="shared" si="3"/>
        <v>0.92559999999999998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4"/>
        <v>-46</v>
      </c>
      <c r="F31" s="492">
        <f t="shared" si="5"/>
        <v>-0.61333333333333329</v>
      </c>
      <c r="G31" s="499">
        <f t="shared" si="3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25</v>
      </c>
      <c r="D32" s="99">
        <v>35</v>
      </c>
      <c r="E32" s="41">
        <f t="shared" si="4"/>
        <v>-10</v>
      </c>
      <c r="F32" s="492">
        <f t="shared" si="5"/>
        <v>-0.2857142857142857</v>
      </c>
      <c r="G32" s="499">
        <f t="shared" si="3"/>
        <v>0.7142857142857143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147</v>
      </c>
      <c r="D33" s="99">
        <v>460</v>
      </c>
      <c r="E33" s="41">
        <f t="shared" si="4"/>
        <v>-313</v>
      </c>
      <c r="F33" s="492">
        <f t="shared" si="5"/>
        <v>-0.68043478260869561</v>
      </c>
      <c r="G33" s="499">
        <f t="shared" si="3"/>
        <v>0.31956521739130433</v>
      </c>
      <c r="Q33" s="72"/>
    </row>
    <row r="34" spans="2:17" ht="15" thickBot="1" x14ac:dyDescent="0.35">
      <c r="B34" s="14" t="s">
        <v>338</v>
      </c>
      <c r="C34" s="435">
        <f t="shared" si="2"/>
        <v>21</v>
      </c>
      <c r="D34" s="99">
        <v>61</v>
      </c>
      <c r="E34" s="41">
        <f t="shared" si="4"/>
        <v>-40</v>
      </c>
      <c r="F34" s="492">
        <f t="shared" si="5"/>
        <v>-0.65573770491803274</v>
      </c>
      <c r="G34" s="499">
        <f t="shared" si="3"/>
        <v>0.34426229508196721</v>
      </c>
      <c r="Q34" s="72"/>
    </row>
    <row r="35" spans="2:17" ht="15" thickBot="1" x14ac:dyDescent="0.35">
      <c r="B35" s="14" t="s">
        <v>65</v>
      </c>
      <c r="C35" s="436">
        <f t="shared" si="2"/>
        <v>30</v>
      </c>
      <c r="D35" s="182">
        <v>44</v>
      </c>
      <c r="E35" s="57">
        <f t="shared" si="4"/>
        <v>-14</v>
      </c>
      <c r="F35" s="493">
        <f t="shared" si="5"/>
        <v>-0.31818181818181818</v>
      </c>
      <c r="G35" s="499">
        <f t="shared" si="3"/>
        <v>0.68181818181818177</v>
      </c>
      <c r="Q35" s="72"/>
    </row>
    <row r="36" spans="2:17" ht="15" thickBot="1" x14ac:dyDescent="0.35">
      <c r="B36" s="14" t="s">
        <v>19</v>
      </c>
      <c r="C36" s="435">
        <f t="shared" si="2"/>
        <v>78</v>
      </c>
      <c r="D36" s="119">
        <v>295</v>
      </c>
      <c r="E36" s="41">
        <f t="shared" si="4"/>
        <v>-217</v>
      </c>
      <c r="F36" s="494">
        <f>SUM(E36/D36)</f>
        <v>-0.735593220338983</v>
      </c>
      <c r="G36" s="500">
        <f t="shared" si="3"/>
        <v>0.26440677966101694</v>
      </c>
      <c r="Q36" s="72"/>
    </row>
    <row r="37" spans="2:17" ht="15" thickBot="1" x14ac:dyDescent="0.35">
      <c r="B37" s="61" t="s">
        <v>50</v>
      </c>
      <c r="C37" s="432">
        <f>SUM(C27:C36)</f>
        <v>2750</v>
      </c>
      <c r="D37" s="7">
        <f>SUM(D27:D36)</f>
        <v>3748</v>
      </c>
      <c r="E37" s="77">
        <f t="shared" si="4"/>
        <v>-998</v>
      </c>
      <c r="F37" s="495">
        <f>SUM(E37/D37)</f>
        <v>-0.26627534685165422</v>
      </c>
      <c r="G37" s="501">
        <f t="shared" si="3"/>
        <v>0.73372465314834578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436</v>
      </c>
      <c r="D39" s="438">
        <f>SUM(D27:D29,D31:D36)</f>
        <v>1248</v>
      </c>
      <c r="E39" s="77">
        <f>SUM(C39-D39)</f>
        <v>-812</v>
      </c>
      <c r="F39" s="149">
        <f>SUM(E39/D39)</f>
        <v>-0.65064102564102566</v>
      </c>
      <c r="G39" s="185">
        <f>SUM(C39/D39)</f>
        <v>0.34935897435897434</v>
      </c>
      <c r="Q39" s="72"/>
    </row>
    <row r="40" spans="2:17" x14ac:dyDescent="0.3">
      <c r="C40" s="433"/>
      <c r="Q40" s="72"/>
    </row>
    <row r="41" spans="2:17" ht="15.6" x14ac:dyDescent="0.3">
      <c r="B41" s="70" t="s">
        <v>622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621</v>
      </c>
      <c r="D43" s="465" t="s">
        <v>620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39" t="s">
        <v>83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1061</v>
      </c>
      <c r="D46" s="441">
        <v>1166</v>
      </c>
      <c r="E46" s="93">
        <f t="shared" ref="E46:E55" si="6">SUM(C46-D46)</f>
        <v>-105</v>
      </c>
      <c r="F46" s="472">
        <f t="shared" ref="F46:F55" si="7">SUM(E46/D46)</f>
        <v>-9.0051457975986279E-2</v>
      </c>
      <c r="G46" s="394">
        <f t="shared" ref="G46:G56" si="8">SUM(C46/C27)</f>
        <v>29.472222222222221</v>
      </c>
      <c r="M46" s="464"/>
      <c r="Q46" s="72"/>
    </row>
    <row r="47" spans="2:17" ht="15" thickBot="1" x14ac:dyDescent="0.35">
      <c r="B47" s="248" t="s">
        <v>2</v>
      </c>
      <c r="C47" s="427">
        <v>1541</v>
      </c>
      <c r="D47" s="430">
        <v>1524</v>
      </c>
      <c r="E47" s="93">
        <f t="shared" si="6"/>
        <v>17</v>
      </c>
      <c r="F47" s="95">
        <f t="shared" si="7"/>
        <v>1.1154855643044619E-2</v>
      </c>
      <c r="G47" s="394">
        <f t="shared" si="8"/>
        <v>30.82</v>
      </c>
      <c r="I47" s="459"/>
      <c r="K47" s="35"/>
      <c r="Q47" s="72"/>
    </row>
    <row r="48" spans="2:17" ht="15" thickBot="1" x14ac:dyDescent="0.35">
      <c r="B48" s="38" t="s">
        <v>1</v>
      </c>
      <c r="C48" s="427">
        <v>759</v>
      </c>
      <c r="D48" s="427">
        <v>776</v>
      </c>
      <c r="E48" s="93">
        <f t="shared" si="6"/>
        <v>-17</v>
      </c>
      <c r="F48" s="95">
        <f t="shared" si="7"/>
        <v>-2.1907216494845359E-2</v>
      </c>
      <c r="G48" s="394">
        <f t="shared" si="8"/>
        <v>37.950000000000003</v>
      </c>
      <c r="Q48" s="72"/>
    </row>
    <row r="49" spans="2:17" ht="15" thickBot="1" x14ac:dyDescent="0.35">
      <c r="B49" s="2" t="s">
        <v>6</v>
      </c>
      <c r="C49" s="442">
        <v>70034</v>
      </c>
      <c r="D49" s="442">
        <v>69625</v>
      </c>
      <c r="E49" s="93">
        <f t="shared" si="6"/>
        <v>409</v>
      </c>
      <c r="F49" s="95">
        <f t="shared" si="7"/>
        <v>5.8743267504488333E-3</v>
      </c>
      <c r="G49" s="394">
        <f t="shared" si="8"/>
        <v>30.265341400172861</v>
      </c>
      <c r="Q49" s="72"/>
    </row>
    <row r="50" spans="2:17" ht="15" thickBot="1" x14ac:dyDescent="0.35">
      <c r="B50" s="3" t="s">
        <v>3</v>
      </c>
      <c r="C50" s="427">
        <v>1219</v>
      </c>
      <c r="D50" s="427">
        <v>1217</v>
      </c>
      <c r="E50" s="93">
        <f t="shared" si="6"/>
        <v>2</v>
      </c>
      <c r="F50" s="472">
        <f t="shared" si="7"/>
        <v>1.6433853738701725E-3</v>
      </c>
      <c r="G50" s="394">
        <f t="shared" si="8"/>
        <v>42.03448275862069</v>
      </c>
      <c r="Q50" s="72"/>
    </row>
    <row r="51" spans="2:17" ht="15" thickBot="1" x14ac:dyDescent="0.35">
      <c r="B51" s="14" t="s">
        <v>7</v>
      </c>
      <c r="C51" s="427">
        <v>676</v>
      </c>
      <c r="D51" s="427">
        <v>464</v>
      </c>
      <c r="E51" s="93">
        <f t="shared" si="6"/>
        <v>212</v>
      </c>
      <c r="F51" s="472">
        <f t="shared" si="7"/>
        <v>0.45689655172413796</v>
      </c>
      <c r="G51" s="394">
        <f t="shared" si="8"/>
        <v>27.04</v>
      </c>
      <c r="Q51" s="72"/>
    </row>
    <row r="52" spans="2:17" ht="15" thickBot="1" x14ac:dyDescent="0.35">
      <c r="B52" s="14" t="s">
        <v>59</v>
      </c>
      <c r="C52" s="473">
        <v>4535</v>
      </c>
      <c r="D52" s="473">
        <v>4535</v>
      </c>
      <c r="E52" s="93">
        <f t="shared" si="6"/>
        <v>0</v>
      </c>
      <c r="F52" s="472">
        <f t="shared" si="7"/>
        <v>0</v>
      </c>
      <c r="G52" s="394">
        <f t="shared" si="8"/>
        <v>30.85034013605442</v>
      </c>
      <c r="H52" s="116" t="s">
        <v>624</v>
      </c>
      <c r="I52" s="116"/>
      <c r="J52" s="116"/>
      <c r="K52" s="40"/>
      <c r="M52" s="40"/>
      <c r="Q52" s="88"/>
    </row>
    <row r="53" spans="2:17" ht="15" thickBot="1" x14ac:dyDescent="0.35">
      <c r="B53" s="14" t="s">
        <v>338</v>
      </c>
      <c r="C53" s="429">
        <v>662</v>
      </c>
      <c r="D53" s="429">
        <v>679</v>
      </c>
      <c r="E53" s="26">
        <f t="shared" si="6"/>
        <v>-17</v>
      </c>
      <c r="F53" s="152">
        <f t="shared" si="7"/>
        <v>-2.5036818851251842E-2</v>
      </c>
      <c r="G53" s="394">
        <f t="shared" si="8"/>
        <v>31.523809523809526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1120</v>
      </c>
      <c r="D54" s="427">
        <v>1120</v>
      </c>
      <c r="E54" s="41">
        <f t="shared" si="6"/>
        <v>0</v>
      </c>
      <c r="F54" s="485">
        <f t="shared" si="7"/>
        <v>0</v>
      </c>
      <c r="G54" s="394">
        <f t="shared" si="8"/>
        <v>37.333333333333336</v>
      </c>
      <c r="H54" s="116" t="s">
        <v>624</v>
      </c>
      <c r="I54" s="116"/>
      <c r="J54" s="116"/>
      <c r="K54" s="40"/>
      <c r="L54" s="40"/>
      <c r="M54" s="40"/>
    </row>
    <row r="55" spans="2:17" ht="15" thickBot="1" x14ac:dyDescent="0.35">
      <c r="B55" s="15" t="s">
        <v>19</v>
      </c>
      <c r="C55" s="429">
        <v>1519</v>
      </c>
      <c r="D55" s="429">
        <v>1529</v>
      </c>
      <c r="E55" s="57">
        <f t="shared" si="6"/>
        <v>-10</v>
      </c>
      <c r="F55" s="94">
        <f t="shared" si="7"/>
        <v>-6.5402223675604968E-3</v>
      </c>
      <c r="G55" s="394">
        <f t="shared" si="8"/>
        <v>19.474358974358974</v>
      </c>
    </row>
    <row r="56" spans="2:17" ht="15" thickBot="1" x14ac:dyDescent="0.35">
      <c r="B56" s="61" t="s">
        <v>50</v>
      </c>
      <c r="C56" s="432">
        <f>SUM(C46:C55)</f>
        <v>83126</v>
      </c>
      <c r="D56" s="59">
        <f>SUM(D46:D55)</f>
        <v>82635</v>
      </c>
      <c r="E56" s="77">
        <f>SUM(C56-D56)</f>
        <v>491</v>
      </c>
      <c r="F56" s="149">
        <f>SUM(E56/D56)</f>
        <v>5.9417922187934898E-3</v>
      </c>
      <c r="G56" s="395">
        <f t="shared" si="8"/>
        <v>30.227636363636364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13092</v>
      </c>
      <c r="D57" s="73">
        <f>SUM(D46:D48,D50:D55)</f>
        <v>13010</v>
      </c>
      <c r="E57" s="73">
        <f>SUM(E46:E48,E50:E55)</f>
        <v>82</v>
      </c>
      <c r="F57" s="127">
        <f>SUM(E57/D57)</f>
        <v>6.3028439661798616E-3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13092</v>
      </c>
      <c r="F59" s="30">
        <f>SUM(C27:C29,C31:C36)</f>
        <v>436</v>
      </c>
      <c r="G59" s="134">
        <f>SUM(E59/F59)</f>
        <v>30.027522935779817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623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ht="21.75" customHeight="1" x14ac:dyDescent="0.3">
      <c r="B64" s="193"/>
      <c r="C64" s="423" t="s">
        <v>621</v>
      </c>
      <c r="D64" s="80" t="s">
        <v>22</v>
      </c>
      <c r="E64" s="45" t="s">
        <v>23</v>
      </c>
      <c r="F64" s="64" t="s">
        <v>23</v>
      </c>
      <c r="G64" s="523" t="s">
        <v>633</v>
      </c>
      <c r="J64" s="283"/>
    </row>
    <row r="65" spans="2:14" ht="24.75" customHeight="1" thickBot="1" x14ac:dyDescent="0.35">
      <c r="B65" s="194"/>
      <c r="C65" s="439" t="s">
        <v>83</v>
      </c>
      <c r="D65" s="46" t="s">
        <v>49</v>
      </c>
      <c r="E65" s="52" t="s">
        <v>16</v>
      </c>
      <c r="F65" s="53" t="s">
        <v>21</v>
      </c>
      <c r="G65" s="524"/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G66" s="62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1061</v>
      </c>
      <c r="D67" s="220">
        <v>4152</v>
      </c>
      <c r="E67" s="41">
        <f>SUM(C67-D67)</f>
        <v>-3091</v>
      </c>
      <c r="F67" s="492">
        <f>SUM(E67/D67)</f>
        <v>-0.74446050096339111</v>
      </c>
      <c r="G67" s="502">
        <f t="shared" ref="G67:G77" si="10">SUM(C67/D67)</f>
        <v>0.25553949903660889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1541</v>
      </c>
      <c r="D68" s="220">
        <v>3262</v>
      </c>
      <c r="E68" s="41">
        <f t="shared" ref="E68:E76" si="11">SUM(C68-D68)</f>
        <v>-1721</v>
      </c>
      <c r="F68" s="492">
        <f t="shared" ref="F68:F76" si="12">SUM(E68/D68)</f>
        <v>-0.52759043531575722</v>
      </c>
      <c r="G68" s="499">
        <f t="shared" si="10"/>
        <v>0.47240956468424278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759</v>
      </c>
      <c r="D69" s="220">
        <v>1771</v>
      </c>
      <c r="E69" s="41">
        <f t="shared" si="11"/>
        <v>-1012</v>
      </c>
      <c r="F69" s="492">
        <f t="shared" si="12"/>
        <v>-0.5714285714285714</v>
      </c>
      <c r="G69" s="499">
        <f t="shared" si="10"/>
        <v>0.42857142857142855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70034</v>
      </c>
      <c r="D70" s="220">
        <v>86541</v>
      </c>
      <c r="E70" s="41">
        <f t="shared" si="11"/>
        <v>-16507</v>
      </c>
      <c r="F70" s="492">
        <f t="shared" si="12"/>
        <v>-0.19074196045804878</v>
      </c>
      <c r="G70" s="499">
        <f t="shared" si="10"/>
        <v>0.80925803954195119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1219</v>
      </c>
      <c r="D71" s="220">
        <v>2819</v>
      </c>
      <c r="E71" s="41">
        <f t="shared" si="11"/>
        <v>-1600</v>
      </c>
      <c r="F71" s="492">
        <f t="shared" si="12"/>
        <v>-0.56757715501951045</v>
      </c>
      <c r="G71" s="499">
        <f t="shared" si="10"/>
        <v>0.43242284498048955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676</v>
      </c>
      <c r="D72" s="223">
        <v>752</v>
      </c>
      <c r="E72" s="57">
        <f t="shared" si="11"/>
        <v>-76</v>
      </c>
      <c r="F72" s="494">
        <f t="shared" si="12"/>
        <v>-0.10106382978723404</v>
      </c>
      <c r="G72" s="499">
        <f t="shared" si="10"/>
        <v>0.89893617021276595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4535</v>
      </c>
      <c r="D73" s="220">
        <v>14129</v>
      </c>
      <c r="E73" s="41">
        <f t="shared" si="11"/>
        <v>-9594</v>
      </c>
      <c r="F73" s="492">
        <f t="shared" si="12"/>
        <v>-0.6790289475546748</v>
      </c>
      <c r="G73" s="499">
        <f t="shared" si="10"/>
        <v>0.3209710524453252</v>
      </c>
    </row>
    <row r="74" spans="2:14" x14ac:dyDescent="0.3">
      <c r="B74" s="38" t="s">
        <v>338</v>
      </c>
      <c r="C74" s="435">
        <f t="shared" si="9"/>
        <v>662</v>
      </c>
      <c r="D74" s="235">
        <v>1843</v>
      </c>
      <c r="E74" s="93">
        <f t="shared" si="11"/>
        <v>-1181</v>
      </c>
      <c r="F74" s="496">
        <f t="shared" si="12"/>
        <v>-0.64080303852414544</v>
      </c>
      <c r="G74" s="499">
        <f t="shared" si="10"/>
        <v>0.35919696147585456</v>
      </c>
    </row>
    <row r="75" spans="2:14" x14ac:dyDescent="0.3">
      <c r="B75" s="498" t="s">
        <v>65</v>
      </c>
      <c r="C75" s="487">
        <f t="shared" si="9"/>
        <v>1120</v>
      </c>
      <c r="D75" s="488">
        <v>1048</v>
      </c>
      <c r="E75" s="489">
        <f t="shared" si="11"/>
        <v>72</v>
      </c>
      <c r="F75" s="490">
        <f t="shared" si="12"/>
        <v>6.8702290076335881E-2</v>
      </c>
      <c r="G75" s="499">
        <f t="shared" si="10"/>
        <v>1.0687022900763359</v>
      </c>
    </row>
    <row r="76" spans="2:14" ht="15" thickBot="1" x14ac:dyDescent="0.35">
      <c r="B76" s="38" t="s">
        <v>19</v>
      </c>
      <c r="C76" s="441">
        <f t="shared" si="9"/>
        <v>1519</v>
      </c>
      <c r="D76" s="390">
        <v>5504</v>
      </c>
      <c r="E76" s="26">
        <f t="shared" si="11"/>
        <v>-3985</v>
      </c>
      <c r="F76" s="497">
        <f t="shared" si="12"/>
        <v>-0.72401889534883723</v>
      </c>
      <c r="G76" s="500">
        <f t="shared" si="10"/>
        <v>0.27598110465116277</v>
      </c>
      <c r="K76" s="282"/>
    </row>
    <row r="77" spans="2:14" ht="15" thickBot="1" x14ac:dyDescent="0.35">
      <c r="B77" s="90" t="s">
        <v>50</v>
      </c>
      <c r="C77" s="432">
        <f>SUM(C67:C76)</f>
        <v>83126</v>
      </c>
      <c r="D77" s="115">
        <f>SUM(D67:D76)</f>
        <v>121821</v>
      </c>
      <c r="E77" s="77">
        <f>SUM(C77-D77)</f>
        <v>-38695</v>
      </c>
      <c r="F77" s="149">
        <f>SUM(E77/D77)</f>
        <v>-0.31763817404224232</v>
      </c>
      <c r="G77" s="501">
        <f t="shared" si="10"/>
        <v>0.68236182595775774</v>
      </c>
    </row>
    <row r="78" spans="2:14" ht="15" thickBot="1" x14ac:dyDescent="0.35">
      <c r="C78" s="433"/>
      <c r="E78" s="102">
        <f>SUM(E67:E76)</f>
        <v>-38695</v>
      </c>
    </row>
    <row r="79" spans="2:14" x14ac:dyDescent="0.3">
      <c r="B79" t="s">
        <v>64</v>
      </c>
      <c r="C79" s="444">
        <f>SUM(C77/C37)</f>
        <v>30.227636363636364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13092</v>
      </c>
      <c r="D81" s="73">
        <f>SUM(D67:D69,D71:D76)</f>
        <v>35280</v>
      </c>
      <c r="E81" s="250">
        <f>SUM(C81/D81)</f>
        <v>0.37108843537414965</v>
      </c>
      <c r="F81" s="74"/>
      <c r="N81" s="72"/>
    </row>
    <row r="82" spans="2:14" x14ac:dyDescent="0.3">
      <c r="C82" s="434"/>
      <c r="D82" s="40"/>
      <c r="E82" s="40"/>
      <c r="N82" s="72"/>
    </row>
    <row r="83" spans="2:14" x14ac:dyDescent="0.3">
      <c r="C83" s="433"/>
      <c r="N83" s="72"/>
    </row>
    <row r="84" spans="2:14" x14ac:dyDescent="0.3">
      <c r="C84" s="433"/>
      <c r="D84" s="40"/>
      <c r="E84" s="40"/>
      <c r="N84" s="72"/>
    </row>
    <row r="85" spans="2:14" x14ac:dyDescent="0.3">
      <c r="C85" s="434"/>
      <c r="D85" s="73"/>
      <c r="E85" s="73"/>
      <c r="N85" s="72"/>
    </row>
    <row r="86" spans="2:14" x14ac:dyDescent="0.3">
      <c r="B86" t="s">
        <v>589</v>
      </c>
      <c r="C86" s="445">
        <f>(SUM(C67,C68,C69,C71,C72,C73,C74,C75,C76)/SUM(C27,C28,C29,C31,C32,C33,C34,C35,C36))</f>
        <v>30.027522935779817</v>
      </c>
      <c r="D86" s="10"/>
      <c r="E86" s="73"/>
      <c r="N86" s="72"/>
    </row>
    <row r="87" spans="2:14" x14ac:dyDescent="0.3">
      <c r="C87" s="433"/>
      <c r="N87" s="72"/>
    </row>
    <row r="88" spans="2:14" x14ac:dyDescent="0.3">
      <c r="B88" s="6" t="s">
        <v>623</v>
      </c>
      <c r="C88" s="40"/>
      <c r="D88" s="40"/>
      <c r="N88" s="72"/>
    </row>
    <row r="89" spans="2:14" ht="18.600000000000001" thickBot="1" x14ac:dyDescent="0.4">
      <c r="B89" s="191" t="s">
        <v>56</v>
      </c>
      <c r="C89" s="192"/>
      <c r="D89" s="192"/>
      <c r="N89" s="72"/>
    </row>
    <row r="90" spans="2:14" x14ac:dyDescent="0.3">
      <c r="B90" s="195"/>
      <c r="C90" s="423" t="s">
        <v>621</v>
      </c>
      <c r="D90" s="69" t="s">
        <v>22</v>
      </c>
      <c r="E90" s="82" t="s">
        <v>23</v>
      </c>
      <c r="F90" s="45" t="s">
        <v>23</v>
      </c>
    </row>
    <row r="91" spans="2:14" ht="15" thickBot="1" x14ac:dyDescent="0.35">
      <c r="B91" s="196"/>
      <c r="C91" s="47" t="s">
        <v>83</v>
      </c>
      <c r="D91" s="47" t="s">
        <v>54</v>
      </c>
      <c r="E91" s="209" t="s">
        <v>16</v>
      </c>
      <c r="F91" s="52" t="s">
        <v>21</v>
      </c>
    </row>
    <row r="92" spans="2:14" ht="16.2" thickBot="1" x14ac:dyDescent="0.35">
      <c r="B92" s="39" t="s">
        <v>55</v>
      </c>
      <c r="C92" s="62" t="s">
        <v>15</v>
      </c>
      <c r="D92" s="49" t="s">
        <v>15</v>
      </c>
      <c r="E92" s="54" t="s">
        <v>15</v>
      </c>
      <c r="F92" s="49" t="s">
        <v>15</v>
      </c>
    </row>
    <row r="93" spans="2:14" x14ac:dyDescent="0.3">
      <c r="B93" s="129" t="s">
        <v>0</v>
      </c>
      <c r="C93" s="212">
        <f t="shared" ref="C93:D102" si="13">SUM(C67/C27)</f>
        <v>29.472222222222221</v>
      </c>
      <c r="D93" s="111">
        <f t="shared" si="13"/>
        <v>36.743362831858406</v>
      </c>
      <c r="E93" s="210">
        <f t="shared" ref="E93:E102" si="14">SUM(C93-D93)</f>
        <v>-7.2711406096361841</v>
      </c>
      <c r="F93" s="44">
        <f>SUM(E93/D93)</f>
        <v>-0.1978899058017555</v>
      </c>
    </row>
    <row r="94" spans="2:14" x14ac:dyDescent="0.3">
      <c r="B94" s="129" t="s">
        <v>2</v>
      </c>
      <c r="C94" s="212">
        <f t="shared" si="13"/>
        <v>30.82</v>
      </c>
      <c r="D94" s="111">
        <f t="shared" si="13"/>
        <v>27.64406779661017</v>
      </c>
      <c r="E94" s="210">
        <f t="shared" si="14"/>
        <v>3.1759322033898307</v>
      </c>
      <c r="F94" s="44">
        <f t="shared" ref="F94:F102" si="15">SUM(E94/D94)</f>
        <v>0.114886572654813</v>
      </c>
    </row>
    <row r="95" spans="2:14" x14ac:dyDescent="0.3">
      <c r="B95" s="130" t="s">
        <v>1</v>
      </c>
      <c r="C95" s="212">
        <f t="shared" si="13"/>
        <v>37.950000000000003</v>
      </c>
      <c r="D95" s="111">
        <f t="shared" si="13"/>
        <v>37.680851063829785</v>
      </c>
      <c r="E95" s="210">
        <f t="shared" si="14"/>
        <v>0.26914893617021818</v>
      </c>
      <c r="F95" s="44">
        <f t="shared" si="15"/>
        <v>7.1428571428572866E-3</v>
      </c>
      <c r="I95" s="40"/>
    </row>
    <row r="96" spans="2:14" x14ac:dyDescent="0.3">
      <c r="B96" s="130" t="s">
        <v>6</v>
      </c>
      <c r="C96" s="212">
        <f t="shared" si="13"/>
        <v>30.265341400172861</v>
      </c>
      <c r="D96" s="111">
        <f t="shared" si="13"/>
        <v>34.616399999999999</v>
      </c>
      <c r="E96" s="210">
        <f t="shared" si="14"/>
        <v>-4.3510585998271374</v>
      </c>
      <c r="F96" s="44">
        <f t="shared" si="15"/>
        <v>-0.12569356142831542</v>
      </c>
      <c r="J96" s="72"/>
    </row>
    <row r="97" spans="2:13" x14ac:dyDescent="0.3">
      <c r="B97" s="130" t="s">
        <v>3</v>
      </c>
      <c r="C97" s="212">
        <f t="shared" si="13"/>
        <v>42.03448275862069</v>
      </c>
      <c r="D97" s="111">
        <f t="shared" si="13"/>
        <v>37.586666666666666</v>
      </c>
      <c r="E97" s="210">
        <f t="shared" si="14"/>
        <v>4.4478160919540244</v>
      </c>
      <c r="F97" s="44">
        <f t="shared" si="15"/>
        <v>0.11833494391505918</v>
      </c>
      <c r="J97" s="72"/>
    </row>
    <row r="98" spans="2:13" x14ac:dyDescent="0.3">
      <c r="B98" s="130" t="s">
        <v>7</v>
      </c>
      <c r="C98" s="212">
        <f t="shared" si="13"/>
        <v>27.04</v>
      </c>
      <c r="D98" s="111">
        <f t="shared" si="13"/>
        <v>21.485714285714284</v>
      </c>
      <c r="E98" s="210">
        <f t="shared" si="14"/>
        <v>5.5542857142857152</v>
      </c>
      <c r="F98" s="44">
        <f t="shared" si="15"/>
        <v>0.25851063829787241</v>
      </c>
      <c r="J98" s="72"/>
    </row>
    <row r="99" spans="2:13" x14ac:dyDescent="0.3">
      <c r="B99" s="130" t="s">
        <v>59</v>
      </c>
      <c r="C99" s="212">
        <f t="shared" si="13"/>
        <v>30.85034013605442</v>
      </c>
      <c r="D99" s="111">
        <f t="shared" si="13"/>
        <v>30.715217391304346</v>
      </c>
      <c r="E99" s="210">
        <f t="shared" si="14"/>
        <v>0.13512274475007402</v>
      </c>
      <c r="F99" s="44">
        <f t="shared" si="15"/>
        <v>4.3992117336707518E-3</v>
      </c>
      <c r="J99" s="455"/>
    </row>
    <row r="100" spans="2:13" x14ac:dyDescent="0.3">
      <c r="B100" s="130" t="s">
        <v>338</v>
      </c>
      <c r="C100" s="212">
        <f t="shared" si="13"/>
        <v>31.523809523809526</v>
      </c>
      <c r="D100" s="111">
        <f t="shared" si="13"/>
        <v>30.21311475409836</v>
      </c>
      <c r="E100" s="210">
        <f t="shared" si="14"/>
        <v>1.3106947697111657</v>
      </c>
      <c r="F100" s="44">
        <f t="shared" si="15"/>
        <v>4.3381650001291974E-2</v>
      </c>
      <c r="J100" s="455"/>
    </row>
    <row r="101" spans="2:13" x14ac:dyDescent="0.3">
      <c r="B101" s="130" t="s">
        <v>65</v>
      </c>
      <c r="C101" s="212">
        <f t="shared" si="13"/>
        <v>37.333333333333336</v>
      </c>
      <c r="D101" s="111">
        <f t="shared" si="13"/>
        <v>23.818181818181817</v>
      </c>
      <c r="E101" s="210">
        <f t="shared" si="14"/>
        <v>13.515151515151519</v>
      </c>
      <c r="F101" s="44">
        <f t="shared" si="15"/>
        <v>0.56743002544529286</v>
      </c>
      <c r="I101" s="454"/>
      <c r="J101" s="455"/>
    </row>
    <row r="102" spans="2:13" ht="16.2" thickBot="1" x14ac:dyDescent="0.35">
      <c r="B102" s="13" t="s">
        <v>19</v>
      </c>
      <c r="C102" s="213">
        <f t="shared" si="13"/>
        <v>19.474358974358974</v>
      </c>
      <c r="D102" s="208">
        <f t="shared" si="13"/>
        <v>18.657627118644069</v>
      </c>
      <c r="E102" s="211">
        <f t="shared" si="14"/>
        <v>0.81673185571490592</v>
      </c>
      <c r="F102" s="65">
        <f t="shared" si="15"/>
        <v>4.3774690667859238E-2</v>
      </c>
      <c r="I102" s="453"/>
      <c r="J102" s="72"/>
      <c r="K102" s="452"/>
      <c r="L102" s="452"/>
      <c r="M102" s="266"/>
    </row>
    <row r="103" spans="2:13" x14ac:dyDescent="0.3">
      <c r="C103" s="433"/>
      <c r="J103" s="72"/>
      <c r="K103" s="283"/>
      <c r="L103" s="266"/>
      <c r="M103" s="266"/>
    </row>
    <row r="104" spans="2:13" x14ac:dyDescent="0.3">
      <c r="B104" s="315"/>
      <c r="C104" s="447"/>
      <c r="D104" s="317"/>
      <c r="E104" s="300"/>
      <c r="F104" s="300"/>
      <c r="J104" s="72"/>
      <c r="K104" s="284"/>
      <c r="L104" s="285"/>
      <c r="M104" s="285"/>
    </row>
    <row r="105" spans="2:13" x14ac:dyDescent="0.3">
      <c r="B105" s="315"/>
      <c r="C105" s="448"/>
      <c r="D105" s="318"/>
      <c r="E105" s="300"/>
      <c r="F105" s="300"/>
      <c r="J105" s="72"/>
    </row>
    <row r="106" spans="2:13" ht="15.6" x14ac:dyDescent="0.3">
      <c r="B106" s="319"/>
      <c r="C106" s="448"/>
      <c r="D106" s="318"/>
      <c r="E106" s="318"/>
      <c r="F106" s="318"/>
      <c r="J106" s="72"/>
    </row>
    <row r="107" spans="2:13" x14ac:dyDescent="0.3">
      <c r="B107" s="320"/>
      <c r="C107" s="437"/>
      <c r="D107" s="10"/>
      <c r="E107" s="9"/>
      <c r="F107" s="321"/>
      <c r="J107" s="72"/>
    </row>
    <row r="108" spans="2:13" x14ac:dyDescent="0.3">
      <c r="B108" s="320"/>
      <c r="C108" s="437"/>
      <c r="D108" s="10"/>
      <c r="E108" s="9"/>
      <c r="F108" s="321"/>
      <c r="I108" s="266"/>
    </row>
    <row r="109" spans="2:13" x14ac:dyDescent="0.3">
      <c r="B109" s="40"/>
      <c r="C109" s="437"/>
      <c r="D109" s="10"/>
      <c r="E109" s="9"/>
      <c r="F109" s="321"/>
      <c r="I109" s="266"/>
    </row>
    <row r="110" spans="2:13" x14ac:dyDescent="0.3">
      <c r="B110" s="40"/>
      <c r="C110" s="437"/>
      <c r="D110" s="10"/>
      <c r="E110" s="9"/>
      <c r="F110" s="321"/>
    </row>
    <row r="111" spans="2:13" x14ac:dyDescent="0.3">
      <c r="B111" s="40"/>
      <c r="C111" s="437"/>
      <c r="D111" s="10"/>
      <c r="E111" s="9"/>
      <c r="F111" s="321"/>
    </row>
    <row r="112" spans="2:13" x14ac:dyDescent="0.3">
      <c r="B112" s="40"/>
      <c r="C112" s="437"/>
      <c r="D112" s="10"/>
      <c r="E112" s="9"/>
      <c r="F112" s="321"/>
      <c r="J112" s="40"/>
    </row>
    <row r="113" spans="2:12" x14ac:dyDescent="0.3">
      <c r="B113" s="40"/>
      <c r="C113" s="437"/>
      <c r="D113" s="10"/>
      <c r="E113" s="9"/>
      <c r="F113" s="321"/>
    </row>
    <row r="114" spans="2:12" x14ac:dyDescent="0.3">
      <c r="B114" s="40"/>
      <c r="C114" s="437"/>
      <c r="D114" s="10"/>
      <c r="E114" s="9"/>
      <c r="F114" s="321"/>
    </row>
    <row r="115" spans="2:12" x14ac:dyDescent="0.3">
      <c r="B115" s="40"/>
      <c r="C115" s="437"/>
      <c r="D115" s="10"/>
      <c r="E115" s="9"/>
      <c r="F115" s="321"/>
      <c r="K115" s="10"/>
      <c r="L115" s="10"/>
    </row>
    <row r="116" spans="2:12" x14ac:dyDescent="0.3">
      <c r="B116" s="40"/>
      <c r="C116" s="437"/>
      <c r="D116" s="10"/>
      <c r="E116" s="9"/>
      <c r="F116" s="321"/>
      <c r="G116" s="300"/>
    </row>
    <row r="117" spans="2:12" x14ac:dyDescent="0.3">
      <c r="B117" s="10"/>
      <c r="C117" s="437"/>
      <c r="D117" s="10"/>
      <c r="E117" s="73"/>
      <c r="F117" s="322"/>
      <c r="G117" s="322"/>
    </row>
    <row r="118" spans="2:12" x14ac:dyDescent="0.3">
      <c r="C118" s="433"/>
    </row>
    <row r="119" spans="2:12" x14ac:dyDescent="0.3">
      <c r="C119" s="433"/>
      <c r="F119" s="301"/>
      <c r="G119" s="300"/>
    </row>
    <row r="120" spans="2:12" x14ac:dyDescent="0.3">
      <c r="B120" s="10"/>
      <c r="C120" s="437"/>
      <c r="D120" s="73"/>
      <c r="E120" s="73"/>
      <c r="F120" s="322"/>
      <c r="G120" s="322"/>
    </row>
    <row r="121" spans="2:12" x14ac:dyDescent="0.3">
      <c r="B121" s="10"/>
      <c r="C121" s="437"/>
      <c r="D121" s="10"/>
      <c r="E121" s="73"/>
      <c r="F121" s="322"/>
      <c r="G121" s="322"/>
    </row>
    <row r="122" spans="2:12" x14ac:dyDescent="0.3">
      <c r="B122" s="10"/>
      <c r="C122" s="437"/>
      <c r="D122" s="10"/>
      <c r="E122" s="73"/>
      <c r="F122" s="322"/>
      <c r="G122" s="323"/>
    </row>
    <row r="123" spans="2:12" ht="19.8" x14ac:dyDescent="0.4">
      <c r="B123" s="312"/>
      <c r="C123" s="422"/>
      <c r="D123" s="192"/>
      <c r="F123" s="322"/>
      <c r="G123" s="323"/>
    </row>
    <row r="124" spans="2:12" x14ac:dyDescent="0.3">
      <c r="C124" s="433"/>
    </row>
    <row r="125" spans="2:12" x14ac:dyDescent="0.3">
      <c r="B125" s="315"/>
      <c r="C125" s="447"/>
      <c r="D125" s="317"/>
      <c r="E125" s="300"/>
      <c r="F125" s="300"/>
    </row>
    <row r="126" spans="2:12" x14ac:dyDescent="0.3">
      <c r="B126" s="315"/>
      <c r="C126" s="448"/>
      <c r="D126" s="318"/>
      <c r="E126" s="300"/>
      <c r="F126" s="300"/>
    </row>
    <row r="127" spans="2:12" ht="15.6" x14ac:dyDescent="0.3">
      <c r="B127" s="319"/>
      <c r="C127" s="448"/>
      <c r="D127" s="318"/>
      <c r="E127" s="318"/>
      <c r="F127" s="318"/>
    </row>
    <row r="128" spans="2:12" x14ac:dyDescent="0.3">
      <c r="B128" s="320"/>
      <c r="C128" s="437"/>
      <c r="D128" s="10"/>
      <c r="E128" s="9"/>
      <c r="F128" s="321"/>
    </row>
    <row r="129" spans="2:7" x14ac:dyDescent="0.3">
      <c r="B129" s="320"/>
      <c r="C129" s="437"/>
      <c r="D129" s="10"/>
      <c r="E129" s="9"/>
      <c r="F129" s="321"/>
    </row>
    <row r="130" spans="2:7" x14ac:dyDescent="0.3">
      <c r="B130" s="40"/>
      <c r="C130" s="437"/>
      <c r="D130" s="10"/>
      <c r="E130" s="9"/>
      <c r="F130" s="321"/>
    </row>
    <row r="131" spans="2:7" x14ac:dyDescent="0.3">
      <c r="B131" s="40"/>
      <c r="C131" s="437"/>
      <c r="D131" s="10"/>
      <c r="E131" s="9"/>
      <c r="F131" s="321"/>
    </row>
    <row r="132" spans="2:7" x14ac:dyDescent="0.3">
      <c r="B132" s="40"/>
      <c r="C132" s="437"/>
      <c r="D132" s="10"/>
      <c r="E132" s="9"/>
      <c r="F132" s="321"/>
    </row>
    <row r="133" spans="2:7" x14ac:dyDescent="0.3">
      <c r="B133" s="40"/>
      <c r="C133" s="437"/>
      <c r="D133" s="10"/>
      <c r="E133" s="9"/>
      <c r="F133" s="321"/>
    </row>
    <row r="134" spans="2:7" x14ac:dyDescent="0.3">
      <c r="B134" s="40"/>
      <c r="C134" s="437"/>
      <c r="D134" s="10"/>
      <c r="E134" s="9"/>
      <c r="F134" s="321"/>
    </row>
    <row r="135" spans="2:7" x14ac:dyDescent="0.3">
      <c r="B135" s="40"/>
      <c r="C135" s="437"/>
      <c r="D135" s="10"/>
      <c r="E135" s="9"/>
      <c r="F135" s="321"/>
    </row>
    <row r="136" spans="2:7" x14ac:dyDescent="0.3">
      <c r="B136" s="40"/>
      <c r="C136" s="437"/>
      <c r="D136" s="10"/>
      <c r="E136" s="9"/>
      <c r="F136" s="321"/>
    </row>
    <row r="137" spans="2:7" x14ac:dyDescent="0.3">
      <c r="B137" s="40"/>
      <c r="C137" s="437"/>
      <c r="D137" s="10"/>
      <c r="E137" s="9"/>
      <c r="F137" s="321"/>
      <c r="G137" s="300"/>
    </row>
    <row r="138" spans="2:7" x14ac:dyDescent="0.3">
      <c r="B138" s="10"/>
      <c r="C138" s="437"/>
      <c r="D138" s="10"/>
      <c r="E138" s="73"/>
      <c r="F138" s="322"/>
      <c r="G138" s="322"/>
    </row>
    <row r="139" spans="2:7" x14ac:dyDescent="0.3">
      <c r="C139" s="433"/>
    </row>
    <row r="140" spans="2:7" x14ac:dyDescent="0.3">
      <c r="C140" s="433"/>
      <c r="F140" s="301"/>
      <c r="G140" s="300"/>
    </row>
    <row r="141" spans="2:7" x14ac:dyDescent="0.3">
      <c r="B141" s="10"/>
      <c r="C141" s="437"/>
      <c r="D141" s="73"/>
      <c r="E141" s="73"/>
      <c r="F141" s="322"/>
      <c r="G141" s="322"/>
    </row>
    <row r="142" spans="2:7" x14ac:dyDescent="0.3">
      <c r="B142" s="10"/>
      <c r="C142" s="437"/>
      <c r="D142" s="10"/>
      <c r="E142" s="73"/>
      <c r="F142" s="322"/>
      <c r="G142" s="322"/>
    </row>
    <row r="143" spans="2:7" x14ac:dyDescent="0.3">
      <c r="C143" s="433"/>
    </row>
    <row r="144" spans="2:7" x14ac:dyDescent="0.3">
      <c r="B144" s="4"/>
      <c r="C144" s="449"/>
      <c r="D144" s="4"/>
    </row>
    <row r="145" spans="2:3" x14ac:dyDescent="0.3">
      <c r="B145" s="4"/>
      <c r="C145" s="433"/>
    </row>
    <row r="146" spans="2:3" x14ac:dyDescent="0.3">
      <c r="C146" s="433"/>
    </row>
    <row r="147" spans="2:3" x14ac:dyDescent="0.3">
      <c r="C147" s="433"/>
    </row>
    <row r="148" spans="2:3" x14ac:dyDescent="0.3">
      <c r="C148" s="433"/>
    </row>
    <row r="149" spans="2:3" x14ac:dyDescent="0.3">
      <c r="C149" s="433"/>
    </row>
    <row r="150" spans="2:3" x14ac:dyDescent="0.3">
      <c r="C150" s="433"/>
    </row>
    <row r="151" spans="2:3" x14ac:dyDescent="0.3">
      <c r="C151" s="433"/>
    </row>
    <row r="152" spans="2:3" x14ac:dyDescent="0.3">
      <c r="C152" s="433"/>
    </row>
    <row r="153" spans="2:3" x14ac:dyDescent="0.3">
      <c r="C153" s="433"/>
    </row>
    <row r="154" spans="2:3" x14ac:dyDescent="0.3">
      <c r="C154" s="433"/>
    </row>
    <row r="155" spans="2:3" x14ac:dyDescent="0.3">
      <c r="C155" s="433"/>
    </row>
    <row r="156" spans="2:3" x14ac:dyDescent="0.3">
      <c r="C156" s="433"/>
    </row>
    <row r="157" spans="2:3" x14ac:dyDescent="0.3">
      <c r="C157" s="433"/>
    </row>
    <row r="158" spans="2:3" x14ac:dyDescent="0.3">
      <c r="C158" s="433"/>
    </row>
    <row r="159" spans="2:3" x14ac:dyDescent="0.3">
      <c r="C159" s="433"/>
    </row>
    <row r="160" spans="2:3" x14ac:dyDescent="0.3">
      <c r="C160" s="433"/>
    </row>
    <row r="161" spans="3:3" x14ac:dyDescent="0.3">
      <c r="C161" s="433"/>
    </row>
    <row r="162" spans="3:3" x14ac:dyDescent="0.3">
      <c r="C162" s="433"/>
    </row>
    <row r="163" spans="3:3" x14ac:dyDescent="0.3">
      <c r="C163" s="433"/>
    </row>
    <row r="164" spans="3:3" x14ac:dyDescent="0.3">
      <c r="C164" s="433"/>
    </row>
    <row r="165" spans="3:3" x14ac:dyDescent="0.3">
      <c r="C165" s="433"/>
    </row>
    <row r="166" spans="3:3" x14ac:dyDescent="0.3">
      <c r="C166" s="433"/>
    </row>
    <row r="167" spans="3:3" x14ac:dyDescent="0.3">
      <c r="C167" s="433"/>
    </row>
    <row r="168" spans="3:3" x14ac:dyDescent="0.3">
      <c r="C168" s="433"/>
    </row>
    <row r="169" spans="3:3" x14ac:dyDescent="0.3">
      <c r="C169" s="433"/>
    </row>
    <row r="170" spans="3:3" x14ac:dyDescent="0.3">
      <c r="C170" s="433"/>
    </row>
    <row r="171" spans="3:3" x14ac:dyDescent="0.3">
      <c r="C171" s="433"/>
    </row>
    <row r="172" spans="3:3" x14ac:dyDescent="0.3">
      <c r="C172" s="433"/>
    </row>
    <row r="173" spans="3:3" x14ac:dyDescent="0.3">
      <c r="C173" s="433"/>
    </row>
    <row r="174" spans="3:3" x14ac:dyDescent="0.3">
      <c r="C174" s="433"/>
    </row>
    <row r="175" spans="3:3" x14ac:dyDescent="0.3">
      <c r="C175" s="433"/>
    </row>
    <row r="176" spans="3:3" x14ac:dyDescent="0.3">
      <c r="C176" s="433"/>
    </row>
    <row r="177" spans="3:3" x14ac:dyDescent="0.3">
      <c r="C177" s="433"/>
    </row>
    <row r="178" spans="3:3" x14ac:dyDescent="0.3">
      <c r="C178" s="433"/>
    </row>
    <row r="179" spans="3:3" x14ac:dyDescent="0.3">
      <c r="C179" s="433"/>
    </row>
    <row r="180" spans="3:3" x14ac:dyDescent="0.3">
      <c r="C180" s="433"/>
    </row>
    <row r="181" spans="3:3" x14ac:dyDescent="0.3">
      <c r="C181" s="433"/>
    </row>
    <row r="182" spans="3:3" x14ac:dyDescent="0.3">
      <c r="C182" s="433"/>
    </row>
    <row r="183" spans="3:3" x14ac:dyDescent="0.3">
      <c r="C183" s="433"/>
    </row>
    <row r="184" spans="3:3" x14ac:dyDescent="0.3">
      <c r="C184" s="433"/>
    </row>
    <row r="185" spans="3:3" x14ac:dyDescent="0.3">
      <c r="C185" s="433"/>
    </row>
    <row r="186" spans="3:3" x14ac:dyDescent="0.3">
      <c r="C186" s="433"/>
    </row>
    <row r="187" spans="3:3" x14ac:dyDescent="0.3">
      <c r="C187" s="433"/>
    </row>
    <row r="188" spans="3:3" x14ac:dyDescent="0.3">
      <c r="C188" s="433"/>
    </row>
    <row r="189" spans="3:3" x14ac:dyDescent="0.3">
      <c r="C189" s="433"/>
    </row>
    <row r="190" spans="3:3" x14ac:dyDescent="0.3">
      <c r="C190" s="433"/>
    </row>
    <row r="191" spans="3:3" x14ac:dyDescent="0.3">
      <c r="C191" s="433"/>
    </row>
    <row r="192" spans="3:3" x14ac:dyDescent="0.3">
      <c r="C192" s="433"/>
    </row>
    <row r="193" spans="3:3" x14ac:dyDescent="0.3">
      <c r="C193" s="433"/>
    </row>
    <row r="194" spans="3:3" x14ac:dyDescent="0.3">
      <c r="C194" s="433"/>
    </row>
    <row r="195" spans="3:3" x14ac:dyDescent="0.3">
      <c r="C195" s="433"/>
    </row>
    <row r="196" spans="3:3" x14ac:dyDescent="0.3">
      <c r="C196" s="433"/>
    </row>
    <row r="197" spans="3:3" x14ac:dyDescent="0.3">
      <c r="C197" s="433"/>
    </row>
    <row r="198" spans="3:3" x14ac:dyDescent="0.3">
      <c r="C198" s="433"/>
    </row>
    <row r="199" spans="3:3" x14ac:dyDescent="0.3">
      <c r="C199" s="433"/>
    </row>
  </sheetData>
  <mergeCells count="2">
    <mergeCell ref="G24:G25"/>
    <mergeCell ref="G64:G65"/>
  </mergeCells>
  <phoneticPr fontId="42" type="noConversion"/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724B-E990-4FA0-B10E-827D939AC293}">
  <dimension ref="B2:R104"/>
  <sheetViews>
    <sheetView workbookViewId="0">
      <selection activeCell="L24" sqref="L24"/>
    </sheetView>
  </sheetViews>
  <sheetFormatPr defaultRowHeight="14.4" x14ac:dyDescent="0.3"/>
  <cols>
    <col min="2" max="2" width="18" customWidth="1"/>
    <col min="3" max="3" width="12.5546875" customWidth="1"/>
    <col min="4" max="4" width="15.44140625" customWidth="1"/>
    <col min="5" max="6" width="14" customWidth="1"/>
    <col min="17" max="17" width="28.6640625" customWidth="1"/>
    <col min="18" max="18" width="16.33203125" customWidth="1"/>
    <col min="19" max="19" width="11.6640625" customWidth="1"/>
  </cols>
  <sheetData>
    <row r="2" spans="2:18" ht="23.4" x14ac:dyDescent="0.45">
      <c r="B2" s="287" t="s">
        <v>627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627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631</v>
      </c>
      <c r="D6" s="465" t="s">
        <v>632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37</v>
      </c>
      <c r="D9" s="426">
        <v>37</v>
      </c>
      <c r="E9" s="93">
        <f t="shared" ref="E9:E19" si="0">SUM(C9-D9)</f>
        <v>0</v>
      </c>
      <c r="F9" s="475">
        <f t="shared" ref="F9:F19" si="1">SUM(E9/D9)</f>
        <v>0</v>
      </c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49</v>
      </c>
      <c r="D10" s="427">
        <v>50</v>
      </c>
      <c r="E10" s="93">
        <f t="shared" si="0"/>
        <v>-1</v>
      </c>
      <c r="F10" s="44">
        <f t="shared" si="1"/>
        <v>-0.02</v>
      </c>
      <c r="I10" s="459"/>
      <c r="J10" s="190"/>
      <c r="K10" s="139"/>
      <c r="L10" s="139"/>
      <c r="M10" s="139"/>
      <c r="N10" s="141"/>
      <c r="Q10" t="s">
        <v>629</v>
      </c>
    </row>
    <row r="11" spans="2:18" ht="15" thickBot="1" x14ac:dyDescent="0.35">
      <c r="B11" s="38" t="s">
        <v>1</v>
      </c>
      <c r="C11" s="427">
        <v>19</v>
      </c>
      <c r="D11" s="427">
        <v>20</v>
      </c>
      <c r="E11" s="93">
        <f t="shared" si="0"/>
        <v>-1</v>
      </c>
      <c r="F11" s="44">
        <f t="shared" si="1"/>
        <v>-0.05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2349</v>
      </c>
      <c r="D12" s="427">
        <v>2337</v>
      </c>
      <c r="E12" s="93">
        <f t="shared" si="0"/>
        <v>12</v>
      </c>
      <c r="F12" s="44">
        <f t="shared" si="1"/>
        <v>5.1347881899871627E-3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0.7138461538461538</v>
      </c>
    </row>
    <row r="13" spans="2:18" ht="15" thickBot="1" x14ac:dyDescent="0.35">
      <c r="B13" s="461" t="s">
        <v>3</v>
      </c>
      <c r="C13" s="428">
        <v>29</v>
      </c>
      <c r="D13" s="428">
        <v>29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11</v>
      </c>
      <c r="R13" s="18">
        <f>SUM(C56/R8)</f>
        <v>0.68562549800796813</v>
      </c>
    </row>
    <row r="14" spans="2:18" ht="15" thickBot="1" x14ac:dyDescent="0.35">
      <c r="B14" s="14" t="s">
        <v>7</v>
      </c>
      <c r="C14" s="427">
        <v>21</v>
      </c>
      <c r="D14" s="427">
        <v>21</v>
      </c>
      <c r="E14" s="93">
        <f t="shared" si="0"/>
        <v>0</v>
      </c>
      <c r="F14" s="474">
        <f t="shared" si="1"/>
        <v>0</v>
      </c>
      <c r="J14" s="190"/>
      <c r="K14" s="144"/>
      <c r="L14" s="139"/>
      <c r="M14" s="139"/>
      <c r="N14" s="141"/>
      <c r="Q14" t="s">
        <v>630</v>
      </c>
    </row>
    <row r="15" spans="2:18" ht="15" thickBot="1" x14ac:dyDescent="0.35">
      <c r="B15" s="206" t="s">
        <v>59</v>
      </c>
      <c r="C15" s="467">
        <v>148</v>
      </c>
      <c r="D15" s="467">
        <v>148</v>
      </c>
      <c r="E15" s="476">
        <f t="shared" si="0"/>
        <v>0</v>
      </c>
      <c r="F15" s="477">
        <f t="shared" si="1"/>
        <v>0</v>
      </c>
      <c r="G15" s="116" t="s">
        <v>611</v>
      </c>
      <c r="H15" s="116"/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21</v>
      </c>
      <c r="D16" s="429">
        <v>21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58</v>
      </c>
      <c r="R16" s="18">
        <f>D19/R7</f>
        <v>0.7120512820512821</v>
      </c>
    </row>
    <row r="17" spans="2:18" ht="15" thickBot="1" x14ac:dyDescent="0.35">
      <c r="B17" s="14" t="s">
        <v>65</v>
      </c>
      <c r="C17" s="430">
        <v>27</v>
      </c>
      <c r="D17" s="430">
        <v>30</v>
      </c>
      <c r="E17" s="41">
        <f t="shared" si="0"/>
        <v>-3</v>
      </c>
      <c r="F17" s="471">
        <f t="shared" si="1"/>
        <v>-0.1</v>
      </c>
      <c r="J17" s="190"/>
      <c r="K17" s="144"/>
      <c r="L17" s="139"/>
      <c r="M17" s="139"/>
      <c r="N17" s="141"/>
      <c r="Q17" s="16" t="s">
        <v>11</v>
      </c>
      <c r="R17" s="18">
        <f>D56/R8</f>
        <v>0.67279681274900394</v>
      </c>
    </row>
    <row r="18" spans="2:18" ht="15" thickBot="1" x14ac:dyDescent="0.35">
      <c r="B18" s="326" t="s">
        <v>19</v>
      </c>
      <c r="C18" s="466">
        <v>84</v>
      </c>
      <c r="D18" s="466">
        <v>84</v>
      </c>
      <c r="E18" s="505">
        <f t="shared" si="0"/>
        <v>0</v>
      </c>
      <c r="F18" s="507">
        <f t="shared" si="1"/>
        <v>0</v>
      </c>
      <c r="G18" s="116" t="s">
        <v>611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2784</v>
      </c>
      <c r="D19" s="7">
        <f>SUM(D9:D18)</f>
        <v>2777</v>
      </c>
      <c r="E19" s="77">
        <f t="shared" si="0"/>
        <v>7</v>
      </c>
      <c r="F19" s="60">
        <f t="shared" si="1"/>
        <v>2.5207057976233344E-3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628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631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37</v>
      </c>
      <c r="D27" s="99">
        <v>113</v>
      </c>
      <c r="E27" s="41">
        <f>SUM(C27-D27)</f>
        <v>-76</v>
      </c>
      <c r="F27" s="485">
        <f>SUM(E27/D27)</f>
        <v>-0.67256637168141598</v>
      </c>
      <c r="G27" s="75">
        <f t="shared" ref="G27:G37" si="3">SUM(C27/D27)</f>
        <v>0.32743362831858408</v>
      </c>
    </row>
    <row r="28" spans="2:18" ht="15" thickBot="1" x14ac:dyDescent="0.35">
      <c r="B28" s="34" t="s">
        <v>2</v>
      </c>
      <c r="C28" s="435">
        <f t="shared" si="2"/>
        <v>49</v>
      </c>
      <c r="D28" s="99">
        <v>118</v>
      </c>
      <c r="E28" s="41">
        <f t="shared" ref="E28:E37" si="4">SUM(C28-D28)</f>
        <v>-69</v>
      </c>
      <c r="F28" s="485">
        <f t="shared" ref="F28:F35" si="5">SUM(E28/D28)</f>
        <v>-0.5847457627118644</v>
      </c>
      <c r="G28" s="75">
        <f t="shared" si="3"/>
        <v>0.4152542372881356</v>
      </c>
    </row>
    <row r="29" spans="2:18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4"/>
        <v>-28</v>
      </c>
      <c r="F29" s="485">
        <f t="shared" si="5"/>
        <v>-0.5957446808510638</v>
      </c>
      <c r="G29" s="75">
        <f t="shared" si="3"/>
        <v>0.40425531914893614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2349</v>
      </c>
      <c r="D30" s="99">
        <v>2500</v>
      </c>
      <c r="E30" s="41">
        <f t="shared" si="4"/>
        <v>-151</v>
      </c>
      <c r="F30" s="485">
        <f t="shared" si="5"/>
        <v>-6.0400000000000002E-2</v>
      </c>
      <c r="G30" s="75">
        <f t="shared" si="3"/>
        <v>0.93959999999999999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4"/>
        <v>-46</v>
      </c>
      <c r="F31" s="485">
        <f t="shared" si="5"/>
        <v>-0.61333333333333329</v>
      </c>
      <c r="G31" s="75">
        <f t="shared" si="3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4"/>
        <v>-14</v>
      </c>
      <c r="F32" s="485">
        <f t="shared" si="5"/>
        <v>-0.4</v>
      </c>
      <c r="G32" s="75">
        <f t="shared" si="3"/>
        <v>0.6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148</v>
      </c>
      <c r="D33" s="99">
        <v>460</v>
      </c>
      <c r="E33" s="41">
        <f t="shared" si="4"/>
        <v>-312</v>
      </c>
      <c r="F33" s="485">
        <f t="shared" si="5"/>
        <v>-0.67826086956521736</v>
      </c>
      <c r="G33" s="75">
        <f t="shared" si="3"/>
        <v>0.32173913043478258</v>
      </c>
      <c r="Q33" s="72"/>
    </row>
    <row r="34" spans="2:17" ht="15" thickBot="1" x14ac:dyDescent="0.35">
      <c r="B34" s="14" t="s">
        <v>338</v>
      </c>
      <c r="C34" s="435">
        <f t="shared" si="2"/>
        <v>21</v>
      </c>
      <c r="D34" s="99">
        <v>61</v>
      </c>
      <c r="E34" s="41">
        <f t="shared" si="4"/>
        <v>-40</v>
      </c>
      <c r="F34" s="485">
        <f t="shared" si="5"/>
        <v>-0.65573770491803274</v>
      </c>
      <c r="G34" s="75">
        <f t="shared" si="3"/>
        <v>0.34426229508196721</v>
      </c>
      <c r="Q34" s="72"/>
    </row>
    <row r="35" spans="2:17" ht="15" thickBot="1" x14ac:dyDescent="0.35">
      <c r="B35" s="14" t="s">
        <v>65</v>
      </c>
      <c r="C35" s="436">
        <f t="shared" si="2"/>
        <v>27</v>
      </c>
      <c r="D35" s="182">
        <v>44</v>
      </c>
      <c r="E35" s="57">
        <f t="shared" si="4"/>
        <v>-17</v>
      </c>
      <c r="F35" s="510">
        <f t="shared" si="5"/>
        <v>-0.38636363636363635</v>
      </c>
      <c r="G35" s="75">
        <f t="shared" si="3"/>
        <v>0.61363636363636365</v>
      </c>
      <c r="Q35" s="72"/>
    </row>
    <row r="36" spans="2:17" ht="15" thickBot="1" x14ac:dyDescent="0.35">
      <c r="B36" s="14" t="s">
        <v>19</v>
      </c>
      <c r="C36" s="435">
        <f t="shared" si="2"/>
        <v>84</v>
      </c>
      <c r="D36" s="119">
        <v>295</v>
      </c>
      <c r="E36" s="41">
        <f t="shared" si="4"/>
        <v>-211</v>
      </c>
      <c r="F36" s="510">
        <f>SUM(E36/D36)</f>
        <v>-0.71525423728813564</v>
      </c>
      <c r="G36" s="75">
        <f t="shared" si="3"/>
        <v>0.28474576271186441</v>
      </c>
      <c r="Q36" s="72"/>
    </row>
    <row r="37" spans="2:17" ht="15" thickBot="1" x14ac:dyDescent="0.35">
      <c r="B37" s="61" t="s">
        <v>50</v>
      </c>
      <c r="C37" s="432">
        <f>SUM(C27:C36)</f>
        <v>2784</v>
      </c>
      <c r="D37" s="7">
        <f>SUM(D27:D36)</f>
        <v>3748</v>
      </c>
      <c r="E37" s="77">
        <f t="shared" si="4"/>
        <v>-964</v>
      </c>
      <c r="F37" s="149">
        <f>SUM(E37/D37)</f>
        <v>-0.25720384204909286</v>
      </c>
      <c r="G37" s="185">
        <f t="shared" si="3"/>
        <v>0.74279615795090714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435</v>
      </c>
      <c r="D39" s="438">
        <f>SUM(D27:D29,D31:D36)</f>
        <v>1248</v>
      </c>
      <c r="E39" s="77">
        <f>SUM(C39-D39)</f>
        <v>-813</v>
      </c>
      <c r="F39" s="149">
        <f>SUM(E39/D39)</f>
        <v>-0.65144230769230771</v>
      </c>
      <c r="G39" s="185">
        <f>SUM(C39/D39)</f>
        <v>0.34855769230769229</v>
      </c>
      <c r="Q39" s="72"/>
    </row>
    <row r="40" spans="2:17" x14ac:dyDescent="0.3">
      <c r="C40" s="433"/>
      <c r="Q40" s="72"/>
    </row>
    <row r="41" spans="2:17" ht="15.6" x14ac:dyDescent="0.3">
      <c r="B41" s="70" t="s">
        <v>627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631</v>
      </c>
      <c r="D43" s="465" t="s">
        <v>632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39" t="s">
        <v>83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1269</v>
      </c>
      <c r="D46" s="441">
        <v>1230</v>
      </c>
      <c r="E46" s="93">
        <f t="shared" ref="E46:E55" si="6">SUM(C46-D46)</f>
        <v>39</v>
      </c>
      <c r="F46" s="472">
        <f t="shared" ref="F46:F55" si="7">SUM(E46/D46)</f>
        <v>3.1707317073170732E-2</v>
      </c>
      <c r="G46" s="394">
        <f t="shared" ref="G46:G56" si="8">SUM(C46/C27)</f>
        <v>34.297297297297298</v>
      </c>
      <c r="M46" s="464"/>
      <c r="Q46" s="72"/>
    </row>
    <row r="47" spans="2:17" ht="15" thickBot="1" x14ac:dyDescent="0.35">
      <c r="B47" s="248" t="s">
        <v>2</v>
      </c>
      <c r="C47" s="427">
        <v>1272</v>
      </c>
      <c r="D47" s="430">
        <v>1276</v>
      </c>
      <c r="E47" s="93">
        <f t="shared" si="6"/>
        <v>-4</v>
      </c>
      <c r="F47" s="95">
        <f t="shared" si="7"/>
        <v>-3.134796238244514E-3</v>
      </c>
      <c r="G47" s="394">
        <f t="shared" si="8"/>
        <v>25.959183673469386</v>
      </c>
      <c r="I47" s="459"/>
      <c r="K47" s="35"/>
      <c r="Q47" s="72"/>
    </row>
    <row r="48" spans="2:17" ht="15" thickBot="1" x14ac:dyDescent="0.35">
      <c r="B48" s="38" t="s">
        <v>1</v>
      </c>
      <c r="C48" s="427">
        <v>756</v>
      </c>
      <c r="D48" s="427">
        <v>766</v>
      </c>
      <c r="E48" s="93">
        <f t="shared" si="6"/>
        <v>-10</v>
      </c>
      <c r="F48" s="95">
        <f t="shared" si="7"/>
        <v>-1.3054830287206266E-2</v>
      </c>
      <c r="G48" s="394">
        <f t="shared" si="8"/>
        <v>39.789473684210527</v>
      </c>
      <c r="M48" t="s">
        <v>634</v>
      </c>
      <c r="Q48" s="72"/>
    </row>
    <row r="49" spans="2:17" ht="15" thickBot="1" x14ac:dyDescent="0.35">
      <c r="B49" s="2" t="s">
        <v>6</v>
      </c>
      <c r="C49" s="442">
        <v>73189</v>
      </c>
      <c r="D49" s="442">
        <v>71561</v>
      </c>
      <c r="E49" s="93">
        <f t="shared" si="6"/>
        <v>1628</v>
      </c>
      <c r="F49" s="95">
        <f t="shared" si="7"/>
        <v>2.2749821830326575E-2</v>
      </c>
      <c r="G49" s="394">
        <f t="shared" si="8"/>
        <v>31.157513835674756</v>
      </c>
      <c r="Q49" s="72"/>
    </row>
    <row r="50" spans="2:17" ht="15" thickBot="1" x14ac:dyDescent="0.35">
      <c r="B50" s="3" t="s">
        <v>3</v>
      </c>
      <c r="C50" s="427">
        <v>1371</v>
      </c>
      <c r="D50" s="427">
        <v>1317</v>
      </c>
      <c r="E50" s="93">
        <f t="shared" si="6"/>
        <v>54</v>
      </c>
      <c r="F50" s="472">
        <f t="shared" si="7"/>
        <v>4.1002277904328019E-2</v>
      </c>
      <c r="G50" s="394">
        <f t="shared" si="8"/>
        <v>47.275862068965516</v>
      </c>
      <c r="Q50" s="72"/>
    </row>
    <row r="51" spans="2:17" ht="15" thickBot="1" x14ac:dyDescent="0.35">
      <c r="B51" s="14" t="s">
        <v>7</v>
      </c>
      <c r="C51" s="427">
        <v>428</v>
      </c>
      <c r="D51" s="427">
        <v>438</v>
      </c>
      <c r="E51" s="93">
        <f t="shared" si="6"/>
        <v>-10</v>
      </c>
      <c r="F51" s="472">
        <f t="shared" si="7"/>
        <v>-2.2831050228310501E-2</v>
      </c>
      <c r="G51" s="394">
        <f t="shared" si="8"/>
        <v>20.38095238095238</v>
      </c>
      <c r="Q51" s="72"/>
    </row>
    <row r="52" spans="2:17" ht="15" thickBot="1" x14ac:dyDescent="0.35">
      <c r="B52" s="206" t="s">
        <v>59</v>
      </c>
      <c r="C52" s="479">
        <v>5022</v>
      </c>
      <c r="D52" s="479">
        <v>5022</v>
      </c>
      <c r="E52" s="476">
        <f t="shared" si="6"/>
        <v>0</v>
      </c>
      <c r="F52" s="480">
        <f t="shared" si="7"/>
        <v>0</v>
      </c>
      <c r="G52" s="481">
        <f t="shared" si="8"/>
        <v>33.932432432432435</v>
      </c>
      <c r="H52" s="116" t="s">
        <v>611</v>
      </c>
      <c r="I52" s="116"/>
      <c r="K52" s="40"/>
      <c r="M52" s="40"/>
      <c r="Q52" s="88"/>
    </row>
    <row r="53" spans="2:17" ht="15" thickBot="1" x14ac:dyDescent="0.35">
      <c r="B53" s="14" t="s">
        <v>338</v>
      </c>
      <c r="C53" s="429">
        <v>665</v>
      </c>
      <c r="D53" s="429">
        <v>656</v>
      </c>
      <c r="E53" s="26">
        <f t="shared" si="6"/>
        <v>9</v>
      </c>
      <c r="F53" s="152">
        <f t="shared" si="7"/>
        <v>1.3719512195121951E-2</v>
      </c>
      <c r="G53" s="394">
        <f t="shared" si="8"/>
        <v>31.666666666666668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952</v>
      </c>
      <c r="D54" s="427">
        <v>1048</v>
      </c>
      <c r="E54" s="41">
        <f t="shared" si="6"/>
        <v>-96</v>
      </c>
      <c r="F54" s="485">
        <f t="shared" si="7"/>
        <v>-9.1603053435114504E-2</v>
      </c>
      <c r="G54" s="394">
        <f t="shared" si="8"/>
        <v>35.25925925925926</v>
      </c>
      <c r="K54" s="40"/>
      <c r="L54" s="40"/>
      <c r="M54" s="40"/>
    </row>
    <row r="55" spans="2:17" ht="15" thickBot="1" x14ac:dyDescent="0.35">
      <c r="B55" s="326" t="s">
        <v>19</v>
      </c>
      <c r="C55" s="466">
        <v>1122</v>
      </c>
      <c r="D55" s="466">
        <v>1122</v>
      </c>
      <c r="E55" s="505">
        <f t="shared" si="6"/>
        <v>0</v>
      </c>
      <c r="F55" s="506">
        <f t="shared" si="7"/>
        <v>0</v>
      </c>
      <c r="G55" s="481">
        <f t="shared" si="8"/>
        <v>13.357142857142858</v>
      </c>
      <c r="H55" s="116" t="s">
        <v>611</v>
      </c>
      <c r="I55" s="116"/>
      <c r="J55" s="5"/>
    </row>
    <row r="56" spans="2:17" ht="15" thickBot="1" x14ac:dyDescent="0.35">
      <c r="B56" s="61" t="s">
        <v>50</v>
      </c>
      <c r="C56" s="432">
        <f>SUM(C46:C55)</f>
        <v>86046</v>
      </c>
      <c r="D56" s="59">
        <f>SUM(D46:D55)</f>
        <v>84436</v>
      </c>
      <c r="E56" s="77">
        <f>SUM(C56-D56)</f>
        <v>1610</v>
      </c>
      <c r="F56" s="149">
        <f>SUM(E56/D56)</f>
        <v>1.9067696243308542E-2</v>
      </c>
      <c r="G56" s="395">
        <f t="shared" si="8"/>
        <v>30.907327586206897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12857</v>
      </c>
      <c r="D57" s="73">
        <f>SUM(D46:D48,D50:D55)</f>
        <v>12875</v>
      </c>
      <c r="E57" s="73">
        <f>SUM(E46:E48,E50:E55)</f>
        <v>-18</v>
      </c>
      <c r="F57" s="127">
        <f>SUM(E57/D57)</f>
        <v>-1.3980582524271844E-3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12857</v>
      </c>
      <c r="F59" s="30">
        <f>SUM(C27:C29,C31:C36)</f>
        <v>435</v>
      </c>
      <c r="G59" s="134">
        <f>SUM(E59/F59)</f>
        <v>29.556321839080461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628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631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39" t="s">
        <v>83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1269</v>
      </c>
      <c r="D67" s="220">
        <v>4152</v>
      </c>
      <c r="E67" s="41">
        <f>SUM(C67-D67)</f>
        <v>-2883</v>
      </c>
      <c r="F67" s="67">
        <f>SUM(E67/D67)</f>
        <v>-0.69436416184971095</v>
      </c>
      <c r="G67" s="75">
        <f t="shared" ref="G67:G77" si="10">SUM(C67/D67)</f>
        <v>0.305635838150289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1272</v>
      </c>
      <c r="D68" s="220">
        <v>3262</v>
      </c>
      <c r="E68" s="41">
        <f t="shared" ref="E68:E76" si="11">SUM(C68-D68)</f>
        <v>-1990</v>
      </c>
      <c r="F68" s="67">
        <f t="shared" ref="F68:F76" si="12">SUM(E68/D68)</f>
        <v>-0.61005518087063149</v>
      </c>
      <c r="G68" s="75">
        <f t="shared" si="10"/>
        <v>0.38994481912936846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756</v>
      </c>
      <c r="D69" s="220">
        <v>1771</v>
      </c>
      <c r="E69" s="41">
        <f t="shared" si="11"/>
        <v>-1015</v>
      </c>
      <c r="F69" s="67">
        <f t="shared" si="12"/>
        <v>-0.5731225296442688</v>
      </c>
      <c r="G69" s="75">
        <f t="shared" si="10"/>
        <v>0.4268774703557312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73189</v>
      </c>
      <c r="D70" s="220">
        <v>86541</v>
      </c>
      <c r="E70" s="41">
        <f t="shared" si="11"/>
        <v>-13352</v>
      </c>
      <c r="F70" s="67">
        <f t="shared" si="12"/>
        <v>-0.15428525207705018</v>
      </c>
      <c r="G70" s="75">
        <f t="shared" si="10"/>
        <v>0.84571474792294976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1371</v>
      </c>
      <c r="D71" s="220">
        <v>2819</v>
      </c>
      <c r="E71" s="41">
        <f t="shared" si="11"/>
        <v>-1448</v>
      </c>
      <c r="F71" s="67">
        <f t="shared" si="12"/>
        <v>-0.51365732529265695</v>
      </c>
      <c r="G71" s="75">
        <f t="shared" si="10"/>
        <v>0.48634267470734305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428</v>
      </c>
      <c r="D72" s="223">
        <v>752</v>
      </c>
      <c r="E72" s="57">
        <f t="shared" si="11"/>
        <v>-324</v>
      </c>
      <c r="F72" s="94">
        <f t="shared" si="12"/>
        <v>-0.43085106382978722</v>
      </c>
      <c r="G72" s="75">
        <f t="shared" si="10"/>
        <v>0.56914893617021278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5022</v>
      </c>
      <c r="D73" s="220">
        <v>14129</v>
      </c>
      <c r="E73" s="41">
        <f t="shared" si="11"/>
        <v>-9107</v>
      </c>
      <c r="F73" s="67">
        <f t="shared" si="12"/>
        <v>-0.64456083233066741</v>
      </c>
      <c r="G73" s="75">
        <f t="shared" si="10"/>
        <v>0.35543916766933259</v>
      </c>
    </row>
    <row r="74" spans="2:14" x14ac:dyDescent="0.3">
      <c r="B74" s="38" t="s">
        <v>338</v>
      </c>
      <c r="C74" s="435">
        <f t="shared" si="9"/>
        <v>665</v>
      </c>
      <c r="D74" s="235">
        <v>1843</v>
      </c>
      <c r="E74" s="93">
        <f t="shared" si="11"/>
        <v>-1178</v>
      </c>
      <c r="F74" s="95">
        <f t="shared" si="12"/>
        <v>-0.63917525773195871</v>
      </c>
      <c r="G74" s="75">
        <f t="shared" si="10"/>
        <v>0.36082474226804123</v>
      </c>
    </row>
    <row r="75" spans="2:14" x14ac:dyDescent="0.3">
      <c r="B75" s="486" t="s">
        <v>65</v>
      </c>
      <c r="C75" s="487">
        <f t="shared" si="9"/>
        <v>952</v>
      </c>
      <c r="D75" s="488">
        <v>1048</v>
      </c>
      <c r="E75" s="489">
        <f t="shared" si="11"/>
        <v>-96</v>
      </c>
      <c r="F75" s="490">
        <f t="shared" si="12"/>
        <v>-9.1603053435114504E-2</v>
      </c>
      <c r="G75" s="75">
        <f t="shared" si="10"/>
        <v>0.90839694656488545</v>
      </c>
    </row>
    <row r="76" spans="2:14" ht="15" thickBot="1" x14ac:dyDescent="0.35">
      <c r="B76" s="38" t="s">
        <v>19</v>
      </c>
      <c r="C76" s="441">
        <f t="shared" si="9"/>
        <v>1122</v>
      </c>
      <c r="D76" s="390">
        <v>5504</v>
      </c>
      <c r="E76" s="26">
        <f t="shared" si="11"/>
        <v>-4382</v>
      </c>
      <c r="F76" s="152">
        <f t="shared" si="12"/>
        <v>-0.79614825581395354</v>
      </c>
      <c r="G76" s="75">
        <f t="shared" si="10"/>
        <v>0.20385174418604651</v>
      </c>
      <c r="K76" s="282"/>
    </row>
    <row r="77" spans="2:14" ht="15" thickBot="1" x14ac:dyDescent="0.35">
      <c r="B77" s="90" t="s">
        <v>50</v>
      </c>
      <c r="C77" s="432">
        <f>SUM(C67:C76)</f>
        <v>86046</v>
      </c>
      <c r="D77" s="115">
        <f>SUM(D67:D76)</f>
        <v>121821</v>
      </c>
      <c r="E77" s="77">
        <f>SUM(C77-D77)</f>
        <v>-35775</v>
      </c>
      <c r="F77" s="149">
        <f>SUM(E77/D77)</f>
        <v>-0.29366857930898616</v>
      </c>
      <c r="G77" s="185">
        <f t="shared" si="10"/>
        <v>0.70633142069101384</v>
      </c>
    </row>
    <row r="78" spans="2:14" ht="15" thickBot="1" x14ac:dyDescent="0.35">
      <c r="C78" s="433"/>
      <c r="E78" s="102">
        <f>SUM(E67:E76)</f>
        <v>-35775</v>
      </c>
    </row>
    <row r="79" spans="2:14" x14ac:dyDescent="0.3">
      <c r="B79" t="s">
        <v>64</v>
      </c>
      <c r="C79" s="444">
        <f>SUM(C77/C37)</f>
        <v>30.907327586206897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12857</v>
      </c>
      <c r="D81" s="73">
        <f>SUM(D67:D69,D71:D76)</f>
        <v>35280</v>
      </c>
      <c r="E81" s="250">
        <f>SUM(C81/D81)</f>
        <v>0.36442743764172336</v>
      </c>
      <c r="F81" s="74"/>
      <c r="N81" s="72"/>
    </row>
    <row r="82" spans="2:14" x14ac:dyDescent="0.3">
      <c r="C82" s="434"/>
      <c r="D82" s="40"/>
      <c r="E82" s="40"/>
      <c r="N82" s="72"/>
    </row>
    <row r="83" spans="2:14" x14ac:dyDescent="0.3">
      <c r="C83" s="433"/>
      <c r="N83" s="72"/>
    </row>
    <row r="84" spans="2:14" x14ac:dyDescent="0.3">
      <c r="C84" s="433"/>
      <c r="D84" s="40"/>
      <c r="E84" s="40"/>
      <c r="N84" s="72"/>
    </row>
    <row r="85" spans="2:14" x14ac:dyDescent="0.3">
      <c r="C85" s="434"/>
      <c r="D85" s="73"/>
      <c r="E85" s="73"/>
      <c r="N85" s="72"/>
    </row>
    <row r="86" spans="2:14" x14ac:dyDescent="0.3">
      <c r="B86" t="s">
        <v>589</v>
      </c>
      <c r="C86" s="445">
        <f>(SUM(C67,C68,C69,C71,C72,C73,C74,C75,C76)/SUM(C27,C28,C29,C31,C32,C33,C34,C35,C36))</f>
        <v>29.556321839080461</v>
      </c>
      <c r="D86" s="10"/>
      <c r="E86" s="73"/>
      <c r="N86" s="72"/>
    </row>
    <row r="87" spans="2:14" x14ac:dyDescent="0.3">
      <c r="C87" s="433"/>
      <c r="N87" s="72"/>
    </row>
    <row r="88" spans="2:14" x14ac:dyDescent="0.3">
      <c r="B88" s="6" t="s">
        <v>628</v>
      </c>
      <c r="C88" s="40"/>
      <c r="D88" s="40"/>
      <c r="N88" s="72"/>
    </row>
    <row r="89" spans="2:14" ht="18.600000000000001" thickBot="1" x14ac:dyDescent="0.4">
      <c r="B89" s="191" t="s">
        <v>56</v>
      </c>
      <c r="C89" s="192"/>
      <c r="D89" s="192"/>
      <c r="N89" s="72"/>
    </row>
    <row r="90" spans="2:14" x14ac:dyDescent="0.3">
      <c r="B90" s="195"/>
      <c r="C90" s="423" t="s">
        <v>631</v>
      </c>
      <c r="D90" s="69" t="s">
        <v>22</v>
      </c>
      <c r="E90" s="82" t="s">
        <v>23</v>
      </c>
      <c r="F90" s="45" t="s">
        <v>23</v>
      </c>
    </row>
    <row r="91" spans="2:14" ht="15" thickBot="1" x14ac:dyDescent="0.35">
      <c r="B91" s="196"/>
      <c r="C91" s="47" t="s">
        <v>83</v>
      </c>
      <c r="D91" s="47" t="s">
        <v>54</v>
      </c>
      <c r="E91" s="209" t="s">
        <v>16</v>
      </c>
      <c r="F91" s="52" t="s">
        <v>21</v>
      </c>
    </row>
    <row r="92" spans="2:14" ht="16.2" thickBot="1" x14ac:dyDescent="0.35">
      <c r="B92" s="39" t="s">
        <v>55</v>
      </c>
      <c r="C92" s="62" t="s">
        <v>15</v>
      </c>
      <c r="D92" s="49" t="s">
        <v>15</v>
      </c>
      <c r="E92" s="54" t="s">
        <v>15</v>
      </c>
      <c r="F92" s="49" t="s">
        <v>15</v>
      </c>
    </row>
    <row r="93" spans="2:14" x14ac:dyDescent="0.3">
      <c r="B93" s="129" t="s">
        <v>0</v>
      </c>
      <c r="C93" s="212">
        <f t="shared" ref="C93:D102" si="13">SUM(C67/C27)</f>
        <v>34.297297297297298</v>
      </c>
      <c r="D93" s="111">
        <f t="shared" si="13"/>
        <v>36.743362831858406</v>
      </c>
      <c r="E93" s="210">
        <f t="shared" ref="E93:E102" si="14">SUM(C93-D93)</f>
        <v>-2.4460655345611073</v>
      </c>
      <c r="F93" s="44">
        <f>SUM(E93/D93)</f>
        <v>-6.6571629432901042E-2</v>
      </c>
    </row>
    <row r="94" spans="2:14" x14ac:dyDescent="0.3">
      <c r="B94" s="129" t="s">
        <v>2</v>
      </c>
      <c r="C94" s="212">
        <f t="shared" si="13"/>
        <v>25.959183673469386</v>
      </c>
      <c r="D94" s="111">
        <f t="shared" si="13"/>
        <v>27.64406779661017</v>
      </c>
      <c r="E94" s="210">
        <f t="shared" si="14"/>
        <v>-1.6848841231407832</v>
      </c>
      <c r="F94" s="44">
        <f t="shared" ref="F94:F102" si="15">SUM(E94/D94)</f>
        <v>-6.0949211076214718E-2</v>
      </c>
    </row>
    <row r="95" spans="2:14" x14ac:dyDescent="0.3">
      <c r="B95" s="130" t="s">
        <v>1</v>
      </c>
      <c r="C95" s="212">
        <f t="shared" si="13"/>
        <v>39.789473684210527</v>
      </c>
      <c r="D95" s="111">
        <f t="shared" si="13"/>
        <v>37.680851063829785</v>
      </c>
      <c r="E95" s="210">
        <f t="shared" si="14"/>
        <v>2.1086226203807428</v>
      </c>
      <c r="F95" s="44">
        <f t="shared" si="15"/>
        <v>5.5960058248387873E-2</v>
      </c>
      <c r="I95" s="40"/>
    </row>
    <row r="96" spans="2:14" x14ac:dyDescent="0.3">
      <c r="B96" s="130" t="s">
        <v>6</v>
      </c>
      <c r="C96" s="212">
        <f t="shared" si="13"/>
        <v>31.157513835674756</v>
      </c>
      <c r="D96" s="111">
        <f t="shared" si="13"/>
        <v>34.616399999999999</v>
      </c>
      <c r="E96" s="210">
        <f t="shared" si="14"/>
        <v>-3.4588861643252429</v>
      </c>
      <c r="F96" s="44">
        <f t="shared" si="15"/>
        <v>-9.9920447080725991E-2</v>
      </c>
      <c r="J96" s="72"/>
    </row>
    <row r="97" spans="2:13" x14ac:dyDescent="0.3">
      <c r="B97" s="130" t="s">
        <v>3</v>
      </c>
      <c r="C97" s="212">
        <f t="shared" si="13"/>
        <v>47.275862068965516</v>
      </c>
      <c r="D97" s="111">
        <f t="shared" si="13"/>
        <v>37.586666666666666</v>
      </c>
      <c r="E97" s="210">
        <f t="shared" si="14"/>
        <v>9.68919540229885</v>
      </c>
      <c r="F97" s="44">
        <f t="shared" si="15"/>
        <v>0.25778277941554228</v>
      </c>
      <c r="J97" s="72"/>
    </row>
    <row r="98" spans="2:13" x14ac:dyDescent="0.3">
      <c r="B98" s="130" t="s">
        <v>7</v>
      </c>
      <c r="C98" s="212">
        <f t="shared" si="13"/>
        <v>20.38095238095238</v>
      </c>
      <c r="D98" s="111">
        <f t="shared" si="13"/>
        <v>21.485714285714284</v>
      </c>
      <c r="E98" s="210">
        <f t="shared" si="14"/>
        <v>-1.1047619047619044</v>
      </c>
      <c r="F98" s="44">
        <f t="shared" si="15"/>
        <v>-5.1418439716312041E-2</v>
      </c>
      <c r="J98" s="72"/>
    </row>
    <row r="99" spans="2:13" x14ac:dyDescent="0.3">
      <c r="B99" s="130" t="s">
        <v>59</v>
      </c>
      <c r="C99" s="212">
        <f t="shared" si="13"/>
        <v>33.932432432432435</v>
      </c>
      <c r="D99" s="111">
        <f t="shared" si="13"/>
        <v>30.715217391304346</v>
      </c>
      <c r="E99" s="210">
        <f t="shared" si="14"/>
        <v>3.2172150411280889</v>
      </c>
      <c r="F99" s="44">
        <f t="shared" si="15"/>
        <v>0.10474335897225005</v>
      </c>
      <c r="J99" s="455"/>
    </row>
    <row r="100" spans="2:13" x14ac:dyDescent="0.3">
      <c r="B100" s="130" t="s">
        <v>338</v>
      </c>
      <c r="C100" s="212">
        <f t="shared" si="13"/>
        <v>31.666666666666668</v>
      </c>
      <c r="D100" s="111">
        <f t="shared" si="13"/>
        <v>30.21311475409836</v>
      </c>
      <c r="E100" s="210">
        <f t="shared" si="14"/>
        <v>1.4535519125683081</v>
      </c>
      <c r="F100" s="44">
        <f t="shared" si="15"/>
        <v>4.8109965635738904E-2</v>
      </c>
      <c r="J100" s="455"/>
    </row>
    <row r="101" spans="2:13" x14ac:dyDescent="0.3">
      <c r="B101" s="130" t="s">
        <v>65</v>
      </c>
      <c r="C101" s="212">
        <f t="shared" si="13"/>
        <v>35.25925925925926</v>
      </c>
      <c r="D101" s="111">
        <f t="shared" si="13"/>
        <v>23.818181818181817</v>
      </c>
      <c r="E101" s="210">
        <f t="shared" si="14"/>
        <v>11.441077441077443</v>
      </c>
      <c r="F101" s="44">
        <f t="shared" si="15"/>
        <v>0.48035057958722094</v>
      </c>
      <c r="I101" s="454"/>
      <c r="J101" s="455"/>
    </row>
    <row r="102" spans="2:13" ht="16.2" thickBot="1" x14ac:dyDescent="0.35">
      <c r="B102" s="13" t="s">
        <v>19</v>
      </c>
      <c r="C102" s="213">
        <f t="shared" si="13"/>
        <v>13.357142857142858</v>
      </c>
      <c r="D102" s="208">
        <f t="shared" si="13"/>
        <v>18.657627118644069</v>
      </c>
      <c r="E102" s="211">
        <f t="shared" si="14"/>
        <v>-5.3004842615012109</v>
      </c>
      <c r="F102" s="65">
        <f t="shared" si="15"/>
        <v>-0.28409208887043191</v>
      </c>
      <c r="I102" s="453"/>
      <c r="J102" s="72"/>
      <c r="K102" s="452"/>
      <c r="L102" s="452"/>
      <c r="M102" s="266"/>
    </row>
    <row r="103" spans="2:13" x14ac:dyDescent="0.3">
      <c r="C103" s="433"/>
      <c r="J103" s="72"/>
      <c r="K103" s="283"/>
      <c r="L103" s="266"/>
      <c r="M103" s="266"/>
    </row>
    <row r="104" spans="2:13" x14ac:dyDescent="0.3">
      <c r="B104" s="315"/>
      <c r="C104" s="447"/>
      <c r="D104" s="317"/>
      <c r="E104" s="300"/>
      <c r="F104" s="300"/>
      <c r="J104" s="72"/>
      <c r="K104" s="284"/>
      <c r="L104" s="285"/>
      <c r="M104" s="285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0A00B-3AEA-493B-9AFD-8F0495AC0B16}">
  <dimension ref="B2:R104"/>
  <sheetViews>
    <sheetView workbookViewId="0">
      <selection activeCell="K30" sqref="K30"/>
    </sheetView>
  </sheetViews>
  <sheetFormatPr defaultRowHeight="14.4" x14ac:dyDescent="0.3"/>
  <cols>
    <col min="2" max="2" width="20.6640625" customWidth="1"/>
    <col min="3" max="3" width="11.44140625" customWidth="1"/>
    <col min="4" max="4" width="14.88671875" customWidth="1"/>
    <col min="5" max="5" width="14.33203125" customWidth="1"/>
    <col min="6" max="6" width="15" customWidth="1"/>
    <col min="17" max="17" width="30.109375" customWidth="1"/>
    <col min="18" max="18" width="12" customWidth="1"/>
  </cols>
  <sheetData>
    <row r="2" spans="2:18" ht="23.4" x14ac:dyDescent="0.45">
      <c r="B2" s="287" t="s">
        <v>635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635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638</v>
      </c>
      <c r="D6" s="465" t="s">
        <v>637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37</v>
      </c>
      <c r="D9" s="426">
        <v>37</v>
      </c>
      <c r="E9" s="93">
        <f t="shared" ref="E9:E19" si="0">SUM(C9-D9)</f>
        <v>0</v>
      </c>
      <c r="F9" s="475">
        <f t="shared" ref="F9:F19" si="1">SUM(E9/D9)</f>
        <v>0</v>
      </c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50</v>
      </c>
      <c r="D10" s="427">
        <v>48</v>
      </c>
      <c r="E10" s="93">
        <f t="shared" si="0"/>
        <v>2</v>
      </c>
      <c r="F10" s="44">
        <f t="shared" si="1"/>
        <v>4.1666666666666664E-2</v>
      </c>
      <c r="I10" s="459"/>
      <c r="J10" s="190"/>
      <c r="K10" s="139"/>
      <c r="L10" s="139"/>
      <c r="M10" s="139"/>
      <c r="N10" s="141"/>
      <c r="Q10" t="s">
        <v>640</v>
      </c>
    </row>
    <row r="11" spans="2:18" ht="15" thickBot="1" x14ac:dyDescent="0.35">
      <c r="B11" s="38" t="s">
        <v>1</v>
      </c>
      <c r="C11" s="427">
        <v>20</v>
      </c>
      <c r="D11" s="427">
        <v>20</v>
      </c>
      <c r="E11" s="93">
        <f t="shared" si="0"/>
        <v>0</v>
      </c>
      <c r="F11" s="44">
        <f t="shared" si="1"/>
        <v>0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2331</v>
      </c>
      <c r="D12" s="427">
        <v>2340</v>
      </c>
      <c r="E12" s="93">
        <f t="shared" si="0"/>
        <v>-9</v>
      </c>
      <c r="F12" s="44">
        <f t="shared" si="1"/>
        <v>-3.8461538461538464E-3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0.70948717948717954</v>
      </c>
    </row>
    <row r="13" spans="2:18" ht="15" thickBot="1" x14ac:dyDescent="0.35">
      <c r="B13" s="508" t="s">
        <v>3</v>
      </c>
      <c r="C13" s="509">
        <v>29</v>
      </c>
      <c r="D13" s="509">
        <v>29</v>
      </c>
      <c r="E13" s="476">
        <f t="shared" si="0"/>
        <v>0</v>
      </c>
      <c r="F13" s="477">
        <f t="shared" si="1"/>
        <v>0</v>
      </c>
      <c r="G13" s="116" t="s">
        <v>641</v>
      </c>
      <c r="H13" s="116"/>
      <c r="J13" s="190"/>
      <c r="K13" s="146"/>
      <c r="L13" s="139"/>
      <c r="M13" s="139"/>
      <c r="N13" s="141"/>
      <c r="Q13" s="16" t="s">
        <v>11</v>
      </c>
      <c r="R13" s="18">
        <f>SUM(C56/R8)</f>
        <v>0.69482868525896413</v>
      </c>
    </row>
    <row r="14" spans="2:18" ht="15" thickBot="1" x14ac:dyDescent="0.35">
      <c r="B14" s="14" t="s">
        <v>7</v>
      </c>
      <c r="C14" s="427">
        <v>22</v>
      </c>
      <c r="D14" s="427">
        <v>22</v>
      </c>
      <c r="E14" s="93">
        <f t="shared" si="0"/>
        <v>0</v>
      </c>
      <c r="F14" s="474">
        <f t="shared" si="1"/>
        <v>0</v>
      </c>
      <c r="J14" s="190"/>
      <c r="K14" s="144"/>
      <c r="L14" s="139"/>
      <c r="M14" s="139"/>
      <c r="N14" s="141"/>
      <c r="Q14" t="s">
        <v>639</v>
      </c>
    </row>
    <row r="15" spans="2:18" ht="15" thickBot="1" x14ac:dyDescent="0.35">
      <c r="B15" s="14" t="s">
        <v>59</v>
      </c>
      <c r="C15" s="427">
        <v>147</v>
      </c>
      <c r="D15" s="427">
        <v>148</v>
      </c>
      <c r="E15" s="93">
        <f t="shared" si="0"/>
        <v>-1</v>
      </c>
      <c r="F15" s="471">
        <f t="shared" si="1"/>
        <v>-6.7567567567567571E-3</v>
      </c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21</v>
      </c>
      <c r="D16" s="429">
        <v>21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58</v>
      </c>
      <c r="R16" s="18">
        <f>D19/R7</f>
        <v>0.71153846153846156</v>
      </c>
    </row>
    <row r="17" spans="2:18" ht="15" thickBot="1" x14ac:dyDescent="0.35">
      <c r="B17" s="206" t="s">
        <v>65</v>
      </c>
      <c r="C17" s="468">
        <v>26</v>
      </c>
      <c r="D17" s="468">
        <v>26</v>
      </c>
      <c r="E17" s="478">
        <f t="shared" si="0"/>
        <v>0</v>
      </c>
      <c r="F17" s="477">
        <f t="shared" si="1"/>
        <v>0</v>
      </c>
      <c r="G17" s="116" t="s">
        <v>641</v>
      </c>
      <c r="H17" s="116"/>
      <c r="J17" s="190"/>
      <c r="K17" s="144"/>
      <c r="L17" s="139"/>
      <c r="M17" s="139"/>
      <c r="N17" s="141"/>
      <c r="Q17" s="16" t="s">
        <v>11</v>
      </c>
      <c r="R17" s="18">
        <f>D56/R8</f>
        <v>0.7206693227091634</v>
      </c>
    </row>
    <row r="18" spans="2:18" ht="15" thickBot="1" x14ac:dyDescent="0.35">
      <c r="B18" s="326" t="s">
        <v>19</v>
      </c>
      <c r="C18" s="466">
        <v>84</v>
      </c>
      <c r="D18" s="466">
        <v>84</v>
      </c>
      <c r="E18" s="505">
        <f t="shared" si="0"/>
        <v>0</v>
      </c>
      <c r="F18" s="507">
        <f t="shared" si="1"/>
        <v>0</v>
      </c>
      <c r="G18" s="116" t="s">
        <v>641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2767</v>
      </c>
      <c r="D19" s="7">
        <f>SUM(D9:D18)</f>
        <v>2775</v>
      </c>
      <c r="E19" s="77">
        <f t="shared" si="0"/>
        <v>-8</v>
      </c>
      <c r="F19" s="60">
        <f t="shared" si="1"/>
        <v>-2.8828828828828829E-3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636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638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37</v>
      </c>
      <c r="D27" s="99">
        <v>113</v>
      </c>
      <c r="E27" s="41">
        <f>SUM(C27-D27)</f>
        <v>-76</v>
      </c>
      <c r="F27" s="67">
        <f>SUM(E27/D27)</f>
        <v>-0.67256637168141598</v>
      </c>
      <c r="G27" s="75">
        <f t="shared" ref="G27:G37" si="3">SUM(C27/D27)</f>
        <v>0.32743362831858408</v>
      </c>
    </row>
    <row r="28" spans="2:18" ht="15" thickBot="1" x14ac:dyDescent="0.35">
      <c r="B28" s="34" t="s">
        <v>2</v>
      </c>
      <c r="C28" s="435">
        <f t="shared" si="2"/>
        <v>50</v>
      </c>
      <c r="D28" s="99">
        <v>118</v>
      </c>
      <c r="E28" s="41">
        <f t="shared" ref="E28:E37" si="4">SUM(C28-D28)</f>
        <v>-68</v>
      </c>
      <c r="F28" s="67">
        <f t="shared" ref="F28:F35" si="5">SUM(E28/D28)</f>
        <v>-0.57627118644067798</v>
      </c>
      <c r="G28" s="75">
        <f t="shared" si="3"/>
        <v>0.42372881355932202</v>
      </c>
    </row>
    <row r="29" spans="2:18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4"/>
        <v>-27</v>
      </c>
      <c r="F29" s="67">
        <f t="shared" si="5"/>
        <v>-0.57446808510638303</v>
      </c>
      <c r="G29" s="75">
        <f t="shared" si="3"/>
        <v>0.42553191489361702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2331</v>
      </c>
      <c r="D30" s="99">
        <v>2500</v>
      </c>
      <c r="E30" s="41">
        <f t="shared" si="4"/>
        <v>-169</v>
      </c>
      <c r="F30" s="67">
        <f t="shared" si="5"/>
        <v>-6.7599999999999993E-2</v>
      </c>
      <c r="G30" s="75">
        <f t="shared" si="3"/>
        <v>0.93240000000000001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4"/>
        <v>-46</v>
      </c>
      <c r="F31" s="67">
        <f t="shared" si="5"/>
        <v>-0.61333333333333329</v>
      </c>
      <c r="G31" s="75">
        <f t="shared" si="3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22</v>
      </c>
      <c r="D32" s="99">
        <v>35</v>
      </c>
      <c r="E32" s="41">
        <f t="shared" si="4"/>
        <v>-13</v>
      </c>
      <c r="F32" s="67">
        <f t="shared" si="5"/>
        <v>-0.37142857142857144</v>
      </c>
      <c r="G32" s="75">
        <f t="shared" si="3"/>
        <v>0.62857142857142856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147</v>
      </c>
      <c r="D33" s="99">
        <v>460</v>
      </c>
      <c r="E33" s="41">
        <f t="shared" si="4"/>
        <v>-313</v>
      </c>
      <c r="F33" s="67">
        <f t="shared" si="5"/>
        <v>-0.68043478260869561</v>
      </c>
      <c r="G33" s="75">
        <f t="shared" si="3"/>
        <v>0.31956521739130433</v>
      </c>
      <c r="Q33" s="72"/>
    </row>
    <row r="34" spans="2:17" ht="15" thickBot="1" x14ac:dyDescent="0.35">
      <c r="B34" s="14" t="s">
        <v>338</v>
      </c>
      <c r="C34" s="435">
        <f t="shared" si="2"/>
        <v>21</v>
      </c>
      <c r="D34" s="99">
        <v>61</v>
      </c>
      <c r="E34" s="41">
        <f t="shared" si="4"/>
        <v>-40</v>
      </c>
      <c r="F34" s="67">
        <f t="shared" si="5"/>
        <v>-0.65573770491803274</v>
      </c>
      <c r="G34" s="75">
        <f t="shared" si="3"/>
        <v>0.34426229508196721</v>
      </c>
      <c r="Q34" s="72"/>
    </row>
    <row r="35" spans="2:17" ht="15" thickBot="1" x14ac:dyDescent="0.35">
      <c r="B35" s="14" t="s">
        <v>65</v>
      </c>
      <c r="C35" s="436">
        <f t="shared" si="2"/>
        <v>26</v>
      </c>
      <c r="D35" s="81">
        <v>44</v>
      </c>
      <c r="E35" s="57">
        <f t="shared" si="4"/>
        <v>-18</v>
      </c>
      <c r="F35" s="389">
        <f t="shared" si="5"/>
        <v>-0.40909090909090912</v>
      </c>
      <c r="G35" s="75">
        <f t="shared" si="3"/>
        <v>0.59090909090909094</v>
      </c>
      <c r="Q35" s="72"/>
    </row>
    <row r="36" spans="2:17" ht="15" thickBot="1" x14ac:dyDescent="0.35">
      <c r="B36" s="14" t="s">
        <v>19</v>
      </c>
      <c r="C36" s="435">
        <f t="shared" si="2"/>
        <v>84</v>
      </c>
      <c r="D36" s="119">
        <v>295</v>
      </c>
      <c r="E36" s="41">
        <f t="shared" si="4"/>
        <v>-211</v>
      </c>
      <c r="F36" s="94">
        <f>SUM(E36/D36)</f>
        <v>-0.71525423728813564</v>
      </c>
      <c r="G36" s="75">
        <f t="shared" si="3"/>
        <v>0.28474576271186441</v>
      </c>
      <c r="Q36" s="72"/>
    </row>
    <row r="37" spans="2:17" ht="15" thickBot="1" x14ac:dyDescent="0.35">
      <c r="B37" s="61" t="s">
        <v>50</v>
      </c>
      <c r="C37" s="432">
        <f>SUM(C27:C36)</f>
        <v>2767</v>
      </c>
      <c r="D37" s="7">
        <f>SUM(D27:D36)</f>
        <v>3748</v>
      </c>
      <c r="E37" s="77">
        <f t="shared" si="4"/>
        <v>-981</v>
      </c>
      <c r="F37" s="149">
        <f>SUM(E37/D37)</f>
        <v>-0.26173959445037354</v>
      </c>
      <c r="G37" s="185">
        <f t="shared" si="3"/>
        <v>0.73826040554962646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436</v>
      </c>
      <c r="D39" s="438">
        <f>SUM(D27:D29,D31:D36)</f>
        <v>1248</v>
      </c>
      <c r="E39" s="77">
        <f>SUM(C39-D39)</f>
        <v>-812</v>
      </c>
      <c r="F39" s="149">
        <f>SUM(E39/D39)</f>
        <v>-0.65064102564102566</v>
      </c>
      <c r="G39" s="185">
        <f>SUM(C39/D39)</f>
        <v>0.34935897435897434</v>
      </c>
      <c r="Q39" s="72"/>
    </row>
    <row r="40" spans="2:17" x14ac:dyDescent="0.3">
      <c r="C40" s="433"/>
      <c r="Q40" s="72"/>
    </row>
    <row r="41" spans="2:17" ht="15.6" x14ac:dyDescent="0.3">
      <c r="B41" s="70" t="s">
        <v>635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638</v>
      </c>
      <c r="D43" s="465" t="s">
        <v>637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39" t="s">
        <v>83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1242</v>
      </c>
      <c r="D46" s="441">
        <v>1298</v>
      </c>
      <c r="E46" s="93">
        <f t="shared" ref="E46:E55" si="6">SUM(C46-D46)</f>
        <v>-56</v>
      </c>
      <c r="F46" s="472">
        <f t="shared" ref="F46:F55" si="7">SUM(E46/D46)</f>
        <v>-4.3143297380585519E-2</v>
      </c>
      <c r="G46" s="394">
        <f t="shared" ref="G46:G56" si="8">SUM(C46/C27)</f>
        <v>33.567567567567565</v>
      </c>
      <c r="M46" s="464"/>
      <c r="Q46" s="72"/>
    </row>
    <row r="47" spans="2:17" ht="15" thickBot="1" x14ac:dyDescent="0.35">
      <c r="B47" s="248" t="s">
        <v>2</v>
      </c>
      <c r="C47" s="427">
        <v>1433</v>
      </c>
      <c r="D47" s="430">
        <v>1291</v>
      </c>
      <c r="E47" s="93">
        <f t="shared" si="6"/>
        <v>142</v>
      </c>
      <c r="F47" s="95">
        <f t="shared" si="7"/>
        <v>0.10999225406661503</v>
      </c>
      <c r="G47" s="394">
        <f t="shared" si="8"/>
        <v>28.66</v>
      </c>
      <c r="I47" s="459"/>
      <c r="K47" s="35"/>
      <c r="Q47" s="72"/>
    </row>
    <row r="48" spans="2:17" ht="15" thickBot="1" x14ac:dyDescent="0.35">
      <c r="B48" s="38" t="s">
        <v>1</v>
      </c>
      <c r="C48" s="427">
        <v>771</v>
      </c>
      <c r="D48" s="427">
        <v>769</v>
      </c>
      <c r="E48" s="93">
        <f t="shared" si="6"/>
        <v>2</v>
      </c>
      <c r="F48" s="95">
        <f t="shared" si="7"/>
        <v>2.6007802340702211E-3</v>
      </c>
      <c r="G48" s="394">
        <f t="shared" si="8"/>
        <v>38.549999999999997</v>
      </c>
      <c r="M48" t="s">
        <v>634</v>
      </c>
      <c r="Q48" s="72"/>
    </row>
    <row r="49" spans="2:17" ht="15" thickBot="1" x14ac:dyDescent="0.35">
      <c r="B49" s="2" t="s">
        <v>6</v>
      </c>
      <c r="C49" s="442">
        <v>73697</v>
      </c>
      <c r="D49" s="442">
        <v>77153</v>
      </c>
      <c r="E49" s="93">
        <f t="shared" si="6"/>
        <v>-3456</v>
      </c>
      <c r="F49" s="95">
        <f t="shared" si="7"/>
        <v>-4.4794110404002434E-2</v>
      </c>
      <c r="G49" s="394">
        <f t="shared" si="8"/>
        <v>31.616044616044615</v>
      </c>
      <c r="Q49" s="72"/>
    </row>
    <row r="50" spans="2:17" ht="15" thickBot="1" x14ac:dyDescent="0.35">
      <c r="B50" s="98" t="s">
        <v>3</v>
      </c>
      <c r="C50" s="467">
        <v>1378</v>
      </c>
      <c r="D50" s="467">
        <v>1378</v>
      </c>
      <c r="E50" s="476">
        <f t="shared" si="6"/>
        <v>0</v>
      </c>
      <c r="F50" s="480">
        <f t="shared" si="7"/>
        <v>0</v>
      </c>
      <c r="G50" s="481">
        <f t="shared" si="8"/>
        <v>47.517241379310342</v>
      </c>
      <c r="H50" s="116" t="s">
        <v>641</v>
      </c>
      <c r="I50" s="116"/>
      <c r="Q50" s="72"/>
    </row>
    <row r="51" spans="2:17" ht="15" thickBot="1" x14ac:dyDescent="0.35">
      <c r="B51" s="14" t="s">
        <v>7</v>
      </c>
      <c r="C51" s="427">
        <v>495</v>
      </c>
      <c r="D51" s="427">
        <v>435</v>
      </c>
      <c r="E51" s="93">
        <f t="shared" si="6"/>
        <v>60</v>
      </c>
      <c r="F51" s="472">
        <f t="shared" si="7"/>
        <v>0.13793103448275862</v>
      </c>
      <c r="G51" s="394">
        <f t="shared" si="8"/>
        <v>22.5</v>
      </c>
      <c r="Q51" s="72"/>
    </row>
    <row r="52" spans="2:17" ht="15" thickBot="1" x14ac:dyDescent="0.35">
      <c r="B52" s="14" t="s">
        <v>59</v>
      </c>
      <c r="C52" s="473">
        <v>5138</v>
      </c>
      <c r="D52" s="473">
        <v>5105</v>
      </c>
      <c r="E52" s="93">
        <f t="shared" si="6"/>
        <v>33</v>
      </c>
      <c r="F52" s="472">
        <f t="shared" si="7"/>
        <v>6.4642507345739472E-3</v>
      </c>
      <c r="G52" s="394">
        <f t="shared" si="8"/>
        <v>34.952380952380949</v>
      </c>
      <c r="K52" s="40"/>
      <c r="M52" s="40"/>
      <c r="Q52" s="88"/>
    </row>
    <row r="53" spans="2:17" ht="15" thickBot="1" x14ac:dyDescent="0.35">
      <c r="B53" s="14" t="s">
        <v>338</v>
      </c>
      <c r="C53" s="429">
        <v>698</v>
      </c>
      <c r="D53" s="429">
        <v>666</v>
      </c>
      <c r="E53" s="26">
        <f t="shared" si="6"/>
        <v>32</v>
      </c>
      <c r="F53" s="152">
        <f t="shared" si="7"/>
        <v>4.8048048048048048E-2</v>
      </c>
      <c r="G53" s="394">
        <f t="shared" si="8"/>
        <v>33.238095238095241</v>
      </c>
      <c r="K53" s="40"/>
      <c r="L53" s="40"/>
      <c r="M53" s="40"/>
      <c r="N53" s="40"/>
      <c r="O53" s="40"/>
      <c r="Q53" s="88"/>
    </row>
    <row r="54" spans="2:17" ht="15" thickBot="1" x14ac:dyDescent="0.35">
      <c r="B54" s="206" t="s">
        <v>65</v>
      </c>
      <c r="C54" s="467">
        <v>851</v>
      </c>
      <c r="D54" s="467">
        <v>851</v>
      </c>
      <c r="E54" s="478">
        <f t="shared" si="6"/>
        <v>0</v>
      </c>
      <c r="F54" s="483">
        <f t="shared" si="7"/>
        <v>0</v>
      </c>
      <c r="G54" s="481">
        <f t="shared" si="8"/>
        <v>32.730769230769234</v>
      </c>
      <c r="H54" s="116" t="s">
        <v>641</v>
      </c>
      <c r="I54" s="116"/>
      <c r="K54" s="40"/>
      <c r="L54" s="40"/>
      <c r="M54" s="40"/>
    </row>
    <row r="55" spans="2:17" ht="15" thickBot="1" x14ac:dyDescent="0.35">
      <c r="B55" s="326" t="s">
        <v>19</v>
      </c>
      <c r="C55" s="466">
        <v>1498</v>
      </c>
      <c r="D55" s="466">
        <v>1498</v>
      </c>
      <c r="E55" s="505">
        <f t="shared" si="6"/>
        <v>0</v>
      </c>
      <c r="F55" s="506">
        <f t="shared" si="7"/>
        <v>0</v>
      </c>
      <c r="G55" s="481">
        <f t="shared" si="8"/>
        <v>17.833333333333332</v>
      </c>
      <c r="H55" s="116" t="s">
        <v>641</v>
      </c>
      <c r="I55" s="116"/>
      <c r="J55" s="5"/>
    </row>
    <row r="56" spans="2:17" ht="15" thickBot="1" x14ac:dyDescent="0.35">
      <c r="B56" s="61" t="s">
        <v>50</v>
      </c>
      <c r="C56" s="432">
        <f>SUM(C46:C55)</f>
        <v>87201</v>
      </c>
      <c r="D56" s="59">
        <f>SUM(D46:D55)</f>
        <v>90444</v>
      </c>
      <c r="E56" s="77">
        <f>SUM(C56-D56)</f>
        <v>-3243</v>
      </c>
      <c r="F56" s="149">
        <f>SUM(E56/D56)</f>
        <v>-3.5856441554995358E-2</v>
      </c>
      <c r="G56" s="395">
        <f t="shared" si="8"/>
        <v>31.514636790748103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13504</v>
      </c>
      <c r="D57" s="73">
        <f>SUM(D46:D48,D50:D55)</f>
        <v>13291</v>
      </c>
      <c r="E57" s="73">
        <f>SUM(E46:E48,E50:E55)</f>
        <v>213</v>
      </c>
      <c r="F57" s="127">
        <f>SUM(E57/D57)</f>
        <v>1.6025882175908508E-2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13504</v>
      </c>
      <c r="F59" s="30">
        <f>SUM(C27:C29,C31:C36)</f>
        <v>436</v>
      </c>
      <c r="G59" s="134">
        <f>SUM(E59/F59)</f>
        <v>30.972477064220183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636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638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39" t="s">
        <v>83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1242</v>
      </c>
      <c r="D67" s="220">
        <v>4152</v>
      </c>
      <c r="E67" s="41">
        <f>SUM(C67-D67)</f>
        <v>-2910</v>
      </c>
      <c r="F67" s="67">
        <f>SUM(E67/D67)</f>
        <v>-0.70086705202312138</v>
      </c>
      <c r="G67" s="75">
        <f t="shared" ref="G67:G77" si="10">SUM(C67/D67)</f>
        <v>0.29913294797687862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1433</v>
      </c>
      <c r="D68" s="220">
        <v>3262</v>
      </c>
      <c r="E68" s="41">
        <f t="shared" ref="E68:E76" si="11">SUM(C68-D68)</f>
        <v>-1829</v>
      </c>
      <c r="F68" s="67">
        <f t="shared" ref="F68:F76" si="12">SUM(E68/D68)</f>
        <v>-0.56069895769466582</v>
      </c>
      <c r="G68" s="75">
        <f t="shared" si="10"/>
        <v>0.43930104230533418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771</v>
      </c>
      <c r="D69" s="220">
        <v>1771</v>
      </c>
      <c r="E69" s="41">
        <f t="shared" si="11"/>
        <v>-1000</v>
      </c>
      <c r="F69" s="67">
        <f t="shared" si="12"/>
        <v>-0.56465273856578202</v>
      </c>
      <c r="G69" s="75">
        <f t="shared" si="10"/>
        <v>0.43534726143421798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73697</v>
      </c>
      <c r="D70" s="220">
        <v>86541</v>
      </c>
      <c r="E70" s="41">
        <f t="shared" si="11"/>
        <v>-12844</v>
      </c>
      <c r="F70" s="67">
        <f t="shared" si="12"/>
        <v>-0.1484152020429623</v>
      </c>
      <c r="G70" s="75">
        <f t="shared" si="10"/>
        <v>0.85158479795703768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1378</v>
      </c>
      <c r="D71" s="220">
        <v>2819</v>
      </c>
      <c r="E71" s="41">
        <f t="shared" si="11"/>
        <v>-1441</v>
      </c>
      <c r="F71" s="67">
        <f t="shared" si="12"/>
        <v>-0.51117417523944664</v>
      </c>
      <c r="G71" s="75">
        <f t="shared" si="10"/>
        <v>0.48882582476055336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495</v>
      </c>
      <c r="D72" s="223">
        <v>752</v>
      </c>
      <c r="E72" s="57">
        <f t="shared" si="11"/>
        <v>-257</v>
      </c>
      <c r="F72" s="94">
        <f t="shared" si="12"/>
        <v>-0.34175531914893614</v>
      </c>
      <c r="G72" s="75">
        <f t="shared" si="10"/>
        <v>0.6582446808510638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5138</v>
      </c>
      <c r="D73" s="220">
        <v>14129</v>
      </c>
      <c r="E73" s="41">
        <f t="shared" si="11"/>
        <v>-8991</v>
      </c>
      <c r="F73" s="67">
        <f t="shared" si="12"/>
        <v>-0.6363507679241277</v>
      </c>
      <c r="G73" s="75">
        <f t="shared" si="10"/>
        <v>0.3636492320758723</v>
      </c>
    </row>
    <row r="74" spans="2:14" x14ac:dyDescent="0.3">
      <c r="B74" s="38" t="s">
        <v>338</v>
      </c>
      <c r="C74" s="435">
        <f t="shared" si="9"/>
        <v>698</v>
      </c>
      <c r="D74" s="235">
        <v>1843</v>
      </c>
      <c r="E74" s="93">
        <f t="shared" si="11"/>
        <v>-1145</v>
      </c>
      <c r="F74" s="95">
        <f t="shared" si="12"/>
        <v>-0.62126966901790559</v>
      </c>
      <c r="G74" s="75">
        <f t="shared" si="10"/>
        <v>0.37873033098209441</v>
      </c>
    </row>
    <row r="75" spans="2:14" x14ac:dyDescent="0.3">
      <c r="B75" s="486" t="s">
        <v>65</v>
      </c>
      <c r="C75" s="487">
        <f t="shared" si="9"/>
        <v>851</v>
      </c>
      <c r="D75" s="244">
        <v>1048</v>
      </c>
      <c r="E75" s="489">
        <f t="shared" si="11"/>
        <v>-197</v>
      </c>
      <c r="F75" s="490">
        <f t="shared" si="12"/>
        <v>-0.18797709923664122</v>
      </c>
      <c r="G75" s="75">
        <f t="shared" si="10"/>
        <v>0.81202290076335881</v>
      </c>
    </row>
    <row r="76" spans="2:14" ht="15" thickBot="1" x14ac:dyDescent="0.35">
      <c r="B76" s="38" t="s">
        <v>19</v>
      </c>
      <c r="C76" s="441">
        <f t="shared" si="9"/>
        <v>1498</v>
      </c>
      <c r="D76" s="390">
        <v>5504</v>
      </c>
      <c r="E76" s="26">
        <f t="shared" si="11"/>
        <v>-4006</v>
      </c>
      <c r="F76" s="152">
        <f t="shared" si="12"/>
        <v>-0.72783430232558144</v>
      </c>
      <c r="G76" s="75">
        <f t="shared" si="10"/>
        <v>0.27216569767441862</v>
      </c>
      <c r="K76" s="282"/>
    </row>
    <row r="77" spans="2:14" ht="15" thickBot="1" x14ac:dyDescent="0.35">
      <c r="B77" s="90" t="s">
        <v>50</v>
      </c>
      <c r="C77" s="432">
        <f>SUM(C67:C76)</f>
        <v>87201</v>
      </c>
      <c r="D77" s="115">
        <f>SUM(D67:D76)</f>
        <v>121821</v>
      </c>
      <c r="E77" s="77">
        <f>SUM(C77-D77)</f>
        <v>-34620</v>
      </c>
      <c r="F77" s="149">
        <f>SUM(E77/D77)</f>
        <v>-0.28418745536483858</v>
      </c>
      <c r="G77" s="185">
        <f t="shared" si="10"/>
        <v>0.71581254463516142</v>
      </c>
    </row>
    <row r="78" spans="2:14" ht="15" thickBot="1" x14ac:dyDescent="0.35">
      <c r="C78" s="433"/>
      <c r="E78" s="102">
        <f>SUM(E67:E76)</f>
        <v>-34620</v>
      </c>
    </row>
    <row r="79" spans="2:14" x14ac:dyDescent="0.3">
      <c r="B79" t="s">
        <v>64</v>
      </c>
      <c r="C79" s="444">
        <f>SUM(C77/C37)</f>
        <v>31.514636790748103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13504</v>
      </c>
      <c r="D81" s="73">
        <f>SUM(D67:D69,D71:D76)</f>
        <v>35280</v>
      </c>
      <c r="E81" s="250">
        <f>SUM(C81/D81)</f>
        <v>0.38276643990929704</v>
      </c>
      <c r="F81" s="74"/>
      <c r="N81" s="72"/>
    </row>
    <row r="82" spans="2:14" x14ac:dyDescent="0.3">
      <c r="C82" s="434"/>
      <c r="D82" s="40"/>
      <c r="E82" s="40"/>
      <c r="N82" s="72"/>
    </row>
    <row r="83" spans="2:14" x14ac:dyDescent="0.3">
      <c r="C83" s="433"/>
      <c r="N83" s="72"/>
    </row>
    <row r="84" spans="2:14" x14ac:dyDescent="0.3">
      <c r="C84" s="433"/>
      <c r="D84" s="40"/>
      <c r="E84" s="40"/>
      <c r="N84" s="72"/>
    </row>
    <row r="85" spans="2:14" x14ac:dyDescent="0.3">
      <c r="C85" s="434"/>
      <c r="D85" s="73"/>
      <c r="E85" s="73"/>
      <c r="N85" s="72"/>
    </row>
    <row r="86" spans="2:14" x14ac:dyDescent="0.3">
      <c r="B86" t="s">
        <v>589</v>
      </c>
      <c r="C86" s="445">
        <f>(SUM(C67,C68,C69,C71,C72,C73,C74,C75,C76)/SUM(C27,C28,C29,C31,C32,C33,C34,C35,C36))</f>
        <v>30.972477064220183</v>
      </c>
      <c r="D86" s="10"/>
      <c r="E86" s="73"/>
      <c r="N86" s="72"/>
    </row>
    <row r="87" spans="2:14" x14ac:dyDescent="0.3">
      <c r="C87" s="433"/>
      <c r="N87" s="72"/>
    </row>
    <row r="88" spans="2:14" x14ac:dyDescent="0.3">
      <c r="B88" s="6" t="s">
        <v>636</v>
      </c>
      <c r="C88" s="40"/>
      <c r="D88" s="40"/>
      <c r="N88" s="72"/>
    </row>
    <row r="89" spans="2:14" ht="18.600000000000001" thickBot="1" x14ac:dyDescent="0.4">
      <c r="B89" s="191" t="s">
        <v>56</v>
      </c>
      <c r="C89" s="192"/>
      <c r="D89" s="192"/>
      <c r="N89" s="72"/>
    </row>
    <row r="90" spans="2:14" x14ac:dyDescent="0.3">
      <c r="B90" s="195"/>
      <c r="C90" s="423" t="s">
        <v>638</v>
      </c>
      <c r="D90" s="69" t="s">
        <v>22</v>
      </c>
      <c r="E90" s="82" t="s">
        <v>23</v>
      </c>
      <c r="F90" s="45" t="s">
        <v>23</v>
      </c>
    </row>
    <row r="91" spans="2:14" ht="15" thickBot="1" x14ac:dyDescent="0.35">
      <c r="B91" s="196"/>
      <c r="C91" s="47" t="s">
        <v>83</v>
      </c>
      <c r="D91" s="47" t="s">
        <v>54</v>
      </c>
      <c r="E91" s="209" t="s">
        <v>16</v>
      </c>
      <c r="F91" s="52" t="s">
        <v>21</v>
      </c>
    </row>
    <row r="92" spans="2:14" ht="16.2" thickBot="1" x14ac:dyDescent="0.35">
      <c r="B92" s="39" t="s">
        <v>55</v>
      </c>
      <c r="C92" s="62" t="s">
        <v>15</v>
      </c>
      <c r="D92" s="49" t="s">
        <v>15</v>
      </c>
      <c r="E92" s="54" t="s">
        <v>15</v>
      </c>
      <c r="F92" s="49" t="s">
        <v>15</v>
      </c>
    </row>
    <row r="93" spans="2:14" x14ac:dyDescent="0.3">
      <c r="B93" s="129" t="s">
        <v>0</v>
      </c>
      <c r="C93" s="212">
        <f t="shared" ref="C93:D102" si="13">SUM(C67/C27)</f>
        <v>33.567567567567565</v>
      </c>
      <c r="D93" s="111">
        <f t="shared" si="13"/>
        <v>36.743362831858406</v>
      </c>
      <c r="E93" s="210">
        <f t="shared" ref="E93:E102" si="14">SUM(C93-D93)</f>
        <v>-3.1757952642908407</v>
      </c>
      <c r="F93" s="44">
        <f>SUM(E93/D93)</f>
        <v>-8.6431807530073457E-2</v>
      </c>
    </row>
    <row r="94" spans="2:14" x14ac:dyDescent="0.3">
      <c r="B94" s="129" t="s">
        <v>2</v>
      </c>
      <c r="C94" s="212">
        <f t="shared" si="13"/>
        <v>28.66</v>
      </c>
      <c r="D94" s="111">
        <f t="shared" si="13"/>
        <v>27.64406779661017</v>
      </c>
      <c r="E94" s="210">
        <f t="shared" si="14"/>
        <v>1.0159322033898306</v>
      </c>
      <c r="F94" s="44">
        <f t="shared" ref="F94:F102" si="15">SUM(E94/D94)</f>
        <v>3.6750459840588598E-2</v>
      </c>
    </row>
    <row r="95" spans="2:14" x14ac:dyDescent="0.3">
      <c r="B95" s="130" t="s">
        <v>1</v>
      </c>
      <c r="C95" s="212">
        <f t="shared" si="13"/>
        <v>38.549999999999997</v>
      </c>
      <c r="D95" s="111">
        <f t="shared" si="13"/>
        <v>37.680851063829785</v>
      </c>
      <c r="E95" s="210">
        <f t="shared" si="14"/>
        <v>0.86914893617021249</v>
      </c>
      <c r="F95" s="44">
        <f t="shared" si="15"/>
        <v>2.3066064370412191E-2</v>
      </c>
      <c r="I95" s="40"/>
    </row>
    <row r="96" spans="2:14" x14ac:dyDescent="0.3">
      <c r="B96" s="130" t="s">
        <v>6</v>
      </c>
      <c r="C96" s="212">
        <f t="shared" si="13"/>
        <v>31.616044616044615</v>
      </c>
      <c r="D96" s="111">
        <f t="shared" si="13"/>
        <v>34.616399999999999</v>
      </c>
      <c r="E96" s="210">
        <f t="shared" si="14"/>
        <v>-3.0003553839553838</v>
      </c>
      <c r="F96" s="44">
        <f t="shared" si="15"/>
        <v>-8.6674390865467923E-2</v>
      </c>
      <c r="J96" s="72"/>
    </row>
    <row r="97" spans="2:13" x14ac:dyDescent="0.3">
      <c r="B97" s="130" t="s">
        <v>3</v>
      </c>
      <c r="C97" s="212">
        <f t="shared" si="13"/>
        <v>47.517241379310342</v>
      </c>
      <c r="D97" s="111">
        <f t="shared" si="13"/>
        <v>37.586666666666666</v>
      </c>
      <c r="E97" s="210">
        <f t="shared" si="14"/>
        <v>9.9305747126436756</v>
      </c>
      <c r="F97" s="44">
        <f t="shared" si="15"/>
        <v>0.26420471920832767</v>
      </c>
      <c r="J97" s="72"/>
    </row>
    <row r="98" spans="2:13" x14ac:dyDescent="0.3">
      <c r="B98" s="130" t="s">
        <v>7</v>
      </c>
      <c r="C98" s="212">
        <f t="shared" si="13"/>
        <v>22.5</v>
      </c>
      <c r="D98" s="111">
        <f t="shared" si="13"/>
        <v>21.485714285714284</v>
      </c>
      <c r="E98" s="210">
        <f t="shared" si="14"/>
        <v>1.014285714285716</v>
      </c>
      <c r="F98" s="44">
        <f t="shared" si="15"/>
        <v>4.7207446808510724E-2</v>
      </c>
      <c r="J98" s="72"/>
    </row>
    <row r="99" spans="2:13" x14ac:dyDescent="0.3">
      <c r="B99" s="130" t="s">
        <v>59</v>
      </c>
      <c r="C99" s="212">
        <f t="shared" si="13"/>
        <v>34.952380952380949</v>
      </c>
      <c r="D99" s="111">
        <f t="shared" si="13"/>
        <v>30.715217391304346</v>
      </c>
      <c r="E99" s="210">
        <f t="shared" si="14"/>
        <v>4.2371635610766027</v>
      </c>
      <c r="F99" s="44">
        <f t="shared" si="15"/>
        <v>0.13794997792449837</v>
      </c>
      <c r="J99" s="455"/>
    </row>
    <row r="100" spans="2:13" x14ac:dyDescent="0.3">
      <c r="B100" s="130" t="s">
        <v>338</v>
      </c>
      <c r="C100" s="212">
        <f t="shared" si="13"/>
        <v>33.238095238095241</v>
      </c>
      <c r="D100" s="111">
        <f t="shared" si="13"/>
        <v>30.21311475409836</v>
      </c>
      <c r="E100" s="210">
        <f t="shared" si="14"/>
        <v>3.024980483996881</v>
      </c>
      <c r="F100" s="44">
        <f t="shared" si="15"/>
        <v>0.10012143761465532</v>
      </c>
      <c r="J100" s="455"/>
    </row>
    <row r="101" spans="2:13" x14ac:dyDescent="0.3">
      <c r="B101" s="130" t="s">
        <v>65</v>
      </c>
      <c r="C101" s="212">
        <f t="shared" si="13"/>
        <v>32.730769230769234</v>
      </c>
      <c r="D101" s="111">
        <f t="shared" si="13"/>
        <v>23.818181818181817</v>
      </c>
      <c r="E101" s="210">
        <f t="shared" si="14"/>
        <v>8.9125874125874169</v>
      </c>
      <c r="F101" s="44">
        <f t="shared" si="15"/>
        <v>0.37419260129183812</v>
      </c>
      <c r="I101" s="454"/>
      <c r="J101" s="455"/>
    </row>
    <row r="102" spans="2:13" ht="16.2" thickBot="1" x14ac:dyDescent="0.35">
      <c r="B102" s="13" t="s">
        <v>19</v>
      </c>
      <c r="C102" s="213">
        <f t="shared" si="13"/>
        <v>17.833333333333332</v>
      </c>
      <c r="D102" s="208">
        <f t="shared" si="13"/>
        <v>18.657627118644069</v>
      </c>
      <c r="E102" s="211">
        <f t="shared" si="14"/>
        <v>-0.82429378531073638</v>
      </c>
      <c r="F102" s="65">
        <f t="shared" si="15"/>
        <v>-4.4179990310077619E-2</v>
      </c>
      <c r="I102" s="453"/>
      <c r="J102" s="72"/>
      <c r="K102" s="452"/>
      <c r="L102" s="452"/>
      <c r="M102" s="266"/>
    </row>
    <row r="103" spans="2:13" x14ac:dyDescent="0.3">
      <c r="C103" s="433"/>
      <c r="J103" s="72"/>
      <c r="K103" s="283"/>
      <c r="L103" s="266"/>
      <c r="M103" s="266"/>
    </row>
    <row r="104" spans="2:13" x14ac:dyDescent="0.3">
      <c r="B104" s="315"/>
      <c r="C104" s="447"/>
      <c r="D104" s="317"/>
      <c r="E104" s="300"/>
      <c r="F104" s="300"/>
      <c r="J104" s="72"/>
      <c r="K104" s="284"/>
      <c r="L104" s="285"/>
      <c r="M104" s="285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92143-27E7-4CA3-BA17-5BDD2A07BD84}">
  <dimension ref="B2:R104"/>
  <sheetViews>
    <sheetView workbookViewId="0">
      <selection activeCell="D55" sqref="D55"/>
    </sheetView>
  </sheetViews>
  <sheetFormatPr defaultRowHeight="14.4" x14ac:dyDescent="0.3"/>
  <cols>
    <col min="2" max="2" width="21.88671875" customWidth="1"/>
    <col min="3" max="3" width="12.6640625" customWidth="1"/>
    <col min="4" max="4" width="14.33203125" customWidth="1"/>
    <col min="5" max="5" width="14.44140625" customWidth="1"/>
    <col min="6" max="6" width="13.5546875" customWidth="1"/>
    <col min="17" max="17" width="28.33203125" customWidth="1"/>
    <col min="18" max="18" width="15.44140625" customWidth="1"/>
  </cols>
  <sheetData>
    <row r="2" spans="2:18" ht="23.4" x14ac:dyDescent="0.45">
      <c r="B2" s="287" t="s">
        <v>642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642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647</v>
      </c>
      <c r="D6" s="465" t="s">
        <v>646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37</v>
      </c>
      <c r="D9" s="426">
        <v>37</v>
      </c>
      <c r="E9" s="93">
        <f t="shared" ref="E9:E19" si="0">SUM(C9-D9)</f>
        <v>0</v>
      </c>
      <c r="F9" s="475">
        <f t="shared" ref="F9:F19" si="1">SUM(E9/D9)</f>
        <v>0</v>
      </c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53</v>
      </c>
      <c r="D10" s="427">
        <v>51</v>
      </c>
      <c r="E10" s="93">
        <f t="shared" si="0"/>
        <v>2</v>
      </c>
      <c r="F10" s="44">
        <f t="shared" si="1"/>
        <v>3.9215686274509803E-2</v>
      </c>
      <c r="I10" s="459"/>
      <c r="J10" s="190"/>
      <c r="K10" s="139"/>
      <c r="L10" s="139"/>
      <c r="M10" s="139"/>
      <c r="N10" s="141"/>
      <c r="Q10" t="s">
        <v>644</v>
      </c>
    </row>
    <row r="11" spans="2:18" ht="15" thickBot="1" x14ac:dyDescent="0.35">
      <c r="B11" s="38" t="s">
        <v>1</v>
      </c>
      <c r="C11" s="427">
        <v>20</v>
      </c>
      <c r="D11" s="427">
        <v>20</v>
      </c>
      <c r="E11" s="93">
        <f t="shared" si="0"/>
        <v>0</v>
      </c>
      <c r="F11" s="44">
        <f t="shared" si="1"/>
        <v>0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2344</v>
      </c>
      <c r="D12" s="427">
        <v>2331</v>
      </c>
      <c r="E12" s="93">
        <f t="shared" si="0"/>
        <v>13</v>
      </c>
      <c r="F12" s="44">
        <f t="shared" si="1"/>
        <v>5.5770055770055773E-3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0.71358974358974359</v>
      </c>
    </row>
    <row r="13" spans="2:18" ht="15" thickBot="1" x14ac:dyDescent="0.35">
      <c r="B13" s="461" t="s">
        <v>3</v>
      </c>
      <c r="C13" s="428">
        <v>29</v>
      </c>
      <c r="D13" s="428">
        <v>29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11</v>
      </c>
      <c r="R13" s="18">
        <f>SUM(C56/R8)</f>
        <v>0.70716334661354585</v>
      </c>
    </row>
    <row r="14" spans="2:18" ht="15" thickBot="1" x14ac:dyDescent="0.35">
      <c r="B14" s="14" t="s">
        <v>7</v>
      </c>
      <c r="C14" s="427">
        <v>23</v>
      </c>
      <c r="D14" s="427">
        <v>22</v>
      </c>
      <c r="E14" s="93">
        <f t="shared" si="0"/>
        <v>1</v>
      </c>
      <c r="F14" s="474">
        <f t="shared" si="1"/>
        <v>4.5454545454545456E-2</v>
      </c>
      <c r="J14" s="190"/>
      <c r="K14" s="144"/>
      <c r="L14" s="139"/>
      <c r="M14" s="139"/>
      <c r="N14" s="141"/>
      <c r="Q14" t="s">
        <v>645</v>
      </c>
    </row>
    <row r="15" spans="2:18" ht="15" thickBot="1" x14ac:dyDescent="0.35">
      <c r="B15" s="14" t="s">
        <v>59</v>
      </c>
      <c r="C15" s="427">
        <v>150</v>
      </c>
      <c r="D15" s="427">
        <v>150</v>
      </c>
      <c r="E15" s="93">
        <f t="shared" si="0"/>
        <v>0</v>
      </c>
      <c r="F15" s="471">
        <f t="shared" si="1"/>
        <v>0</v>
      </c>
      <c r="G15" s="116" t="s">
        <v>641</v>
      </c>
      <c r="H15" s="116"/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21</v>
      </c>
      <c r="D16" s="429">
        <v>21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58</v>
      </c>
      <c r="R16" s="18">
        <f>D19/R7</f>
        <v>0.70948717948717954</v>
      </c>
    </row>
    <row r="17" spans="2:18" ht="15" thickBot="1" x14ac:dyDescent="0.35">
      <c r="B17" s="14" t="s">
        <v>65</v>
      </c>
      <c r="C17" s="430">
        <v>26</v>
      </c>
      <c r="D17" s="430">
        <v>26</v>
      </c>
      <c r="E17" s="41">
        <f t="shared" si="0"/>
        <v>0</v>
      </c>
      <c r="F17" s="471">
        <f t="shared" si="1"/>
        <v>0</v>
      </c>
      <c r="G17" s="116" t="s">
        <v>648</v>
      </c>
      <c r="H17" s="116"/>
      <c r="J17" s="190"/>
      <c r="K17" s="144"/>
      <c r="L17" s="139"/>
      <c r="M17" s="139"/>
      <c r="N17" s="141"/>
      <c r="Q17" s="16" t="s">
        <v>11</v>
      </c>
      <c r="R17" s="18">
        <f>D56/R8</f>
        <v>0.71387250996015938</v>
      </c>
    </row>
    <row r="18" spans="2:18" ht="15" thickBot="1" x14ac:dyDescent="0.35">
      <c r="B18" s="15" t="s">
        <v>19</v>
      </c>
      <c r="C18" s="429">
        <v>80</v>
      </c>
      <c r="D18" s="429">
        <v>80</v>
      </c>
      <c r="E18" s="57">
        <f t="shared" si="0"/>
        <v>0</v>
      </c>
      <c r="F18" s="474">
        <f t="shared" si="1"/>
        <v>0</v>
      </c>
      <c r="G18" s="116" t="s">
        <v>641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2783</v>
      </c>
      <c r="D19" s="7">
        <f>SUM(D9:D18)</f>
        <v>2767</v>
      </c>
      <c r="E19" s="77">
        <f t="shared" si="0"/>
        <v>16</v>
      </c>
      <c r="F19" s="60">
        <f t="shared" si="1"/>
        <v>5.782435851102277E-3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643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647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37</v>
      </c>
      <c r="D27" s="99">
        <v>113</v>
      </c>
      <c r="E27" s="41">
        <f>SUM(C27-D27)</f>
        <v>-76</v>
      </c>
      <c r="F27" s="67">
        <f>SUM(E27/D27)</f>
        <v>-0.67256637168141598</v>
      </c>
      <c r="G27" s="75">
        <f t="shared" ref="G27:G37" si="3">SUM(C27/D27)</f>
        <v>0.32743362831858408</v>
      </c>
    </row>
    <row r="28" spans="2:18" ht="15" thickBot="1" x14ac:dyDescent="0.35">
      <c r="B28" s="34" t="s">
        <v>2</v>
      </c>
      <c r="C28" s="435">
        <f t="shared" si="2"/>
        <v>53</v>
      </c>
      <c r="D28" s="99">
        <v>118</v>
      </c>
      <c r="E28" s="41">
        <f t="shared" ref="E28:E37" si="4">SUM(C28-D28)</f>
        <v>-65</v>
      </c>
      <c r="F28" s="67">
        <f t="shared" ref="F28:F35" si="5">SUM(E28/D28)</f>
        <v>-0.55084745762711862</v>
      </c>
      <c r="G28" s="75">
        <f t="shared" si="3"/>
        <v>0.44915254237288138</v>
      </c>
    </row>
    <row r="29" spans="2:18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4"/>
        <v>-27</v>
      </c>
      <c r="F29" s="67">
        <f t="shared" si="5"/>
        <v>-0.57446808510638303</v>
      </c>
      <c r="G29" s="75">
        <f t="shared" si="3"/>
        <v>0.42553191489361702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2344</v>
      </c>
      <c r="D30" s="99">
        <v>2500</v>
      </c>
      <c r="E30" s="41">
        <f t="shared" si="4"/>
        <v>-156</v>
      </c>
      <c r="F30" s="67">
        <f t="shared" si="5"/>
        <v>-6.2399999999999997E-2</v>
      </c>
      <c r="G30" s="75">
        <f t="shared" si="3"/>
        <v>0.93759999999999999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4"/>
        <v>-46</v>
      </c>
      <c r="F31" s="67">
        <f t="shared" si="5"/>
        <v>-0.61333333333333329</v>
      </c>
      <c r="G31" s="75">
        <f t="shared" si="3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23</v>
      </c>
      <c r="D32" s="99">
        <v>35</v>
      </c>
      <c r="E32" s="41">
        <f t="shared" si="4"/>
        <v>-12</v>
      </c>
      <c r="F32" s="67">
        <f t="shared" si="5"/>
        <v>-0.34285714285714286</v>
      </c>
      <c r="G32" s="75">
        <f t="shared" si="3"/>
        <v>0.65714285714285714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150</v>
      </c>
      <c r="D33" s="99">
        <v>460</v>
      </c>
      <c r="E33" s="41">
        <f t="shared" si="4"/>
        <v>-310</v>
      </c>
      <c r="F33" s="67">
        <f t="shared" si="5"/>
        <v>-0.67391304347826086</v>
      </c>
      <c r="G33" s="75">
        <f t="shared" si="3"/>
        <v>0.32608695652173914</v>
      </c>
      <c r="Q33" s="72"/>
    </row>
    <row r="34" spans="2:17" ht="15" thickBot="1" x14ac:dyDescent="0.35">
      <c r="B34" s="14" t="s">
        <v>338</v>
      </c>
      <c r="C34" s="435">
        <f t="shared" si="2"/>
        <v>21</v>
      </c>
      <c r="D34" s="99">
        <v>61</v>
      </c>
      <c r="E34" s="41">
        <f t="shared" si="4"/>
        <v>-40</v>
      </c>
      <c r="F34" s="67">
        <f t="shared" si="5"/>
        <v>-0.65573770491803274</v>
      </c>
      <c r="G34" s="75">
        <f t="shared" si="3"/>
        <v>0.34426229508196721</v>
      </c>
      <c r="Q34" s="72"/>
    </row>
    <row r="35" spans="2:17" ht="15" thickBot="1" x14ac:dyDescent="0.35">
      <c r="B35" s="14" t="s">
        <v>65</v>
      </c>
      <c r="C35" s="436">
        <f t="shared" si="2"/>
        <v>26</v>
      </c>
      <c r="D35" s="81">
        <v>44</v>
      </c>
      <c r="E35" s="57">
        <f t="shared" si="4"/>
        <v>-18</v>
      </c>
      <c r="F35" s="389">
        <f t="shared" si="5"/>
        <v>-0.40909090909090912</v>
      </c>
      <c r="G35" s="75">
        <f t="shared" si="3"/>
        <v>0.59090909090909094</v>
      </c>
      <c r="Q35" s="72"/>
    </row>
    <row r="36" spans="2:17" ht="15" thickBot="1" x14ac:dyDescent="0.35">
      <c r="B36" s="14" t="s">
        <v>19</v>
      </c>
      <c r="C36" s="435">
        <f t="shared" si="2"/>
        <v>80</v>
      </c>
      <c r="D36" s="119">
        <v>295</v>
      </c>
      <c r="E36" s="41">
        <f t="shared" si="4"/>
        <v>-215</v>
      </c>
      <c r="F36" s="94">
        <f>SUM(E36/D36)</f>
        <v>-0.72881355932203384</v>
      </c>
      <c r="G36" s="75">
        <f t="shared" si="3"/>
        <v>0.2711864406779661</v>
      </c>
      <c r="Q36" s="72"/>
    </row>
    <row r="37" spans="2:17" ht="15" thickBot="1" x14ac:dyDescent="0.35">
      <c r="B37" s="61" t="s">
        <v>50</v>
      </c>
      <c r="C37" s="432">
        <f>SUM(C27:C36)</f>
        <v>2783</v>
      </c>
      <c r="D37" s="7">
        <f>SUM(D27:D36)</f>
        <v>3748</v>
      </c>
      <c r="E37" s="77">
        <f t="shared" si="4"/>
        <v>-965</v>
      </c>
      <c r="F37" s="149">
        <f>SUM(E37/D37)</f>
        <v>-0.25747065101387406</v>
      </c>
      <c r="G37" s="185">
        <f t="shared" si="3"/>
        <v>0.74252934898612588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439</v>
      </c>
      <c r="D39" s="438">
        <f>SUM(D27:D29,D31:D36)</f>
        <v>1248</v>
      </c>
      <c r="E39" s="77">
        <f>SUM(C39-D39)</f>
        <v>-809</v>
      </c>
      <c r="F39" s="149">
        <f>SUM(E39/D39)</f>
        <v>-0.64823717948717952</v>
      </c>
      <c r="G39" s="185">
        <f>SUM(C39/D39)</f>
        <v>0.35176282051282054</v>
      </c>
      <c r="Q39" s="72"/>
    </row>
    <row r="40" spans="2:17" x14ac:dyDescent="0.3">
      <c r="C40" s="433"/>
      <c r="Q40" s="72"/>
    </row>
    <row r="41" spans="2:17" ht="15.6" x14ac:dyDescent="0.3">
      <c r="B41" s="70" t="s">
        <v>642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647</v>
      </c>
      <c r="D43" s="465" t="s">
        <v>646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39" t="s">
        <v>83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1248</v>
      </c>
      <c r="D46" s="441">
        <v>1256</v>
      </c>
      <c r="E46" s="93">
        <f t="shared" ref="E46:E55" si="6">SUM(C46-D46)</f>
        <v>-8</v>
      </c>
      <c r="F46" s="472">
        <f t="shared" ref="F46:F55" si="7">SUM(E46/D46)</f>
        <v>-6.369426751592357E-3</v>
      </c>
      <c r="G46" s="394">
        <f t="shared" ref="G46:G56" si="8">SUM(C46/C27)</f>
        <v>33.729729729729726</v>
      </c>
      <c r="M46" s="464"/>
      <c r="Q46" s="72"/>
    </row>
    <row r="47" spans="2:17" ht="15" thickBot="1" x14ac:dyDescent="0.35">
      <c r="B47" s="248" t="s">
        <v>2</v>
      </c>
      <c r="C47" s="427">
        <v>1720</v>
      </c>
      <c r="D47" s="430">
        <v>1599</v>
      </c>
      <c r="E47" s="93">
        <f t="shared" si="6"/>
        <v>121</v>
      </c>
      <c r="F47" s="95">
        <f t="shared" si="7"/>
        <v>7.5672295184490312E-2</v>
      </c>
      <c r="G47" s="394">
        <f t="shared" si="8"/>
        <v>32.452830188679243</v>
      </c>
      <c r="I47" s="459"/>
      <c r="K47" s="35"/>
      <c r="Q47" s="72"/>
    </row>
    <row r="48" spans="2:17" ht="15" thickBot="1" x14ac:dyDescent="0.35">
      <c r="B48" s="38" t="s">
        <v>1</v>
      </c>
      <c r="C48" s="427">
        <v>804</v>
      </c>
      <c r="D48" s="427">
        <v>778</v>
      </c>
      <c r="E48" s="93">
        <f t="shared" si="6"/>
        <v>26</v>
      </c>
      <c r="F48" s="95">
        <f t="shared" si="7"/>
        <v>3.3419023136246784E-2</v>
      </c>
      <c r="G48" s="394">
        <f t="shared" si="8"/>
        <v>40.200000000000003</v>
      </c>
      <c r="M48" t="s">
        <v>634</v>
      </c>
      <c r="Q48" s="72"/>
    </row>
    <row r="49" spans="2:17" ht="15" thickBot="1" x14ac:dyDescent="0.35">
      <c r="B49" s="2" t="s">
        <v>6</v>
      </c>
      <c r="C49" s="442">
        <v>74807</v>
      </c>
      <c r="D49" s="442">
        <v>75856</v>
      </c>
      <c r="E49" s="93">
        <f t="shared" si="6"/>
        <v>-1049</v>
      </c>
      <c r="F49" s="95">
        <f t="shared" si="7"/>
        <v>-1.3828833579413625E-2</v>
      </c>
      <c r="G49" s="394">
        <f t="shared" si="8"/>
        <v>31.91424914675768</v>
      </c>
      <c r="Q49" s="72"/>
    </row>
    <row r="50" spans="2:17" ht="15" thickBot="1" x14ac:dyDescent="0.35">
      <c r="B50" s="3" t="s">
        <v>3</v>
      </c>
      <c r="C50" s="427">
        <v>1372</v>
      </c>
      <c r="D50" s="427">
        <v>1416</v>
      </c>
      <c r="E50" s="93">
        <f t="shared" si="6"/>
        <v>-44</v>
      </c>
      <c r="F50" s="472">
        <f t="shared" si="7"/>
        <v>-3.1073446327683617E-2</v>
      </c>
      <c r="G50" s="394">
        <f t="shared" si="8"/>
        <v>47.310344827586206</v>
      </c>
      <c r="Q50" s="72"/>
    </row>
    <row r="51" spans="2:17" ht="15" thickBot="1" x14ac:dyDescent="0.35">
      <c r="B51" s="14" t="s">
        <v>7</v>
      </c>
      <c r="C51" s="427">
        <v>646</v>
      </c>
      <c r="D51" s="427">
        <v>528</v>
      </c>
      <c r="E51" s="93">
        <f t="shared" si="6"/>
        <v>118</v>
      </c>
      <c r="F51" s="472">
        <f t="shared" si="7"/>
        <v>0.22348484848484848</v>
      </c>
      <c r="G51" s="394">
        <f t="shared" si="8"/>
        <v>28.086956521739129</v>
      </c>
      <c r="Q51" s="72"/>
    </row>
    <row r="52" spans="2:17" ht="15" thickBot="1" x14ac:dyDescent="0.35">
      <c r="B52" s="14" t="s">
        <v>59</v>
      </c>
      <c r="C52" s="473">
        <v>5209</v>
      </c>
      <c r="D52" s="473">
        <v>5209</v>
      </c>
      <c r="E52" s="93">
        <f t="shared" si="6"/>
        <v>0</v>
      </c>
      <c r="F52" s="472">
        <f t="shared" si="7"/>
        <v>0</v>
      </c>
      <c r="G52" s="481">
        <f t="shared" si="8"/>
        <v>34.726666666666667</v>
      </c>
      <c r="H52" s="116" t="s">
        <v>641</v>
      </c>
      <c r="I52" s="116"/>
      <c r="K52" s="40"/>
      <c r="M52" s="40"/>
      <c r="Q52" s="88"/>
    </row>
    <row r="53" spans="2:17" ht="15" thickBot="1" x14ac:dyDescent="0.35">
      <c r="B53" s="14" t="s">
        <v>338</v>
      </c>
      <c r="C53" s="429">
        <v>713</v>
      </c>
      <c r="D53" s="429">
        <v>719</v>
      </c>
      <c r="E53" s="26">
        <f t="shared" si="6"/>
        <v>-6</v>
      </c>
      <c r="F53" s="214">
        <f t="shared" si="7"/>
        <v>-8.3449235048678721E-3</v>
      </c>
      <c r="G53" s="394">
        <f t="shared" si="8"/>
        <v>33.952380952380949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851</v>
      </c>
      <c r="D54" s="427">
        <v>851</v>
      </c>
      <c r="E54" s="41">
        <f t="shared" si="6"/>
        <v>0</v>
      </c>
      <c r="F54" s="485">
        <f t="shared" si="7"/>
        <v>0</v>
      </c>
      <c r="G54" s="481">
        <f t="shared" si="8"/>
        <v>32.730769230769234</v>
      </c>
      <c r="H54" s="116" t="s">
        <v>641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1379</v>
      </c>
      <c r="D55" s="429">
        <v>1379</v>
      </c>
      <c r="E55" s="57">
        <f t="shared" si="6"/>
        <v>0</v>
      </c>
      <c r="F55" s="510">
        <f t="shared" si="7"/>
        <v>0</v>
      </c>
      <c r="G55" s="481">
        <f t="shared" si="8"/>
        <v>17.237500000000001</v>
      </c>
      <c r="H55" s="116" t="s">
        <v>641</v>
      </c>
      <c r="I55" s="116"/>
      <c r="J55" s="5"/>
    </row>
    <row r="56" spans="2:17" ht="15" thickBot="1" x14ac:dyDescent="0.35">
      <c r="B56" s="61" t="s">
        <v>50</v>
      </c>
      <c r="C56" s="432">
        <f>SUM(C46:C55)</f>
        <v>88749</v>
      </c>
      <c r="D56" s="59">
        <f>SUM(D46:D55)</f>
        <v>89591</v>
      </c>
      <c r="E56" s="77">
        <f>SUM(C56-D56)</f>
        <v>-842</v>
      </c>
      <c r="F56" s="149">
        <f>SUM(E56/D56)</f>
        <v>-9.398265450770724E-3</v>
      </c>
      <c r="G56" s="395">
        <f t="shared" si="8"/>
        <v>31.889687387711103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13942</v>
      </c>
      <c r="D57" s="73">
        <f>SUM(D46:D48,D50:D55)</f>
        <v>13735</v>
      </c>
      <c r="E57" s="73">
        <f>SUM(E46:E48,E50:E55)</f>
        <v>207</v>
      </c>
      <c r="F57" s="127">
        <f>SUM(E57/D57)</f>
        <v>1.5070986530760829E-2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13942</v>
      </c>
      <c r="F59" s="30">
        <f>SUM(C27:C29,C31:C36)</f>
        <v>439</v>
      </c>
      <c r="G59" s="134">
        <f>SUM(E59/F59)</f>
        <v>31.75854214123007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643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647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39" t="s">
        <v>83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1248</v>
      </c>
      <c r="D67" s="220">
        <v>4152</v>
      </c>
      <c r="E67" s="41">
        <f>SUM(C67-D67)</f>
        <v>-2904</v>
      </c>
      <c r="F67" s="67">
        <f>SUM(E67/D67)</f>
        <v>-0.69942196531791911</v>
      </c>
      <c r="G67" s="75">
        <f t="shared" ref="G67:G77" si="10">SUM(C67/D67)</f>
        <v>0.30057803468208094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1720</v>
      </c>
      <c r="D68" s="220">
        <v>3262</v>
      </c>
      <c r="E68" s="41">
        <f t="shared" ref="E68:E76" si="11">SUM(C68-D68)</f>
        <v>-1542</v>
      </c>
      <c r="F68" s="67">
        <f t="shared" ref="F68:F76" si="12">SUM(E68/D68)</f>
        <v>-0.47271612507664013</v>
      </c>
      <c r="G68" s="75">
        <f t="shared" si="10"/>
        <v>0.52728387492335993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804</v>
      </c>
      <c r="D69" s="220">
        <v>1771</v>
      </c>
      <c r="E69" s="41">
        <f t="shared" si="11"/>
        <v>-967</v>
      </c>
      <c r="F69" s="67">
        <f t="shared" si="12"/>
        <v>-0.54601919819311129</v>
      </c>
      <c r="G69" s="75">
        <f t="shared" si="10"/>
        <v>0.45398080180688877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74807</v>
      </c>
      <c r="D70" s="220">
        <v>86541</v>
      </c>
      <c r="E70" s="41">
        <f t="shared" si="11"/>
        <v>-11734</v>
      </c>
      <c r="F70" s="67">
        <f t="shared" si="12"/>
        <v>-0.13558891161414821</v>
      </c>
      <c r="G70" s="75">
        <f t="shared" si="10"/>
        <v>0.86441108838585179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1372</v>
      </c>
      <c r="D71" s="220">
        <v>2819</v>
      </c>
      <c r="E71" s="41">
        <f t="shared" si="11"/>
        <v>-1447</v>
      </c>
      <c r="F71" s="67">
        <f t="shared" si="12"/>
        <v>-0.5133025895707698</v>
      </c>
      <c r="G71" s="75">
        <f t="shared" si="10"/>
        <v>0.4866974104292302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646</v>
      </c>
      <c r="D72" s="223">
        <v>752</v>
      </c>
      <c r="E72" s="57">
        <f t="shared" si="11"/>
        <v>-106</v>
      </c>
      <c r="F72" s="94">
        <f t="shared" si="12"/>
        <v>-0.14095744680851063</v>
      </c>
      <c r="G72" s="75">
        <f t="shared" si="10"/>
        <v>0.85904255319148937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5209</v>
      </c>
      <c r="D73" s="220">
        <v>14129</v>
      </c>
      <c r="E73" s="41">
        <f t="shared" si="11"/>
        <v>-8920</v>
      </c>
      <c r="F73" s="67">
        <f t="shared" si="12"/>
        <v>-0.63132564229598698</v>
      </c>
      <c r="G73" s="75">
        <f t="shared" si="10"/>
        <v>0.36867435770401302</v>
      </c>
    </row>
    <row r="74" spans="2:14" x14ac:dyDescent="0.3">
      <c r="B74" s="38" t="s">
        <v>338</v>
      </c>
      <c r="C74" s="435">
        <f t="shared" si="9"/>
        <v>713</v>
      </c>
      <c r="D74" s="235">
        <v>1843</v>
      </c>
      <c r="E74" s="93">
        <f t="shared" si="11"/>
        <v>-1130</v>
      </c>
      <c r="F74" s="95">
        <f t="shared" si="12"/>
        <v>-0.61313076505697228</v>
      </c>
      <c r="G74" s="75">
        <f t="shared" si="10"/>
        <v>0.38686923494302766</v>
      </c>
    </row>
    <row r="75" spans="2:14" x14ac:dyDescent="0.3">
      <c r="B75" s="486" t="s">
        <v>65</v>
      </c>
      <c r="C75" s="487">
        <f t="shared" si="9"/>
        <v>851</v>
      </c>
      <c r="D75" s="244">
        <v>1048</v>
      </c>
      <c r="E75" s="489">
        <f t="shared" si="11"/>
        <v>-197</v>
      </c>
      <c r="F75" s="490">
        <f t="shared" si="12"/>
        <v>-0.18797709923664122</v>
      </c>
      <c r="G75" s="75">
        <f t="shared" si="10"/>
        <v>0.81202290076335881</v>
      </c>
    </row>
    <row r="76" spans="2:14" ht="15" thickBot="1" x14ac:dyDescent="0.35">
      <c r="B76" s="38" t="s">
        <v>19</v>
      </c>
      <c r="C76" s="441">
        <f t="shared" si="9"/>
        <v>1379</v>
      </c>
      <c r="D76" s="390">
        <v>5504</v>
      </c>
      <c r="E76" s="26">
        <f t="shared" si="11"/>
        <v>-4125</v>
      </c>
      <c r="F76" s="152">
        <f t="shared" si="12"/>
        <v>-0.74945494186046513</v>
      </c>
      <c r="G76" s="75">
        <f t="shared" si="10"/>
        <v>0.25054505813953487</v>
      </c>
      <c r="K76" s="282"/>
    </row>
    <row r="77" spans="2:14" ht="15" thickBot="1" x14ac:dyDescent="0.35">
      <c r="B77" s="90" t="s">
        <v>50</v>
      </c>
      <c r="C77" s="432">
        <f>SUM(C67:C76)</f>
        <v>88749</v>
      </c>
      <c r="D77" s="115">
        <f>SUM(D67:D76)</f>
        <v>121821</v>
      </c>
      <c r="E77" s="77">
        <f>SUM(C77-D77)</f>
        <v>-33072</v>
      </c>
      <c r="F77" s="149">
        <f>SUM(E77/D77)</f>
        <v>-0.27148028665008495</v>
      </c>
      <c r="G77" s="185">
        <f t="shared" si="10"/>
        <v>0.72851971334991505</v>
      </c>
    </row>
    <row r="78" spans="2:14" ht="15" thickBot="1" x14ac:dyDescent="0.35">
      <c r="C78" s="433"/>
      <c r="E78" s="102">
        <f>SUM(E67:E76)</f>
        <v>-33072</v>
      </c>
    </row>
    <row r="79" spans="2:14" x14ac:dyDescent="0.3">
      <c r="B79" t="s">
        <v>64</v>
      </c>
      <c r="C79" s="444">
        <f>SUM(C77/C37)</f>
        <v>31.889687387711103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13942</v>
      </c>
      <c r="D81" s="73">
        <f>SUM(D67:D69,D71:D76)</f>
        <v>35280</v>
      </c>
      <c r="E81" s="250">
        <f>SUM(C81/D81)</f>
        <v>0.39518140589569162</v>
      </c>
      <c r="F81" s="74"/>
      <c r="N81" s="72"/>
    </row>
    <row r="82" spans="2:14" x14ac:dyDescent="0.3">
      <c r="C82" s="434"/>
      <c r="D82" s="40"/>
      <c r="E82" s="40"/>
      <c r="N82" s="72"/>
    </row>
    <row r="83" spans="2:14" x14ac:dyDescent="0.3">
      <c r="C83" s="433"/>
      <c r="N83" s="72"/>
    </row>
    <row r="84" spans="2:14" x14ac:dyDescent="0.3">
      <c r="C84" s="433"/>
      <c r="D84" s="40"/>
      <c r="E84" s="40"/>
      <c r="N84" s="72"/>
    </row>
    <row r="85" spans="2:14" x14ac:dyDescent="0.3">
      <c r="C85" s="434"/>
      <c r="D85" s="73"/>
      <c r="E85" s="73"/>
      <c r="N85" s="72"/>
    </row>
    <row r="86" spans="2:14" x14ac:dyDescent="0.3">
      <c r="B86" t="s">
        <v>589</v>
      </c>
      <c r="C86" s="445">
        <f>(SUM(C67,C68,C69,C71,C72,C73,C74,C75,C76)/SUM(C27,C28,C29,C31,C32,C33,C34,C35,C36))</f>
        <v>31.75854214123007</v>
      </c>
      <c r="D86" s="10"/>
      <c r="E86" s="73"/>
      <c r="N86" s="72"/>
    </row>
    <row r="87" spans="2:14" x14ac:dyDescent="0.3">
      <c r="C87" s="433"/>
      <c r="N87" s="72"/>
    </row>
    <row r="88" spans="2:14" x14ac:dyDescent="0.3">
      <c r="B88" s="6" t="s">
        <v>643</v>
      </c>
      <c r="C88" s="40"/>
      <c r="D88" s="40"/>
      <c r="N88" s="72"/>
    </row>
    <row r="89" spans="2:14" ht="18.600000000000001" thickBot="1" x14ac:dyDescent="0.4">
      <c r="B89" s="191" t="s">
        <v>56</v>
      </c>
      <c r="C89" s="192"/>
      <c r="D89" s="192"/>
      <c r="N89" s="72"/>
    </row>
    <row r="90" spans="2:14" x14ac:dyDescent="0.3">
      <c r="B90" s="195"/>
      <c r="C90" s="423" t="s">
        <v>647</v>
      </c>
      <c r="D90" s="69" t="s">
        <v>22</v>
      </c>
      <c r="E90" s="82" t="s">
        <v>23</v>
      </c>
      <c r="F90" s="45" t="s">
        <v>23</v>
      </c>
    </row>
    <row r="91" spans="2:14" ht="15" thickBot="1" x14ac:dyDescent="0.35">
      <c r="B91" s="196"/>
      <c r="C91" s="47" t="s">
        <v>83</v>
      </c>
      <c r="D91" s="47" t="s">
        <v>54</v>
      </c>
      <c r="E91" s="209" t="s">
        <v>16</v>
      </c>
      <c r="F91" s="52" t="s">
        <v>21</v>
      </c>
    </row>
    <row r="92" spans="2:14" ht="16.2" thickBot="1" x14ac:dyDescent="0.35">
      <c r="B92" s="39" t="s">
        <v>55</v>
      </c>
      <c r="C92" s="62" t="s">
        <v>15</v>
      </c>
      <c r="D92" s="49" t="s">
        <v>15</v>
      </c>
      <c r="E92" s="54" t="s">
        <v>15</v>
      </c>
      <c r="F92" s="49" t="s">
        <v>15</v>
      </c>
    </row>
    <row r="93" spans="2:14" x14ac:dyDescent="0.3">
      <c r="B93" s="129" t="s">
        <v>0</v>
      </c>
      <c r="C93" s="212">
        <f t="shared" ref="C93:D102" si="13">SUM(C67/C27)</f>
        <v>33.729729729729726</v>
      </c>
      <c r="D93" s="111">
        <f t="shared" si="13"/>
        <v>36.743362831858406</v>
      </c>
      <c r="E93" s="210">
        <f t="shared" ref="E93:E102" si="14">SUM(C93-D93)</f>
        <v>-3.0136331021286793</v>
      </c>
      <c r="F93" s="44">
        <f>SUM(E93/D93)</f>
        <v>-8.2018434619590741E-2</v>
      </c>
    </row>
    <row r="94" spans="2:14" x14ac:dyDescent="0.3">
      <c r="B94" s="129" t="s">
        <v>2</v>
      </c>
      <c r="C94" s="212">
        <f t="shared" si="13"/>
        <v>32.452830188679243</v>
      </c>
      <c r="D94" s="111">
        <f t="shared" si="13"/>
        <v>27.64406779661017</v>
      </c>
      <c r="E94" s="210">
        <f t="shared" si="14"/>
        <v>4.8087623920690739</v>
      </c>
      <c r="F94" s="44">
        <f t="shared" ref="F94:F102" si="15">SUM(E94/D94)</f>
        <v>0.17395277813125404</v>
      </c>
    </row>
    <row r="95" spans="2:14" x14ac:dyDescent="0.3">
      <c r="B95" s="130" t="s">
        <v>1</v>
      </c>
      <c r="C95" s="212">
        <f t="shared" si="13"/>
        <v>40.200000000000003</v>
      </c>
      <c r="D95" s="111">
        <f t="shared" si="13"/>
        <v>37.680851063829785</v>
      </c>
      <c r="E95" s="210">
        <f t="shared" si="14"/>
        <v>2.5191489361702182</v>
      </c>
      <c r="F95" s="44">
        <f t="shared" si="15"/>
        <v>6.6854884246188739E-2</v>
      </c>
      <c r="I95" s="40"/>
    </row>
    <row r="96" spans="2:14" x14ac:dyDescent="0.3">
      <c r="B96" s="130" t="s">
        <v>6</v>
      </c>
      <c r="C96" s="212">
        <f t="shared" si="13"/>
        <v>31.91424914675768</v>
      </c>
      <c r="D96" s="111">
        <f t="shared" si="13"/>
        <v>34.616399999999999</v>
      </c>
      <c r="E96" s="210">
        <f t="shared" si="14"/>
        <v>-2.7021508532423191</v>
      </c>
      <c r="F96" s="44">
        <f t="shared" si="15"/>
        <v>-7.8059846004850858E-2</v>
      </c>
      <c r="J96" s="72"/>
    </row>
    <row r="97" spans="2:13" x14ac:dyDescent="0.3">
      <c r="B97" s="130" t="s">
        <v>3</v>
      </c>
      <c r="C97" s="212">
        <f t="shared" si="13"/>
        <v>47.310344827586206</v>
      </c>
      <c r="D97" s="111">
        <f t="shared" si="13"/>
        <v>37.586666666666666</v>
      </c>
      <c r="E97" s="210">
        <f t="shared" si="14"/>
        <v>9.7236781609195404</v>
      </c>
      <c r="F97" s="44">
        <f t="shared" si="15"/>
        <v>0.25870019938594024</v>
      </c>
      <c r="J97" s="72"/>
    </row>
    <row r="98" spans="2:13" x14ac:dyDescent="0.3">
      <c r="B98" s="130" t="s">
        <v>7</v>
      </c>
      <c r="C98" s="212">
        <f t="shared" si="13"/>
        <v>28.086956521739129</v>
      </c>
      <c r="D98" s="111">
        <f t="shared" si="13"/>
        <v>21.485714285714284</v>
      </c>
      <c r="E98" s="210">
        <f t="shared" si="14"/>
        <v>6.6012422360248451</v>
      </c>
      <c r="F98" s="44">
        <f t="shared" si="15"/>
        <v>0.30723866790009252</v>
      </c>
      <c r="J98" s="72"/>
    </row>
    <row r="99" spans="2:13" x14ac:dyDescent="0.3">
      <c r="B99" s="130" t="s">
        <v>59</v>
      </c>
      <c r="C99" s="212">
        <f t="shared" si="13"/>
        <v>34.726666666666667</v>
      </c>
      <c r="D99" s="111">
        <f t="shared" si="13"/>
        <v>30.715217391304346</v>
      </c>
      <c r="E99" s="210">
        <f t="shared" si="14"/>
        <v>4.0114492753623203</v>
      </c>
      <c r="F99" s="44">
        <f t="shared" si="15"/>
        <v>0.13060136362563998</v>
      </c>
      <c r="J99" s="455"/>
    </row>
    <row r="100" spans="2:13" x14ac:dyDescent="0.3">
      <c r="B100" s="130" t="s">
        <v>338</v>
      </c>
      <c r="C100" s="212">
        <f t="shared" si="13"/>
        <v>33.952380952380949</v>
      </c>
      <c r="D100" s="111">
        <f t="shared" si="13"/>
        <v>30.21311475409836</v>
      </c>
      <c r="E100" s="210">
        <f t="shared" si="14"/>
        <v>3.7392661982825892</v>
      </c>
      <c r="F100" s="44">
        <f t="shared" si="15"/>
        <v>0.12376301578688982</v>
      </c>
      <c r="J100" s="455"/>
    </row>
    <row r="101" spans="2:13" x14ac:dyDescent="0.3">
      <c r="B101" s="130" t="s">
        <v>65</v>
      </c>
      <c r="C101" s="212">
        <f t="shared" si="13"/>
        <v>32.730769230769234</v>
      </c>
      <c r="D101" s="111">
        <f t="shared" si="13"/>
        <v>23.818181818181817</v>
      </c>
      <c r="E101" s="210">
        <f t="shared" si="14"/>
        <v>8.9125874125874169</v>
      </c>
      <c r="F101" s="44">
        <f t="shared" si="15"/>
        <v>0.37419260129183812</v>
      </c>
      <c r="I101" s="454"/>
      <c r="J101" s="455"/>
    </row>
    <row r="102" spans="2:13" ht="16.2" thickBot="1" x14ac:dyDescent="0.35">
      <c r="B102" s="13" t="s">
        <v>19</v>
      </c>
      <c r="C102" s="213">
        <f t="shared" si="13"/>
        <v>17.237500000000001</v>
      </c>
      <c r="D102" s="208">
        <f t="shared" si="13"/>
        <v>18.657627118644069</v>
      </c>
      <c r="E102" s="211">
        <f t="shared" si="14"/>
        <v>-1.4201271186440678</v>
      </c>
      <c r="F102" s="65">
        <f t="shared" si="15"/>
        <v>-7.6115098110465115E-2</v>
      </c>
      <c r="I102" s="453"/>
      <c r="J102" s="72"/>
      <c r="K102" s="452"/>
      <c r="L102" s="452"/>
      <c r="M102" s="266"/>
    </row>
    <row r="103" spans="2:13" x14ac:dyDescent="0.3">
      <c r="C103" s="433"/>
      <c r="J103" s="72"/>
      <c r="K103" s="283"/>
      <c r="L103" s="266"/>
      <c r="M103" s="266"/>
    </row>
    <row r="104" spans="2:13" x14ac:dyDescent="0.3">
      <c r="B104" s="315"/>
      <c r="C104" s="447"/>
      <c r="D104" s="317"/>
      <c r="E104" s="300"/>
      <c r="F104" s="300"/>
      <c r="J104" s="72"/>
      <c r="K104" s="284"/>
      <c r="L104" s="285"/>
      <c r="M104" s="285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F3B6-148B-4C19-950A-A0D653DA64C2}">
  <dimension ref="B2:R104"/>
  <sheetViews>
    <sheetView workbookViewId="0">
      <selection activeCell="C54" sqref="C54"/>
    </sheetView>
  </sheetViews>
  <sheetFormatPr defaultRowHeight="14.4" x14ac:dyDescent="0.3"/>
  <cols>
    <col min="2" max="2" width="18.88671875" customWidth="1"/>
    <col min="3" max="3" width="15.109375" customWidth="1"/>
    <col min="4" max="4" width="17.109375" customWidth="1"/>
    <col min="5" max="5" width="15" customWidth="1"/>
    <col min="6" max="6" width="14.6640625" customWidth="1"/>
    <col min="17" max="17" width="29" customWidth="1"/>
    <col min="18" max="18" width="10.5546875" customWidth="1"/>
  </cols>
  <sheetData>
    <row r="2" spans="2:18" ht="23.4" x14ac:dyDescent="0.45">
      <c r="B2" s="287" t="s">
        <v>649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649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651</v>
      </c>
      <c r="D6" s="465" t="s">
        <v>652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56" t="s">
        <v>0</v>
      </c>
      <c r="C9" s="511">
        <v>35</v>
      </c>
      <c r="D9" s="511">
        <v>35</v>
      </c>
      <c r="E9" s="476">
        <f t="shared" ref="E9:E19" si="0">SUM(C9-D9)</f>
        <v>0</v>
      </c>
      <c r="F9" s="512">
        <f t="shared" ref="F9:F19" si="1">SUM(E9/D9)</f>
        <v>0</v>
      </c>
      <c r="G9" s="116" t="s">
        <v>641</v>
      </c>
      <c r="H9" s="116"/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54</v>
      </c>
      <c r="D10" s="427">
        <v>50</v>
      </c>
      <c r="E10" s="93">
        <f t="shared" si="0"/>
        <v>4</v>
      </c>
      <c r="F10" s="44">
        <f t="shared" si="1"/>
        <v>0.08</v>
      </c>
      <c r="I10" s="459"/>
      <c r="J10" s="190"/>
      <c r="K10" s="139"/>
      <c r="L10" s="139"/>
      <c r="M10" s="139"/>
      <c r="N10" s="141"/>
      <c r="Q10" t="s">
        <v>653</v>
      </c>
    </row>
    <row r="11" spans="2:18" ht="15" thickBot="1" x14ac:dyDescent="0.35">
      <c r="B11" s="38" t="s">
        <v>1</v>
      </c>
      <c r="C11" s="427">
        <v>20</v>
      </c>
      <c r="D11" s="427">
        <v>18</v>
      </c>
      <c r="E11" s="93">
        <f t="shared" si="0"/>
        <v>2</v>
      </c>
      <c r="F11" s="44">
        <f t="shared" si="1"/>
        <v>0.1111111111111111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2336</v>
      </c>
      <c r="D12" s="427">
        <v>2340</v>
      </c>
      <c r="E12" s="93">
        <f t="shared" si="0"/>
        <v>-4</v>
      </c>
      <c r="F12" s="44">
        <f t="shared" si="1"/>
        <v>-1.7094017094017094E-3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0.71128205128205124</v>
      </c>
    </row>
    <row r="13" spans="2:18" ht="15" thickBot="1" x14ac:dyDescent="0.35">
      <c r="B13" s="461" t="s">
        <v>3</v>
      </c>
      <c r="C13" s="428">
        <v>28</v>
      </c>
      <c r="D13" s="428">
        <v>25</v>
      </c>
      <c r="E13" s="93">
        <f t="shared" si="0"/>
        <v>3</v>
      </c>
      <c r="F13" s="471">
        <f t="shared" si="1"/>
        <v>0.12</v>
      </c>
      <c r="J13" s="190"/>
      <c r="K13" s="146"/>
      <c r="L13" s="139"/>
      <c r="M13" s="139"/>
      <c r="N13" s="141"/>
      <c r="Q13" s="16" t="s">
        <v>11</v>
      </c>
      <c r="R13" s="18">
        <f>SUM(C56/R8)</f>
        <v>0.69247808764940244</v>
      </c>
    </row>
    <row r="14" spans="2:18" ht="15" thickBot="1" x14ac:dyDescent="0.35">
      <c r="B14" s="14" t="s">
        <v>7</v>
      </c>
      <c r="C14" s="427">
        <v>21</v>
      </c>
      <c r="D14" s="427">
        <v>23</v>
      </c>
      <c r="E14" s="93">
        <f t="shared" si="0"/>
        <v>-2</v>
      </c>
      <c r="F14" s="474">
        <f t="shared" si="1"/>
        <v>-8.6956521739130432E-2</v>
      </c>
      <c r="J14" s="190"/>
      <c r="K14" s="144"/>
      <c r="L14" s="139"/>
      <c r="M14" s="139"/>
      <c r="N14" s="141"/>
      <c r="Q14" t="s">
        <v>654</v>
      </c>
    </row>
    <row r="15" spans="2:18" ht="15" thickBot="1" x14ac:dyDescent="0.35">
      <c r="B15" s="14" t="s">
        <v>59</v>
      </c>
      <c r="C15" s="427">
        <v>153</v>
      </c>
      <c r="D15" s="427">
        <v>129</v>
      </c>
      <c r="E15" s="93">
        <f t="shared" si="0"/>
        <v>24</v>
      </c>
      <c r="F15" s="471">
        <f t="shared" si="1"/>
        <v>0.18604651162790697</v>
      </c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23</v>
      </c>
      <c r="D16" s="429">
        <v>19</v>
      </c>
      <c r="E16" s="26">
        <f t="shared" si="0"/>
        <v>4</v>
      </c>
      <c r="F16" s="484">
        <f t="shared" si="1"/>
        <v>0.21052631578947367</v>
      </c>
      <c r="J16" s="190"/>
      <c r="K16" s="145"/>
      <c r="L16" s="139"/>
      <c r="M16" s="139"/>
      <c r="N16" s="141"/>
      <c r="Q16" s="16" t="s">
        <v>58</v>
      </c>
      <c r="R16" s="18">
        <f>D19/R7</f>
        <v>0.70589743589743592</v>
      </c>
    </row>
    <row r="17" spans="2:18" ht="15" thickBot="1" x14ac:dyDescent="0.35">
      <c r="B17" s="14" t="s">
        <v>65</v>
      </c>
      <c r="C17" s="430">
        <v>24</v>
      </c>
      <c r="D17" s="430">
        <v>34</v>
      </c>
      <c r="E17" s="41">
        <f t="shared" si="0"/>
        <v>-10</v>
      </c>
      <c r="F17" s="471">
        <f t="shared" si="1"/>
        <v>-0.29411764705882354</v>
      </c>
      <c r="J17" s="190"/>
      <c r="K17" s="144"/>
      <c r="L17" s="139"/>
      <c r="M17" s="139"/>
      <c r="N17" s="141"/>
      <c r="Q17" s="16" t="s">
        <v>11</v>
      </c>
      <c r="R17" s="18">
        <f>D56/R8</f>
        <v>0.69465338645418329</v>
      </c>
    </row>
    <row r="18" spans="2:18" ht="15" thickBot="1" x14ac:dyDescent="0.35">
      <c r="B18" s="326" t="s">
        <v>19</v>
      </c>
      <c r="C18" s="466">
        <v>80</v>
      </c>
      <c r="D18" s="466">
        <v>80</v>
      </c>
      <c r="E18" s="505">
        <f t="shared" si="0"/>
        <v>0</v>
      </c>
      <c r="F18" s="507">
        <f t="shared" si="1"/>
        <v>0</v>
      </c>
      <c r="G18" s="116" t="s">
        <v>648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2774</v>
      </c>
      <c r="D19" s="7">
        <f>SUM(D9:D18)</f>
        <v>2753</v>
      </c>
      <c r="E19" s="77">
        <f t="shared" si="0"/>
        <v>21</v>
      </c>
      <c r="F19" s="60">
        <f t="shared" si="1"/>
        <v>7.6280421358517984E-3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650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651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35</v>
      </c>
      <c r="D27" s="99">
        <v>113</v>
      </c>
      <c r="E27" s="41">
        <f>SUM(C27-D27)</f>
        <v>-78</v>
      </c>
      <c r="F27" s="67">
        <f>SUM(E27/D27)</f>
        <v>-0.69026548672566368</v>
      </c>
      <c r="G27" s="75">
        <f t="shared" ref="G27:G37" si="3">SUM(C27/D27)</f>
        <v>0.30973451327433627</v>
      </c>
    </row>
    <row r="28" spans="2:18" ht="15" thickBot="1" x14ac:dyDescent="0.35">
      <c r="B28" s="34" t="s">
        <v>2</v>
      </c>
      <c r="C28" s="435">
        <f t="shared" si="2"/>
        <v>54</v>
      </c>
      <c r="D28" s="99">
        <v>118</v>
      </c>
      <c r="E28" s="41">
        <f t="shared" ref="E28:E37" si="4">SUM(C28-D28)</f>
        <v>-64</v>
      </c>
      <c r="F28" s="67">
        <f t="shared" ref="F28:F35" si="5">SUM(E28/D28)</f>
        <v>-0.5423728813559322</v>
      </c>
      <c r="G28" s="75">
        <f t="shared" si="3"/>
        <v>0.4576271186440678</v>
      </c>
    </row>
    <row r="29" spans="2:18" ht="15" thickBot="1" x14ac:dyDescent="0.35">
      <c r="B29" s="33" t="s">
        <v>1</v>
      </c>
      <c r="C29" s="435">
        <f t="shared" si="2"/>
        <v>20</v>
      </c>
      <c r="D29" s="99">
        <v>47</v>
      </c>
      <c r="E29" s="41">
        <f t="shared" si="4"/>
        <v>-27</v>
      </c>
      <c r="F29" s="67">
        <f t="shared" si="5"/>
        <v>-0.57446808510638303</v>
      </c>
      <c r="G29" s="75">
        <f t="shared" si="3"/>
        <v>0.42553191489361702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2336</v>
      </c>
      <c r="D30" s="99">
        <v>2500</v>
      </c>
      <c r="E30" s="41">
        <f t="shared" si="4"/>
        <v>-164</v>
      </c>
      <c r="F30" s="67">
        <f t="shared" si="5"/>
        <v>-6.5600000000000006E-2</v>
      </c>
      <c r="G30" s="75">
        <f t="shared" si="3"/>
        <v>0.93440000000000001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28</v>
      </c>
      <c r="D31" s="99">
        <v>75</v>
      </c>
      <c r="E31" s="41">
        <f t="shared" si="4"/>
        <v>-47</v>
      </c>
      <c r="F31" s="67">
        <f t="shared" si="5"/>
        <v>-0.62666666666666671</v>
      </c>
      <c r="G31" s="75">
        <f t="shared" si="3"/>
        <v>0.37333333333333335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21</v>
      </c>
      <c r="D32" s="99">
        <v>35</v>
      </c>
      <c r="E32" s="41">
        <f t="shared" si="4"/>
        <v>-14</v>
      </c>
      <c r="F32" s="67">
        <f t="shared" si="5"/>
        <v>-0.4</v>
      </c>
      <c r="G32" s="75">
        <f t="shared" si="3"/>
        <v>0.6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153</v>
      </c>
      <c r="D33" s="99">
        <v>460</v>
      </c>
      <c r="E33" s="41">
        <f t="shared" si="4"/>
        <v>-307</v>
      </c>
      <c r="F33" s="67">
        <f t="shared" si="5"/>
        <v>-0.66739130434782612</v>
      </c>
      <c r="G33" s="75">
        <f t="shared" si="3"/>
        <v>0.33260869565217394</v>
      </c>
      <c r="Q33" s="72"/>
    </row>
    <row r="34" spans="2:17" ht="15" thickBot="1" x14ac:dyDescent="0.35">
      <c r="B34" s="14" t="s">
        <v>338</v>
      </c>
      <c r="C34" s="435">
        <f t="shared" si="2"/>
        <v>23</v>
      </c>
      <c r="D34" s="99">
        <v>61</v>
      </c>
      <c r="E34" s="41">
        <f t="shared" si="4"/>
        <v>-38</v>
      </c>
      <c r="F34" s="67">
        <f t="shared" si="5"/>
        <v>-0.62295081967213117</v>
      </c>
      <c r="G34" s="75">
        <f t="shared" si="3"/>
        <v>0.37704918032786883</v>
      </c>
      <c r="Q34" s="72"/>
    </row>
    <row r="35" spans="2:17" ht="15" thickBot="1" x14ac:dyDescent="0.35">
      <c r="B35" s="14" t="s">
        <v>65</v>
      </c>
      <c r="C35" s="436">
        <f t="shared" si="2"/>
        <v>24</v>
      </c>
      <c r="D35" s="81">
        <v>44</v>
      </c>
      <c r="E35" s="57">
        <f t="shared" si="4"/>
        <v>-20</v>
      </c>
      <c r="F35" s="389">
        <f t="shared" si="5"/>
        <v>-0.45454545454545453</v>
      </c>
      <c r="G35" s="75">
        <f t="shared" si="3"/>
        <v>0.54545454545454541</v>
      </c>
      <c r="Q35" s="72"/>
    </row>
    <row r="36" spans="2:17" ht="15" thickBot="1" x14ac:dyDescent="0.35">
      <c r="B36" s="14" t="s">
        <v>19</v>
      </c>
      <c r="C36" s="435">
        <f t="shared" si="2"/>
        <v>80</v>
      </c>
      <c r="D36" s="119">
        <v>295</v>
      </c>
      <c r="E36" s="41">
        <f t="shared" si="4"/>
        <v>-215</v>
      </c>
      <c r="F36" s="94">
        <f>SUM(E36/D36)</f>
        <v>-0.72881355932203384</v>
      </c>
      <c r="G36" s="75">
        <f t="shared" si="3"/>
        <v>0.2711864406779661</v>
      </c>
      <c r="Q36" s="72"/>
    </row>
    <row r="37" spans="2:17" ht="15" thickBot="1" x14ac:dyDescent="0.35">
      <c r="B37" s="61" t="s">
        <v>50</v>
      </c>
      <c r="C37" s="432">
        <f>SUM(C27:C36)</f>
        <v>2774</v>
      </c>
      <c r="D37" s="7">
        <f>SUM(D27:D36)</f>
        <v>3748</v>
      </c>
      <c r="E37" s="77">
        <f t="shared" si="4"/>
        <v>-974</v>
      </c>
      <c r="F37" s="149">
        <f>SUM(E37/D37)</f>
        <v>-0.25987193169690503</v>
      </c>
      <c r="G37" s="185">
        <f t="shared" si="3"/>
        <v>0.74012806830309497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438</v>
      </c>
      <c r="D39" s="438">
        <f>SUM(D27:D29,D31:D36)</f>
        <v>1248</v>
      </c>
      <c r="E39" s="77">
        <f>SUM(C39-D39)</f>
        <v>-810</v>
      </c>
      <c r="F39" s="149">
        <f>SUM(E39/D39)</f>
        <v>-0.64903846153846156</v>
      </c>
      <c r="G39" s="185">
        <f>SUM(C39/D39)</f>
        <v>0.35096153846153844</v>
      </c>
      <c r="Q39" s="72"/>
    </row>
    <row r="40" spans="2:17" x14ac:dyDescent="0.3">
      <c r="C40" s="433"/>
      <c r="Q40" s="72"/>
    </row>
    <row r="41" spans="2:17" ht="15.6" x14ac:dyDescent="0.3">
      <c r="B41" s="70" t="s">
        <v>649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651</v>
      </c>
      <c r="D43" s="465" t="s">
        <v>652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39" t="s">
        <v>83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56" t="s">
        <v>0</v>
      </c>
      <c r="C46" s="513">
        <v>1176</v>
      </c>
      <c r="D46" s="513">
        <v>1176</v>
      </c>
      <c r="E46" s="476">
        <f t="shared" ref="E46:E55" si="6">SUM(C46-D46)</f>
        <v>0</v>
      </c>
      <c r="F46" s="480">
        <f t="shared" ref="F46:F55" si="7">SUM(E46/D46)</f>
        <v>0</v>
      </c>
      <c r="G46" s="481">
        <f t="shared" ref="G46:G56" si="8">SUM(C46/C27)</f>
        <v>33.6</v>
      </c>
      <c r="H46" s="116" t="s">
        <v>641</v>
      </c>
      <c r="I46" s="116"/>
      <c r="M46" s="464"/>
      <c r="Q46" s="72"/>
    </row>
    <row r="47" spans="2:17" ht="15" thickBot="1" x14ac:dyDescent="0.35">
      <c r="B47" s="248" t="s">
        <v>2</v>
      </c>
      <c r="C47" s="427">
        <v>1499</v>
      </c>
      <c r="D47" s="430">
        <v>1658</v>
      </c>
      <c r="E47" s="93">
        <f t="shared" si="6"/>
        <v>-159</v>
      </c>
      <c r="F47" s="95">
        <f t="shared" si="7"/>
        <v>-9.5898673100120624E-2</v>
      </c>
      <c r="G47" s="394">
        <f t="shared" si="8"/>
        <v>27.75925925925926</v>
      </c>
      <c r="K47" s="35"/>
      <c r="Q47" s="72"/>
    </row>
    <row r="48" spans="2:17" ht="15" thickBot="1" x14ac:dyDescent="0.35">
      <c r="B48" s="38" t="s">
        <v>1</v>
      </c>
      <c r="C48" s="427">
        <v>786</v>
      </c>
      <c r="D48" s="427">
        <v>694</v>
      </c>
      <c r="E48" s="93">
        <f t="shared" si="6"/>
        <v>92</v>
      </c>
      <c r="F48" s="95">
        <f t="shared" si="7"/>
        <v>0.13256484149855907</v>
      </c>
      <c r="G48" s="394">
        <f t="shared" si="8"/>
        <v>39.299999999999997</v>
      </c>
      <c r="M48" t="s">
        <v>634</v>
      </c>
      <c r="Q48" s="72"/>
    </row>
    <row r="49" spans="2:17" ht="15" thickBot="1" x14ac:dyDescent="0.35">
      <c r="B49" s="2" t="s">
        <v>6</v>
      </c>
      <c r="C49" s="442">
        <v>73857</v>
      </c>
      <c r="D49" s="442">
        <v>74291</v>
      </c>
      <c r="E49" s="93">
        <f t="shared" si="6"/>
        <v>-434</v>
      </c>
      <c r="F49" s="95">
        <f t="shared" si="7"/>
        <v>-5.8418920192217089E-3</v>
      </c>
      <c r="G49" s="394">
        <f t="shared" si="8"/>
        <v>31.616866438356166</v>
      </c>
      <c r="Q49" s="72"/>
    </row>
    <row r="50" spans="2:17" ht="15" thickBot="1" x14ac:dyDescent="0.35">
      <c r="B50" s="3" t="s">
        <v>3</v>
      </c>
      <c r="C50" s="427">
        <v>1338</v>
      </c>
      <c r="D50" s="427">
        <v>1184</v>
      </c>
      <c r="E50" s="93">
        <f t="shared" si="6"/>
        <v>154</v>
      </c>
      <c r="F50" s="472">
        <f t="shared" si="7"/>
        <v>0.13006756756756757</v>
      </c>
      <c r="G50" s="394">
        <f t="shared" si="8"/>
        <v>47.785714285714285</v>
      </c>
      <c r="Q50" s="72"/>
    </row>
    <row r="51" spans="2:17" ht="15" thickBot="1" x14ac:dyDescent="0.35">
      <c r="B51" s="14" t="s">
        <v>7</v>
      </c>
      <c r="C51" s="427">
        <v>498</v>
      </c>
      <c r="D51" s="427">
        <v>595</v>
      </c>
      <c r="E51" s="93">
        <f t="shared" si="6"/>
        <v>-97</v>
      </c>
      <c r="F51" s="472">
        <f t="shared" si="7"/>
        <v>-0.16302521008403362</v>
      </c>
      <c r="G51" s="394">
        <f t="shared" si="8"/>
        <v>23.714285714285715</v>
      </c>
      <c r="Q51" s="72"/>
    </row>
    <row r="52" spans="2:17" ht="15" thickBot="1" x14ac:dyDescent="0.35">
      <c r="B52" s="14" t="s">
        <v>59</v>
      </c>
      <c r="C52" s="473">
        <v>4995</v>
      </c>
      <c r="D52" s="473">
        <v>4397</v>
      </c>
      <c r="E52" s="93">
        <f t="shared" si="6"/>
        <v>598</v>
      </c>
      <c r="F52" s="472">
        <f t="shared" si="7"/>
        <v>0.13600181942233341</v>
      </c>
      <c r="G52" s="394">
        <f t="shared" si="8"/>
        <v>32.647058823529413</v>
      </c>
      <c r="K52" s="40"/>
      <c r="M52" s="40"/>
      <c r="Q52" s="88"/>
    </row>
    <row r="53" spans="2:17" ht="15" thickBot="1" x14ac:dyDescent="0.35">
      <c r="B53" s="14" t="s">
        <v>338</v>
      </c>
      <c r="C53" s="429">
        <v>680</v>
      </c>
      <c r="D53" s="429">
        <v>578</v>
      </c>
      <c r="E53" s="26">
        <f t="shared" si="6"/>
        <v>102</v>
      </c>
      <c r="F53" s="214">
        <f t="shared" si="7"/>
        <v>0.17647058823529413</v>
      </c>
      <c r="G53" s="394">
        <f t="shared" si="8"/>
        <v>29.565217391304348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698</v>
      </c>
      <c r="D54" s="427">
        <v>1227</v>
      </c>
      <c r="E54" s="41">
        <f t="shared" si="6"/>
        <v>-529</v>
      </c>
      <c r="F54" s="485">
        <f t="shared" si="7"/>
        <v>-0.43113284433577831</v>
      </c>
      <c r="G54" s="394">
        <f t="shared" si="8"/>
        <v>29.083333333333332</v>
      </c>
      <c r="K54" s="40"/>
      <c r="L54" s="40"/>
      <c r="M54" s="40"/>
    </row>
    <row r="55" spans="2:17" ht="15" thickBot="1" x14ac:dyDescent="0.35">
      <c r="B55" s="326" t="s">
        <v>19</v>
      </c>
      <c r="C55" s="466">
        <v>1379</v>
      </c>
      <c r="D55" s="466">
        <v>1379</v>
      </c>
      <c r="E55" s="505">
        <f t="shared" si="6"/>
        <v>0</v>
      </c>
      <c r="F55" s="506">
        <f t="shared" si="7"/>
        <v>0</v>
      </c>
      <c r="G55" s="481">
        <f t="shared" si="8"/>
        <v>17.237500000000001</v>
      </c>
      <c r="H55" s="116" t="s">
        <v>648</v>
      </c>
      <c r="I55" s="116"/>
      <c r="J55" s="5"/>
    </row>
    <row r="56" spans="2:17" ht="15" thickBot="1" x14ac:dyDescent="0.35">
      <c r="B56" s="61" t="s">
        <v>50</v>
      </c>
      <c r="C56" s="432">
        <f>SUM(C46:C55)</f>
        <v>86906</v>
      </c>
      <c r="D56" s="59">
        <f>SUM(D46:D55)</f>
        <v>87179</v>
      </c>
      <c r="E56" s="77">
        <f>SUM(C56-D56)</f>
        <v>-273</v>
      </c>
      <c r="F56" s="149">
        <f>SUM(E56/D56)</f>
        <v>-3.1314880877275492E-3</v>
      </c>
      <c r="G56" s="395">
        <f t="shared" si="8"/>
        <v>31.328767123287673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13049</v>
      </c>
      <c r="D57" s="73">
        <f>SUM(D46:D48,D50:D55)</f>
        <v>12888</v>
      </c>
      <c r="E57" s="73">
        <f>SUM(E46:E48,E50:E55)</f>
        <v>161</v>
      </c>
      <c r="F57" s="127">
        <f>SUM(E57/D57)</f>
        <v>1.2492240844196152E-2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13049</v>
      </c>
      <c r="F59" s="30">
        <f>SUM(C27:C29,C31:C36)</f>
        <v>438</v>
      </c>
      <c r="G59" s="134">
        <f>SUM(E59/F59)</f>
        <v>29.792237442922374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650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651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39" t="s">
        <v>83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1176</v>
      </c>
      <c r="D67" s="220">
        <v>4152</v>
      </c>
      <c r="E67" s="41">
        <f>SUM(C67-D67)</f>
        <v>-2976</v>
      </c>
      <c r="F67" s="67">
        <f>SUM(E67/D67)</f>
        <v>-0.7167630057803468</v>
      </c>
      <c r="G67" s="75">
        <f t="shared" ref="G67:G77" si="10">SUM(C67/D67)</f>
        <v>0.2832369942196532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1499</v>
      </c>
      <c r="D68" s="220">
        <v>3262</v>
      </c>
      <c r="E68" s="41">
        <f t="shared" ref="E68:E76" si="11">SUM(C68-D68)</f>
        <v>-1763</v>
      </c>
      <c r="F68" s="67">
        <f t="shared" ref="F68:F76" si="12">SUM(E68/D68)</f>
        <v>-0.54046597179644384</v>
      </c>
      <c r="G68" s="75">
        <f t="shared" si="10"/>
        <v>0.4595340282035561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786</v>
      </c>
      <c r="D69" s="220">
        <v>1771</v>
      </c>
      <c r="E69" s="41">
        <f t="shared" si="11"/>
        <v>-985</v>
      </c>
      <c r="F69" s="67">
        <f t="shared" si="12"/>
        <v>-0.55618294748729535</v>
      </c>
      <c r="G69" s="75">
        <f t="shared" si="10"/>
        <v>0.4438170525127047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73857</v>
      </c>
      <c r="D70" s="220">
        <v>86541</v>
      </c>
      <c r="E70" s="41">
        <f t="shared" si="11"/>
        <v>-12684</v>
      </c>
      <c r="F70" s="67">
        <f t="shared" si="12"/>
        <v>-0.14656636738655665</v>
      </c>
      <c r="G70" s="75">
        <f t="shared" si="10"/>
        <v>0.85343363261344329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1338</v>
      </c>
      <c r="D71" s="220">
        <v>2819</v>
      </c>
      <c r="E71" s="41">
        <f t="shared" si="11"/>
        <v>-1481</v>
      </c>
      <c r="F71" s="67">
        <f t="shared" si="12"/>
        <v>-0.52536360411493432</v>
      </c>
      <c r="G71" s="75">
        <f t="shared" si="10"/>
        <v>0.47463639588506562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498</v>
      </c>
      <c r="D72" s="223">
        <v>752</v>
      </c>
      <c r="E72" s="57">
        <f t="shared" si="11"/>
        <v>-254</v>
      </c>
      <c r="F72" s="94">
        <f t="shared" si="12"/>
        <v>-0.33776595744680848</v>
      </c>
      <c r="G72" s="75">
        <f t="shared" si="10"/>
        <v>0.66223404255319152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4995</v>
      </c>
      <c r="D73" s="220">
        <v>14129</v>
      </c>
      <c r="E73" s="41">
        <f t="shared" si="11"/>
        <v>-9134</v>
      </c>
      <c r="F73" s="67">
        <f t="shared" si="12"/>
        <v>-0.64647179559770684</v>
      </c>
      <c r="G73" s="75">
        <f t="shared" si="10"/>
        <v>0.35352820440229316</v>
      </c>
    </row>
    <row r="74" spans="2:14" x14ac:dyDescent="0.3">
      <c r="B74" s="38" t="s">
        <v>338</v>
      </c>
      <c r="C74" s="435">
        <f t="shared" si="9"/>
        <v>680</v>
      </c>
      <c r="D74" s="235">
        <v>1843</v>
      </c>
      <c r="E74" s="93">
        <f t="shared" si="11"/>
        <v>-1163</v>
      </c>
      <c r="F74" s="95">
        <f t="shared" si="12"/>
        <v>-0.63103635377102552</v>
      </c>
      <c r="G74" s="75">
        <f t="shared" si="10"/>
        <v>0.36896364622897448</v>
      </c>
    </row>
    <row r="75" spans="2:14" x14ac:dyDescent="0.3">
      <c r="B75" s="486" t="s">
        <v>65</v>
      </c>
      <c r="C75" s="487">
        <f t="shared" si="9"/>
        <v>698</v>
      </c>
      <c r="D75" s="244">
        <v>1048</v>
      </c>
      <c r="E75" s="489">
        <f t="shared" si="11"/>
        <v>-350</v>
      </c>
      <c r="F75" s="490">
        <f t="shared" si="12"/>
        <v>-0.33396946564885494</v>
      </c>
      <c r="G75" s="75">
        <f t="shared" si="10"/>
        <v>0.66603053435114501</v>
      </c>
    </row>
    <row r="76" spans="2:14" ht="15" thickBot="1" x14ac:dyDescent="0.35">
      <c r="B76" s="38" t="s">
        <v>19</v>
      </c>
      <c r="C76" s="441">
        <f t="shared" si="9"/>
        <v>1379</v>
      </c>
      <c r="D76" s="390">
        <v>5504</v>
      </c>
      <c r="E76" s="26">
        <f t="shared" si="11"/>
        <v>-4125</v>
      </c>
      <c r="F76" s="152">
        <f t="shared" si="12"/>
        <v>-0.74945494186046513</v>
      </c>
      <c r="G76" s="75">
        <f t="shared" si="10"/>
        <v>0.25054505813953487</v>
      </c>
      <c r="K76" s="282"/>
    </row>
    <row r="77" spans="2:14" ht="15" thickBot="1" x14ac:dyDescent="0.35">
      <c r="B77" s="90" t="s">
        <v>50</v>
      </c>
      <c r="C77" s="432">
        <f>SUM(C67:C76)</f>
        <v>86906</v>
      </c>
      <c r="D77" s="115">
        <f>SUM(D67:D76)</f>
        <v>121821</v>
      </c>
      <c r="E77" s="77">
        <f>SUM(C77-D77)</f>
        <v>-34915</v>
      </c>
      <c r="F77" s="149">
        <f>SUM(E77/D77)</f>
        <v>-0.286609041134123</v>
      </c>
      <c r="G77" s="185">
        <f t="shared" si="10"/>
        <v>0.713390958865877</v>
      </c>
    </row>
    <row r="78" spans="2:14" ht="15" thickBot="1" x14ac:dyDescent="0.35">
      <c r="C78" s="433"/>
      <c r="E78" s="102">
        <f>SUM(E67:E76)</f>
        <v>-34915</v>
      </c>
    </row>
    <row r="79" spans="2:14" x14ac:dyDescent="0.3">
      <c r="B79" t="s">
        <v>64</v>
      </c>
      <c r="C79" s="444">
        <f>SUM(C77/C37)</f>
        <v>31.328767123287673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13049</v>
      </c>
      <c r="D81" s="73">
        <f>SUM(D67:D69,D71:D76)</f>
        <v>35280</v>
      </c>
      <c r="E81" s="250">
        <f>SUM(C81/D81)</f>
        <v>0.36986961451247163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29.792237442922374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643</v>
      </c>
      <c r="C85" s="40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651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7" t="s">
        <v>83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33.6</v>
      </c>
      <c r="D90" s="111">
        <f t="shared" si="13"/>
        <v>36.743362831858406</v>
      </c>
      <c r="E90" s="210">
        <f t="shared" ref="E90:E99" si="14">SUM(C90-D90)</f>
        <v>-3.1433628318584041</v>
      </c>
      <c r="F90" s="44">
        <f>SUM(E90/D90)</f>
        <v>-8.5549132947976808E-2</v>
      </c>
    </row>
    <row r="91" spans="2:14" x14ac:dyDescent="0.3">
      <c r="B91" s="129" t="s">
        <v>2</v>
      </c>
      <c r="C91" s="212">
        <f t="shared" si="13"/>
        <v>27.75925925925926</v>
      </c>
      <c r="D91" s="111">
        <f t="shared" si="13"/>
        <v>27.64406779661017</v>
      </c>
      <c r="E91" s="210">
        <f t="shared" si="14"/>
        <v>0.11519146264908997</v>
      </c>
      <c r="F91" s="44">
        <f t="shared" ref="F91:F99" si="15">SUM(E91/D91)</f>
        <v>4.1669505188818567E-3</v>
      </c>
    </row>
    <row r="92" spans="2:14" x14ac:dyDescent="0.3">
      <c r="B92" s="130" t="s">
        <v>1</v>
      </c>
      <c r="C92" s="212">
        <f t="shared" si="13"/>
        <v>39.299999999999997</v>
      </c>
      <c r="D92" s="111">
        <f t="shared" si="13"/>
        <v>37.680851063829785</v>
      </c>
      <c r="E92" s="210">
        <f t="shared" si="14"/>
        <v>1.6191489361702125</v>
      </c>
      <c r="F92" s="44">
        <f t="shared" si="15"/>
        <v>4.2970073404856007E-2</v>
      </c>
    </row>
    <row r="93" spans="2:14" x14ac:dyDescent="0.3">
      <c r="B93" s="130" t="s">
        <v>6</v>
      </c>
      <c r="C93" s="212">
        <f t="shared" si="13"/>
        <v>31.616866438356166</v>
      </c>
      <c r="D93" s="111">
        <f t="shared" si="13"/>
        <v>34.616399999999999</v>
      </c>
      <c r="E93" s="210">
        <f t="shared" si="14"/>
        <v>-2.9995335616438332</v>
      </c>
      <c r="F93" s="44">
        <f t="shared" si="15"/>
        <v>-8.6650650028421011E-2</v>
      </c>
    </row>
    <row r="94" spans="2:14" x14ac:dyDescent="0.3">
      <c r="B94" s="130" t="s">
        <v>3</v>
      </c>
      <c r="C94" s="212">
        <f t="shared" si="13"/>
        <v>47.785714285714285</v>
      </c>
      <c r="D94" s="111">
        <f t="shared" si="13"/>
        <v>37.586666666666666</v>
      </c>
      <c r="E94" s="210">
        <f t="shared" si="14"/>
        <v>10.199047619047619</v>
      </c>
      <c r="F94" s="44">
        <f t="shared" si="15"/>
        <v>0.27134748897785438</v>
      </c>
    </row>
    <row r="95" spans="2:14" x14ac:dyDescent="0.3">
      <c r="B95" s="130" t="s">
        <v>7</v>
      </c>
      <c r="C95" s="212">
        <f t="shared" si="13"/>
        <v>23.714285714285715</v>
      </c>
      <c r="D95" s="111">
        <f t="shared" si="13"/>
        <v>21.485714285714284</v>
      </c>
      <c r="E95" s="210">
        <f t="shared" si="14"/>
        <v>2.2285714285714313</v>
      </c>
      <c r="F95" s="44">
        <f t="shared" si="15"/>
        <v>0.10372340425531928</v>
      </c>
      <c r="I95" s="40"/>
    </row>
    <row r="96" spans="2:14" x14ac:dyDescent="0.3">
      <c r="B96" s="130" t="s">
        <v>59</v>
      </c>
      <c r="C96" s="212">
        <f t="shared" si="13"/>
        <v>32.647058823529413</v>
      </c>
      <c r="D96" s="111">
        <f t="shared" si="13"/>
        <v>30.715217391304346</v>
      </c>
      <c r="E96" s="210">
        <f t="shared" si="14"/>
        <v>1.9318414322250668</v>
      </c>
      <c r="F96" s="44">
        <f t="shared" si="15"/>
        <v>6.2895255065718081E-2</v>
      </c>
      <c r="J96" s="72"/>
    </row>
    <row r="97" spans="2:13" x14ac:dyDescent="0.3">
      <c r="B97" s="130" t="s">
        <v>338</v>
      </c>
      <c r="C97" s="212">
        <f t="shared" si="13"/>
        <v>29.565217391304348</v>
      </c>
      <c r="D97" s="111">
        <f t="shared" si="13"/>
        <v>30.21311475409836</v>
      </c>
      <c r="E97" s="210">
        <f t="shared" si="14"/>
        <v>-0.64789736279401211</v>
      </c>
      <c r="F97" s="44">
        <f t="shared" si="15"/>
        <v>-2.1444242610111089E-2</v>
      </c>
      <c r="J97" s="72"/>
    </row>
    <row r="98" spans="2:13" x14ac:dyDescent="0.3">
      <c r="B98" s="130" t="s">
        <v>65</v>
      </c>
      <c r="C98" s="212">
        <f t="shared" si="13"/>
        <v>29.083333333333332</v>
      </c>
      <c r="D98" s="111">
        <f t="shared" si="13"/>
        <v>23.818181818181817</v>
      </c>
      <c r="E98" s="210">
        <f t="shared" si="14"/>
        <v>5.2651515151515156</v>
      </c>
      <c r="F98" s="44">
        <f t="shared" si="15"/>
        <v>0.22105597964376594</v>
      </c>
      <c r="J98" s="72"/>
    </row>
    <row r="99" spans="2:13" ht="15" thickBot="1" x14ac:dyDescent="0.35">
      <c r="B99" s="13" t="s">
        <v>19</v>
      </c>
      <c r="C99" s="213">
        <f t="shared" si="13"/>
        <v>17.237500000000001</v>
      </c>
      <c r="D99" s="208">
        <f t="shared" si="13"/>
        <v>18.657627118644069</v>
      </c>
      <c r="E99" s="211">
        <f t="shared" si="14"/>
        <v>-1.4201271186440678</v>
      </c>
      <c r="F99" s="65">
        <f t="shared" si="15"/>
        <v>-7.6115098110465115E-2</v>
      </c>
      <c r="J99" s="455"/>
    </row>
    <row r="100" spans="2:13" x14ac:dyDescent="0.3">
      <c r="C100" s="433"/>
      <c r="J100" s="455"/>
    </row>
    <row r="101" spans="2:13" x14ac:dyDescent="0.3">
      <c r="B101" s="315"/>
      <c r="C101" s="447"/>
      <c r="D101" s="317"/>
      <c r="E101" s="300"/>
      <c r="F101" s="300"/>
      <c r="I101" s="454"/>
      <c r="J101" s="455"/>
    </row>
    <row r="102" spans="2:13" ht="15.6" x14ac:dyDescent="0.3">
      <c r="I102" s="453"/>
      <c r="J102" s="72"/>
      <c r="K102" s="452"/>
      <c r="L102" s="452"/>
      <c r="M102" s="266"/>
    </row>
    <row r="103" spans="2:13" x14ac:dyDescent="0.3">
      <c r="J103" s="72"/>
      <c r="K103" s="283"/>
      <c r="L103" s="266"/>
      <c r="M103" s="266"/>
    </row>
    <row r="104" spans="2:13" x14ac:dyDescent="0.3">
      <c r="J104" s="72"/>
      <c r="K104" s="284"/>
      <c r="L104" s="285"/>
      <c r="M104" s="285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52934-FF09-44C3-96CC-8B4DAFB25975}">
  <dimension ref="B2:R100"/>
  <sheetViews>
    <sheetView workbookViewId="0">
      <selection activeCell="I20" sqref="I20"/>
    </sheetView>
  </sheetViews>
  <sheetFormatPr defaultRowHeight="14.4" x14ac:dyDescent="0.3"/>
  <cols>
    <col min="2" max="2" width="18.33203125" customWidth="1"/>
    <col min="3" max="3" width="11.88671875" customWidth="1"/>
    <col min="4" max="4" width="15.109375" customWidth="1"/>
    <col min="5" max="6" width="13.6640625" customWidth="1"/>
    <col min="17" max="17" width="29.109375" customWidth="1"/>
  </cols>
  <sheetData>
    <row r="2" spans="2:18" ht="23.4" x14ac:dyDescent="0.45">
      <c r="B2" s="287" t="s">
        <v>657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657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656</v>
      </c>
      <c r="D6" s="465" t="s">
        <v>655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34</v>
      </c>
      <c r="D9" s="426">
        <v>37</v>
      </c>
      <c r="E9" s="93">
        <f t="shared" ref="E9:E19" si="0">SUM(C9-D9)</f>
        <v>-3</v>
      </c>
      <c r="F9" s="475">
        <f t="shared" ref="F9:F19" si="1">SUM(E9/D9)</f>
        <v>-8.1081081081081086E-2</v>
      </c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61</v>
      </c>
      <c r="D10" s="427">
        <v>56</v>
      </c>
      <c r="E10" s="93">
        <f t="shared" si="0"/>
        <v>5</v>
      </c>
      <c r="F10" s="44">
        <f t="shared" si="1"/>
        <v>8.9285714285714288E-2</v>
      </c>
      <c r="I10" s="459"/>
      <c r="J10" s="190"/>
      <c r="K10" s="139"/>
      <c r="L10" s="139"/>
      <c r="M10" s="139"/>
      <c r="N10" s="141"/>
      <c r="Q10" t="s">
        <v>659</v>
      </c>
    </row>
    <row r="11" spans="2:18" ht="15" thickBot="1" x14ac:dyDescent="0.35">
      <c r="B11" s="38" t="s">
        <v>1</v>
      </c>
      <c r="C11" s="427">
        <v>19</v>
      </c>
      <c r="D11" s="427">
        <v>20</v>
      </c>
      <c r="E11" s="93">
        <f t="shared" si="0"/>
        <v>-1</v>
      </c>
      <c r="F11" s="44">
        <f t="shared" si="1"/>
        <v>-0.05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2325</v>
      </c>
      <c r="D12" s="427">
        <v>2342</v>
      </c>
      <c r="E12" s="93">
        <f t="shared" si="0"/>
        <v>-17</v>
      </c>
      <c r="F12" s="514">
        <f t="shared" si="1"/>
        <v>-7.2587532023911184E-3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0.71076923076923082</v>
      </c>
    </row>
    <row r="13" spans="2:18" ht="15" thickBot="1" x14ac:dyDescent="0.35">
      <c r="B13" s="461" t="s">
        <v>3</v>
      </c>
      <c r="C13" s="428">
        <v>29</v>
      </c>
      <c r="D13" s="428">
        <v>28</v>
      </c>
      <c r="E13" s="93">
        <f t="shared" si="0"/>
        <v>1</v>
      </c>
      <c r="F13" s="471">
        <f t="shared" si="1"/>
        <v>3.5714285714285712E-2</v>
      </c>
      <c r="J13" s="190"/>
      <c r="K13" s="146"/>
      <c r="L13" s="139"/>
      <c r="M13" s="139"/>
      <c r="N13" s="141"/>
      <c r="Q13" s="16" t="s">
        <v>11</v>
      </c>
      <c r="R13" s="18">
        <f>SUM(C56/R8)</f>
        <v>0.712597609561753</v>
      </c>
    </row>
    <row r="14" spans="2:18" ht="15" thickBot="1" x14ac:dyDescent="0.35">
      <c r="B14" s="14" t="s">
        <v>7</v>
      </c>
      <c r="C14" s="427">
        <v>22</v>
      </c>
      <c r="D14" s="427">
        <v>21</v>
      </c>
      <c r="E14" s="93">
        <f t="shared" si="0"/>
        <v>1</v>
      </c>
      <c r="F14" s="474">
        <f t="shared" si="1"/>
        <v>4.7619047619047616E-2</v>
      </c>
      <c r="J14" s="190"/>
      <c r="K14" s="144"/>
      <c r="L14" s="139"/>
      <c r="M14" s="139"/>
      <c r="N14" s="141"/>
      <c r="Q14" t="s">
        <v>660</v>
      </c>
    </row>
    <row r="15" spans="2:18" ht="15" thickBot="1" x14ac:dyDescent="0.35">
      <c r="B15" s="14" t="s">
        <v>59</v>
      </c>
      <c r="C15" s="427">
        <v>150</v>
      </c>
      <c r="D15" s="427">
        <v>153</v>
      </c>
      <c r="E15" s="93">
        <f t="shared" si="0"/>
        <v>-3</v>
      </c>
      <c r="F15" s="471">
        <f t="shared" si="1"/>
        <v>-1.9607843137254902E-2</v>
      </c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24</v>
      </c>
      <c r="D16" s="429">
        <v>24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58</v>
      </c>
      <c r="R16" s="18">
        <f>D19/R7</f>
        <v>0.71435897435897433</v>
      </c>
    </row>
    <row r="17" spans="2:18" ht="15" thickBot="1" x14ac:dyDescent="0.35">
      <c r="B17" s="14" t="s">
        <v>65</v>
      </c>
      <c r="C17" s="430">
        <v>24</v>
      </c>
      <c r="D17" s="430">
        <v>24</v>
      </c>
      <c r="E17" s="41">
        <f t="shared" si="0"/>
        <v>0</v>
      </c>
      <c r="F17" s="471">
        <f t="shared" si="1"/>
        <v>0</v>
      </c>
      <c r="G17" s="116" t="s">
        <v>648</v>
      </c>
      <c r="H17" s="116"/>
      <c r="J17" s="190"/>
      <c r="K17" s="144"/>
      <c r="L17" s="139"/>
      <c r="M17" s="139"/>
      <c r="N17" s="141"/>
      <c r="Q17" s="16" t="s">
        <v>11</v>
      </c>
      <c r="R17" s="18">
        <f>D56/R8</f>
        <v>0.71258167330677291</v>
      </c>
    </row>
    <row r="18" spans="2:18" ht="15" thickBot="1" x14ac:dyDescent="0.35">
      <c r="B18" s="15" t="s">
        <v>19</v>
      </c>
      <c r="C18" s="429">
        <v>84</v>
      </c>
      <c r="D18" s="429">
        <v>81</v>
      </c>
      <c r="E18" s="57">
        <f t="shared" si="0"/>
        <v>3</v>
      </c>
      <c r="F18" s="474">
        <f t="shared" si="1"/>
        <v>3.7037037037037035E-2</v>
      </c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2772</v>
      </c>
      <c r="D19" s="7">
        <f>SUM(D9:D18)</f>
        <v>2786</v>
      </c>
      <c r="E19" s="77">
        <f t="shared" si="0"/>
        <v>-14</v>
      </c>
      <c r="F19" s="60">
        <f t="shared" si="1"/>
        <v>-5.0251256281407036E-3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658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656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34</v>
      </c>
      <c r="D27" s="99">
        <v>113</v>
      </c>
      <c r="E27" s="41">
        <f>SUM(C27-D27)</f>
        <v>-79</v>
      </c>
      <c r="F27" s="67">
        <f>SUM(E27/D27)</f>
        <v>-0.69911504424778759</v>
      </c>
      <c r="G27" s="75">
        <f t="shared" ref="G27:G37" si="3">SUM(C27/D27)</f>
        <v>0.30088495575221241</v>
      </c>
    </row>
    <row r="28" spans="2:18" ht="15" thickBot="1" x14ac:dyDescent="0.35">
      <c r="B28" s="34" t="s">
        <v>2</v>
      </c>
      <c r="C28" s="435">
        <f t="shared" si="2"/>
        <v>61</v>
      </c>
      <c r="D28" s="99">
        <v>118</v>
      </c>
      <c r="E28" s="41">
        <f t="shared" ref="E28:E37" si="4">SUM(C28-D28)</f>
        <v>-57</v>
      </c>
      <c r="F28" s="67">
        <f t="shared" ref="F28:F35" si="5">SUM(E28/D28)</f>
        <v>-0.48305084745762711</v>
      </c>
      <c r="G28" s="75">
        <f t="shared" si="3"/>
        <v>0.51694915254237284</v>
      </c>
    </row>
    <row r="29" spans="2:18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4"/>
        <v>-28</v>
      </c>
      <c r="F29" s="67">
        <f t="shared" si="5"/>
        <v>-0.5957446808510638</v>
      </c>
      <c r="G29" s="75">
        <f t="shared" si="3"/>
        <v>0.40425531914893614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2325</v>
      </c>
      <c r="D30" s="99">
        <v>2500</v>
      </c>
      <c r="E30" s="41">
        <f t="shared" si="4"/>
        <v>-175</v>
      </c>
      <c r="F30" s="67">
        <f t="shared" si="5"/>
        <v>-7.0000000000000007E-2</v>
      </c>
      <c r="G30" s="75">
        <f t="shared" si="3"/>
        <v>0.93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29</v>
      </c>
      <c r="D31" s="99">
        <v>75</v>
      </c>
      <c r="E31" s="41">
        <f t="shared" si="4"/>
        <v>-46</v>
      </c>
      <c r="F31" s="67">
        <f t="shared" si="5"/>
        <v>-0.61333333333333329</v>
      </c>
      <c r="G31" s="75">
        <f t="shared" si="3"/>
        <v>0.38666666666666666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22</v>
      </c>
      <c r="D32" s="99">
        <v>35</v>
      </c>
      <c r="E32" s="41">
        <f t="shared" si="4"/>
        <v>-13</v>
      </c>
      <c r="F32" s="67">
        <f t="shared" si="5"/>
        <v>-0.37142857142857144</v>
      </c>
      <c r="G32" s="75">
        <f t="shared" si="3"/>
        <v>0.62857142857142856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150</v>
      </c>
      <c r="D33" s="99">
        <v>460</v>
      </c>
      <c r="E33" s="41">
        <f t="shared" si="4"/>
        <v>-310</v>
      </c>
      <c r="F33" s="67">
        <f t="shared" si="5"/>
        <v>-0.67391304347826086</v>
      </c>
      <c r="G33" s="75">
        <f t="shared" si="3"/>
        <v>0.32608695652173914</v>
      </c>
      <c r="Q33" s="72"/>
    </row>
    <row r="34" spans="2:17" ht="15" thickBot="1" x14ac:dyDescent="0.35">
      <c r="B34" s="14" t="s">
        <v>338</v>
      </c>
      <c r="C34" s="435">
        <f t="shared" si="2"/>
        <v>24</v>
      </c>
      <c r="D34" s="99">
        <v>61</v>
      </c>
      <c r="E34" s="41">
        <f t="shared" si="4"/>
        <v>-37</v>
      </c>
      <c r="F34" s="67">
        <f t="shared" si="5"/>
        <v>-0.60655737704918034</v>
      </c>
      <c r="G34" s="75">
        <f t="shared" si="3"/>
        <v>0.39344262295081966</v>
      </c>
      <c r="Q34" s="72"/>
    </row>
    <row r="35" spans="2:17" ht="15" thickBot="1" x14ac:dyDescent="0.35">
      <c r="B35" s="14" t="s">
        <v>65</v>
      </c>
      <c r="C35" s="436">
        <f t="shared" si="2"/>
        <v>24</v>
      </c>
      <c r="D35" s="81">
        <v>44</v>
      </c>
      <c r="E35" s="57">
        <f t="shared" si="4"/>
        <v>-20</v>
      </c>
      <c r="F35" s="389">
        <f t="shared" si="5"/>
        <v>-0.45454545454545453</v>
      </c>
      <c r="G35" s="75">
        <f t="shared" si="3"/>
        <v>0.54545454545454541</v>
      </c>
      <c r="Q35" s="72"/>
    </row>
    <row r="36" spans="2:17" ht="15" thickBot="1" x14ac:dyDescent="0.35">
      <c r="B36" s="14" t="s">
        <v>19</v>
      </c>
      <c r="C36" s="435">
        <f t="shared" si="2"/>
        <v>84</v>
      </c>
      <c r="D36" s="119">
        <v>295</v>
      </c>
      <c r="E36" s="41">
        <f t="shared" si="4"/>
        <v>-211</v>
      </c>
      <c r="F36" s="94">
        <f>SUM(E36/D36)</f>
        <v>-0.71525423728813564</v>
      </c>
      <c r="G36" s="75">
        <f t="shared" si="3"/>
        <v>0.28474576271186441</v>
      </c>
      <c r="Q36" s="72"/>
    </row>
    <row r="37" spans="2:17" ht="15" thickBot="1" x14ac:dyDescent="0.35">
      <c r="B37" s="61" t="s">
        <v>50</v>
      </c>
      <c r="C37" s="432">
        <f>SUM(C27:C36)</f>
        <v>2772</v>
      </c>
      <c r="D37" s="7">
        <f>SUM(D27:D36)</f>
        <v>3748</v>
      </c>
      <c r="E37" s="77">
        <f t="shared" si="4"/>
        <v>-976</v>
      </c>
      <c r="F37" s="149">
        <f>SUM(E37/D37)</f>
        <v>-0.26040554962646745</v>
      </c>
      <c r="G37" s="185">
        <f t="shared" si="3"/>
        <v>0.73959445037353255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447</v>
      </c>
      <c r="D39" s="438">
        <f>SUM(D27:D29,D31:D36)</f>
        <v>1248</v>
      </c>
      <c r="E39" s="77">
        <f>SUM(C39-D39)</f>
        <v>-801</v>
      </c>
      <c r="F39" s="149">
        <f>SUM(E39/D39)</f>
        <v>-0.64182692307692313</v>
      </c>
      <c r="G39" s="185">
        <f>SUM(C39/D39)</f>
        <v>0.35817307692307693</v>
      </c>
      <c r="Q39" s="72"/>
    </row>
    <row r="40" spans="2:17" x14ac:dyDescent="0.3">
      <c r="C40" s="433"/>
      <c r="Q40" s="72"/>
    </row>
    <row r="41" spans="2:17" ht="15.6" x14ac:dyDescent="0.3">
      <c r="B41" s="70" t="s">
        <v>657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656</v>
      </c>
      <c r="D43" s="465" t="s">
        <v>655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14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1094</v>
      </c>
      <c r="D46" s="441">
        <v>1235</v>
      </c>
      <c r="E46" s="93">
        <f t="shared" ref="E46:E55" si="6">SUM(C46-D46)</f>
        <v>-141</v>
      </c>
      <c r="F46" s="472">
        <f t="shared" ref="F46:F55" si="7">SUM(E46/D46)</f>
        <v>-0.11417004048582996</v>
      </c>
      <c r="G46" s="394">
        <f t="shared" ref="G46:G56" si="8">SUM(C46/C27)</f>
        <v>32.176470588235297</v>
      </c>
      <c r="M46" s="464"/>
      <c r="Q46" s="72"/>
    </row>
    <row r="47" spans="2:17" ht="15" thickBot="1" x14ac:dyDescent="0.35">
      <c r="B47" s="248" t="s">
        <v>2</v>
      </c>
      <c r="C47" s="427">
        <v>1933</v>
      </c>
      <c r="D47" s="430">
        <v>1636</v>
      </c>
      <c r="E47" s="93">
        <f t="shared" si="6"/>
        <v>297</v>
      </c>
      <c r="F47" s="95">
        <f t="shared" si="7"/>
        <v>0.1815403422982885</v>
      </c>
      <c r="G47" s="394">
        <f t="shared" si="8"/>
        <v>31.688524590163933</v>
      </c>
      <c r="K47" s="35"/>
      <c r="Q47" s="72"/>
    </row>
    <row r="48" spans="2:17" ht="15" thickBot="1" x14ac:dyDescent="0.35">
      <c r="B48" s="38" t="s">
        <v>1</v>
      </c>
      <c r="C48" s="427">
        <v>744</v>
      </c>
      <c r="D48" s="427">
        <v>797</v>
      </c>
      <c r="E48" s="93">
        <f t="shared" si="6"/>
        <v>-53</v>
      </c>
      <c r="F48" s="95">
        <f t="shared" si="7"/>
        <v>-6.6499372647427848E-2</v>
      </c>
      <c r="G48" s="394">
        <f t="shared" si="8"/>
        <v>39.157894736842103</v>
      </c>
      <c r="M48" t="s">
        <v>634</v>
      </c>
      <c r="Q48" s="72"/>
    </row>
    <row r="49" spans="2:17" ht="15" thickBot="1" x14ac:dyDescent="0.35">
      <c r="B49" s="2" t="s">
        <v>6</v>
      </c>
      <c r="C49" s="442">
        <v>76199</v>
      </c>
      <c r="D49" s="442">
        <v>75661</v>
      </c>
      <c r="E49" s="93">
        <f t="shared" si="6"/>
        <v>538</v>
      </c>
      <c r="F49" s="95">
        <f t="shared" si="7"/>
        <v>7.1106646753281086E-3</v>
      </c>
      <c r="G49" s="394">
        <f t="shared" si="8"/>
        <v>32.773763440860215</v>
      </c>
      <c r="Q49" s="72"/>
    </row>
    <row r="50" spans="2:17" ht="15" thickBot="1" x14ac:dyDescent="0.35">
      <c r="B50" s="3" t="s">
        <v>3</v>
      </c>
      <c r="C50" s="427">
        <v>1488</v>
      </c>
      <c r="D50" s="427">
        <v>1411</v>
      </c>
      <c r="E50" s="93">
        <f t="shared" si="6"/>
        <v>77</v>
      </c>
      <c r="F50" s="472">
        <f t="shared" si="7"/>
        <v>5.4571226080793761E-2</v>
      </c>
      <c r="G50" s="394">
        <f t="shared" si="8"/>
        <v>51.310344827586206</v>
      </c>
      <c r="Q50" s="72"/>
    </row>
    <row r="51" spans="2:17" ht="15" thickBot="1" x14ac:dyDescent="0.35">
      <c r="B51" s="14" t="s">
        <v>7</v>
      </c>
      <c r="C51" s="427">
        <v>602</v>
      </c>
      <c r="D51" s="427">
        <v>541</v>
      </c>
      <c r="E51" s="93">
        <f t="shared" si="6"/>
        <v>61</v>
      </c>
      <c r="F51" s="472">
        <f t="shared" si="7"/>
        <v>0.11275415896487985</v>
      </c>
      <c r="G51" s="394">
        <f t="shared" si="8"/>
        <v>27.363636363636363</v>
      </c>
      <c r="Q51" s="72"/>
    </row>
    <row r="52" spans="2:17" ht="15" thickBot="1" x14ac:dyDescent="0.35">
      <c r="B52" s="14" t="s">
        <v>59</v>
      </c>
      <c r="C52" s="473">
        <v>4718</v>
      </c>
      <c r="D52" s="473">
        <v>5233</v>
      </c>
      <c r="E52" s="93">
        <f t="shared" si="6"/>
        <v>-515</v>
      </c>
      <c r="F52" s="472">
        <f t="shared" si="7"/>
        <v>-9.8413911714121921E-2</v>
      </c>
      <c r="G52" s="394">
        <f t="shared" si="8"/>
        <v>31.453333333333333</v>
      </c>
      <c r="K52" s="40"/>
      <c r="M52" s="40"/>
      <c r="Q52" s="88"/>
    </row>
    <row r="53" spans="2:17" ht="15" thickBot="1" x14ac:dyDescent="0.35">
      <c r="B53" s="14" t="s">
        <v>338</v>
      </c>
      <c r="C53" s="429">
        <v>654</v>
      </c>
      <c r="D53" s="429">
        <v>677</v>
      </c>
      <c r="E53" s="26">
        <f t="shared" si="6"/>
        <v>-23</v>
      </c>
      <c r="F53" s="214">
        <f t="shared" si="7"/>
        <v>-3.3973412112259974E-2</v>
      </c>
      <c r="G53" s="394">
        <f t="shared" si="8"/>
        <v>27.25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698</v>
      </c>
      <c r="D54" s="427">
        <v>698</v>
      </c>
      <c r="E54" s="41">
        <f t="shared" si="6"/>
        <v>0</v>
      </c>
      <c r="F54" s="485">
        <f t="shared" si="7"/>
        <v>0</v>
      </c>
      <c r="G54" s="394">
        <f t="shared" si="8"/>
        <v>29.083333333333332</v>
      </c>
      <c r="H54" s="116" t="s">
        <v>648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1301</v>
      </c>
      <c r="D55" s="429">
        <v>1540</v>
      </c>
      <c r="E55" s="57">
        <f t="shared" si="6"/>
        <v>-239</v>
      </c>
      <c r="F55" s="510">
        <f t="shared" si="7"/>
        <v>-0.15519480519480519</v>
      </c>
      <c r="G55" s="394">
        <f t="shared" si="8"/>
        <v>15.488095238095237</v>
      </c>
      <c r="J55" s="5"/>
    </row>
    <row r="56" spans="2:17" ht="15" thickBot="1" x14ac:dyDescent="0.35">
      <c r="B56" s="61" t="s">
        <v>50</v>
      </c>
      <c r="C56" s="432">
        <f>SUM(C46:C55)</f>
        <v>89431</v>
      </c>
      <c r="D56" s="59">
        <f>SUM(D46:D55)</f>
        <v>89429</v>
      </c>
      <c r="E56" s="77">
        <f>SUM(C56-D56)</f>
        <v>2</v>
      </c>
      <c r="F56" s="149">
        <f>SUM(E56/D56)</f>
        <v>2.2364110076149796E-5</v>
      </c>
      <c r="G56" s="395">
        <f t="shared" si="8"/>
        <v>32.262265512265515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13232</v>
      </c>
      <c r="D57" s="73">
        <f>SUM(D46:D48,D50:D55)</f>
        <v>13768</v>
      </c>
      <c r="E57" s="73">
        <f>SUM(E46:E48,E50:E55)</f>
        <v>-536</v>
      </c>
      <c r="F57" s="127">
        <f>SUM(E57/D57)</f>
        <v>-3.8930854154561302E-2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13232</v>
      </c>
      <c r="F59" s="30">
        <f>SUM(C27:C29,C31:C36)</f>
        <v>447</v>
      </c>
      <c r="G59" s="134">
        <f>SUM(E59/F59)</f>
        <v>29.601789709172259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658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656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14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1094</v>
      </c>
      <c r="D67" s="220">
        <v>4152</v>
      </c>
      <c r="E67" s="41">
        <f>SUM(C67-D67)</f>
        <v>-3058</v>
      </c>
      <c r="F67" s="67">
        <f>SUM(E67/D67)</f>
        <v>-0.73651252408477841</v>
      </c>
      <c r="G67" s="75">
        <f t="shared" ref="G67:G77" si="10">SUM(C67/D67)</f>
        <v>0.26348747591522159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1933</v>
      </c>
      <c r="D68" s="220">
        <v>3262</v>
      </c>
      <c r="E68" s="41">
        <f t="shared" ref="E68:E76" si="11">SUM(C68-D68)</f>
        <v>-1329</v>
      </c>
      <c r="F68" s="67">
        <f t="shared" ref="F68:F76" si="12">SUM(E68/D68)</f>
        <v>-0.40741876149601469</v>
      </c>
      <c r="G68" s="75">
        <f t="shared" si="10"/>
        <v>0.59258123850398525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744</v>
      </c>
      <c r="D69" s="220">
        <v>1771</v>
      </c>
      <c r="E69" s="41">
        <f t="shared" si="11"/>
        <v>-1027</v>
      </c>
      <c r="F69" s="67">
        <f t="shared" si="12"/>
        <v>-0.57989836250705817</v>
      </c>
      <c r="G69" s="75">
        <f t="shared" si="10"/>
        <v>0.42010163749294183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76199</v>
      </c>
      <c r="D70" s="220">
        <v>86541</v>
      </c>
      <c r="E70" s="41">
        <f t="shared" si="11"/>
        <v>-10342</v>
      </c>
      <c r="F70" s="67">
        <f t="shared" si="12"/>
        <v>-0.11950405010341919</v>
      </c>
      <c r="G70" s="75">
        <f t="shared" si="10"/>
        <v>0.88049594989658087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1488</v>
      </c>
      <c r="D71" s="220">
        <v>2819</v>
      </c>
      <c r="E71" s="41">
        <f t="shared" si="11"/>
        <v>-1331</v>
      </c>
      <c r="F71" s="67">
        <f t="shared" si="12"/>
        <v>-0.47215324583185525</v>
      </c>
      <c r="G71" s="75">
        <f t="shared" si="10"/>
        <v>0.52784675416814475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602</v>
      </c>
      <c r="D72" s="223">
        <v>752</v>
      </c>
      <c r="E72" s="57">
        <f t="shared" si="11"/>
        <v>-150</v>
      </c>
      <c r="F72" s="94">
        <f t="shared" si="12"/>
        <v>-0.19946808510638298</v>
      </c>
      <c r="G72" s="75">
        <f t="shared" si="10"/>
        <v>0.80053191489361697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4718</v>
      </c>
      <c r="D73" s="220">
        <v>14129</v>
      </c>
      <c r="E73" s="41">
        <f t="shared" si="11"/>
        <v>-9411</v>
      </c>
      <c r="F73" s="67">
        <f t="shared" si="12"/>
        <v>-0.66607686318918535</v>
      </c>
      <c r="G73" s="75">
        <f t="shared" si="10"/>
        <v>0.33392313681081465</v>
      </c>
    </row>
    <row r="74" spans="2:14" x14ac:dyDescent="0.3">
      <c r="B74" s="38" t="s">
        <v>338</v>
      </c>
      <c r="C74" s="435">
        <f t="shared" si="9"/>
        <v>654</v>
      </c>
      <c r="D74" s="235">
        <v>1843</v>
      </c>
      <c r="E74" s="93">
        <f t="shared" si="11"/>
        <v>-1189</v>
      </c>
      <c r="F74" s="95">
        <f t="shared" si="12"/>
        <v>-0.64514378730330979</v>
      </c>
      <c r="G74" s="75">
        <f t="shared" si="10"/>
        <v>0.35485621269669015</v>
      </c>
    </row>
    <row r="75" spans="2:14" x14ac:dyDescent="0.3">
      <c r="B75" s="486" t="s">
        <v>65</v>
      </c>
      <c r="C75" s="487">
        <f t="shared" si="9"/>
        <v>698</v>
      </c>
      <c r="D75" s="244">
        <v>1048</v>
      </c>
      <c r="E75" s="489">
        <f t="shared" si="11"/>
        <v>-350</v>
      </c>
      <c r="F75" s="490">
        <f t="shared" si="12"/>
        <v>-0.33396946564885494</v>
      </c>
      <c r="G75" s="75">
        <f t="shared" si="10"/>
        <v>0.66603053435114501</v>
      </c>
    </row>
    <row r="76" spans="2:14" ht="15" thickBot="1" x14ac:dyDescent="0.35">
      <c r="B76" s="38" t="s">
        <v>19</v>
      </c>
      <c r="C76" s="441">
        <f t="shared" si="9"/>
        <v>1301</v>
      </c>
      <c r="D76" s="390">
        <v>5504</v>
      </c>
      <c r="E76" s="26">
        <f t="shared" si="11"/>
        <v>-4203</v>
      </c>
      <c r="F76" s="152">
        <f t="shared" si="12"/>
        <v>-0.7636264534883721</v>
      </c>
      <c r="G76" s="75">
        <f t="shared" si="10"/>
        <v>0.2363735465116279</v>
      </c>
      <c r="K76" s="282"/>
    </row>
    <row r="77" spans="2:14" ht="15" thickBot="1" x14ac:dyDescent="0.35">
      <c r="B77" s="90" t="s">
        <v>50</v>
      </c>
      <c r="C77" s="432">
        <f>SUM(C67:C76)</f>
        <v>89431</v>
      </c>
      <c r="D77" s="115">
        <f>SUM(D67:D76)</f>
        <v>121821</v>
      </c>
      <c r="E77" s="77">
        <f>SUM(C77-D77)</f>
        <v>-32390</v>
      </c>
      <c r="F77" s="149">
        <f>SUM(E77/D77)</f>
        <v>-0.26588190870211209</v>
      </c>
      <c r="G77" s="185">
        <f t="shared" si="10"/>
        <v>0.73411809129788785</v>
      </c>
    </row>
    <row r="78" spans="2:14" ht="15" thickBot="1" x14ac:dyDescent="0.35">
      <c r="C78" s="433"/>
      <c r="E78" s="102">
        <f>SUM(E67:E76)</f>
        <v>-32390</v>
      </c>
    </row>
    <row r="79" spans="2:14" x14ac:dyDescent="0.3">
      <c r="B79" t="s">
        <v>64</v>
      </c>
      <c r="C79" s="444">
        <f>SUM(C77/C37)</f>
        <v>32.262265512265515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13232</v>
      </c>
      <c r="D81" s="73">
        <f>SUM(D67:D69,D71:D76)</f>
        <v>35280</v>
      </c>
      <c r="E81" s="250">
        <f>SUM(C81/D81)</f>
        <v>0.3750566893424036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29.601789709172259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658</v>
      </c>
      <c r="C85" s="40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656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14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32.176470588235297</v>
      </c>
      <c r="D90" s="111">
        <f t="shared" si="13"/>
        <v>36.743362831858406</v>
      </c>
      <c r="E90" s="210">
        <f t="shared" ref="E90:E99" si="14">SUM(C90-D90)</f>
        <v>-4.5668922436231085</v>
      </c>
      <c r="F90" s="44">
        <f>SUM(E90/D90)</f>
        <v>-0.1242916241641164</v>
      </c>
    </row>
    <row r="91" spans="2:14" x14ac:dyDescent="0.3">
      <c r="B91" s="129" t="s">
        <v>2</v>
      </c>
      <c r="C91" s="212">
        <f t="shared" si="13"/>
        <v>31.688524590163933</v>
      </c>
      <c r="D91" s="111">
        <f t="shared" si="13"/>
        <v>27.64406779661017</v>
      </c>
      <c r="E91" s="210">
        <f t="shared" si="14"/>
        <v>4.0444567935537634</v>
      </c>
      <c r="F91" s="44">
        <f t="shared" ref="F91:F99" si="15">SUM(E91/D91)</f>
        <v>0.14630469087656164</v>
      </c>
    </row>
    <row r="92" spans="2:14" x14ac:dyDescent="0.3">
      <c r="B92" s="130" t="s">
        <v>1</v>
      </c>
      <c r="C92" s="212">
        <f t="shared" si="13"/>
        <v>39.157894736842103</v>
      </c>
      <c r="D92" s="111">
        <f t="shared" si="13"/>
        <v>37.680851063829785</v>
      </c>
      <c r="E92" s="210">
        <f t="shared" si="14"/>
        <v>1.477043673012318</v>
      </c>
      <c r="F92" s="44">
        <f t="shared" si="15"/>
        <v>3.9198787482540347E-2</v>
      </c>
    </row>
    <row r="93" spans="2:14" x14ac:dyDescent="0.3">
      <c r="B93" s="130" t="s">
        <v>6</v>
      </c>
      <c r="C93" s="212">
        <f t="shared" si="13"/>
        <v>32.773763440860215</v>
      </c>
      <c r="D93" s="111">
        <f t="shared" si="13"/>
        <v>34.616399999999999</v>
      </c>
      <c r="E93" s="210">
        <f t="shared" si="14"/>
        <v>-1.842636559139784</v>
      </c>
      <c r="F93" s="44">
        <f t="shared" si="15"/>
        <v>-5.3230161401525984E-2</v>
      </c>
    </row>
    <row r="94" spans="2:14" x14ac:dyDescent="0.3">
      <c r="B94" s="130" t="s">
        <v>3</v>
      </c>
      <c r="C94" s="212">
        <f t="shared" si="13"/>
        <v>51.310344827586206</v>
      </c>
      <c r="D94" s="111">
        <f t="shared" si="13"/>
        <v>37.586666666666666</v>
      </c>
      <c r="E94" s="210">
        <f t="shared" si="14"/>
        <v>13.72367816091954</v>
      </c>
      <c r="F94" s="44">
        <f t="shared" si="15"/>
        <v>0.36512091595209845</v>
      </c>
    </row>
    <row r="95" spans="2:14" x14ac:dyDescent="0.3">
      <c r="B95" s="130" t="s">
        <v>7</v>
      </c>
      <c r="C95" s="212">
        <f t="shared" si="13"/>
        <v>27.363636363636363</v>
      </c>
      <c r="D95" s="111">
        <f t="shared" si="13"/>
        <v>21.485714285714284</v>
      </c>
      <c r="E95" s="210">
        <f t="shared" si="14"/>
        <v>5.8779220779220793</v>
      </c>
      <c r="F95" s="44">
        <f t="shared" si="15"/>
        <v>0.27357350096711808</v>
      </c>
      <c r="I95" s="40"/>
    </row>
    <row r="96" spans="2:14" x14ac:dyDescent="0.3">
      <c r="B96" s="130" t="s">
        <v>59</v>
      </c>
      <c r="C96" s="212">
        <f t="shared" si="13"/>
        <v>31.453333333333333</v>
      </c>
      <c r="D96" s="111">
        <f t="shared" si="13"/>
        <v>30.715217391304346</v>
      </c>
      <c r="E96" s="210">
        <f t="shared" si="14"/>
        <v>0.73811594202898689</v>
      </c>
      <c r="F96" s="44">
        <f t="shared" si="15"/>
        <v>2.4030952886498265E-2</v>
      </c>
      <c r="J96" s="72"/>
    </row>
    <row r="97" spans="2:10" x14ac:dyDescent="0.3">
      <c r="B97" s="130" t="s">
        <v>338</v>
      </c>
      <c r="C97" s="212">
        <f t="shared" si="13"/>
        <v>27.25</v>
      </c>
      <c r="D97" s="111">
        <f t="shared" si="13"/>
        <v>30.21311475409836</v>
      </c>
      <c r="E97" s="210">
        <f t="shared" si="14"/>
        <v>-2.9631147540983598</v>
      </c>
      <c r="F97" s="44">
        <f t="shared" si="15"/>
        <v>-9.8073792729245768E-2</v>
      </c>
      <c r="J97" s="72"/>
    </row>
    <row r="98" spans="2:10" x14ac:dyDescent="0.3">
      <c r="B98" s="130" t="s">
        <v>65</v>
      </c>
      <c r="C98" s="212">
        <f t="shared" si="13"/>
        <v>29.083333333333332</v>
      </c>
      <c r="D98" s="111">
        <f t="shared" si="13"/>
        <v>23.818181818181817</v>
      </c>
      <c r="E98" s="210">
        <f t="shared" si="14"/>
        <v>5.2651515151515156</v>
      </c>
      <c r="F98" s="44">
        <f t="shared" si="15"/>
        <v>0.22105597964376594</v>
      </c>
      <c r="J98" s="72"/>
    </row>
    <row r="99" spans="2:10" ht="15" thickBot="1" x14ac:dyDescent="0.35">
      <c r="B99" s="13" t="s">
        <v>19</v>
      </c>
      <c r="C99" s="213">
        <f t="shared" si="13"/>
        <v>15.488095238095237</v>
      </c>
      <c r="D99" s="208">
        <f t="shared" si="13"/>
        <v>18.657627118644069</v>
      </c>
      <c r="E99" s="211">
        <f t="shared" si="14"/>
        <v>-3.1695318805488313</v>
      </c>
      <c r="F99" s="65">
        <f t="shared" si="15"/>
        <v>-0.1698786164174973</v>
      </c>
      <c r="J99" s="455"/>
    </row>
    <row r="100" spans="2:10" x14ac:dyDescent="0.3">
      <c r="C100" s="433"/>
      <c r="J100" s="455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9EA0A-CE3D-49A3-ADB3-8FF26DE37A27}">
  <dimension ref="B2:R100"/>
  <sheetViews>
    <sheetView workbookViewId="0">
      <selection activeCell="K34" sqref="K34"/>
    </sheetView>
  </sheetViews>
  <sheetFormatPr defaultRowHeight="14.4" x14ac:dyDescent="0.3"/>
  <cols>
    <col min="2" max="2" width="17.88671875" customWidth="1"/>
    <col min="3" max="3" width="11.109375" customWidth="1"/>
    <col min="4" max="4" width="15" customWidth="1"/>
    <col min="5" max="5" width="13.88671875" customWidth="1"/>
    <col min="6" max="6" width="14.6640625" customWidth="1"/>
    <col min="17" max="17" width="29.109375" customWidth="1"/>
  </cols>
  <sheetData>
    <row r="2" spans="2:18" ht="23.4" x14ac:dyDescent="0.45">
      <c r="B2" s="287" t="s">
        <v>661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661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663</v>
      </c>
      <c r="D6" s="465" t="s">
        <v>664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32</v>
      </c>
      <c r="D9" s="426">
        <v>37</v>
      </c>
      <c r="E9" s="93">
        <f t="shared" ref="E9:E19" si="0">SUM(C9-D9)</f>
        <v>-5</v>
      </c>
      <c r="F9" s="475">
        <f t="shared" ref="F9:F19" si="1">SUM(E9/D9)</f>
        <v>-0.13513513513513514</v>
      </c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63</v>
      </c>
      <c r="D10" s="427">
        <v>61</v>
      </c>
      <c r="E10" s="93">
        <f t="shared" si="0"/>
        <v>2</v>
      </c>
      <c r="F10" s="44">
        <f t="shared" si="1"/>
        <v>3.2786885245901641E-2</v>
      </c>
      <c r="I10" s="459"/>
      <c r="J10" s="190"/>
      <c r="K10" s="139"/>
      <c r="L10" s="139"/>
      <c r="M10" s="139"/>
      <c r="N10" s="141"/>
      <c r="Q10" t="s">
        <v>666</v>
      </c>
    </row>
    <row r="11" spans="2:18" ht="15" thickBot="1" x14ac:dyDescent="0.35">
      <c r="B11" s="38" t="s">
        <v>1</v>
      </c>
      <c r="C11" s="427">
        <v>16</v>
      </c>
      <c r="D11" s="427">
        <v>20</v>
      </c>
      <c r="E11" s="93">
        <f t="shared" si="0"/>
        <v>-4</v>
      </c>
      <c r="F11" s="44">
        <f t="shared" si="1"/>
        <v>-0.2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2361</v>
      </c>
      <c r="D12" s="427">
        <v>2355</v>
      </c>
      <c r="E12" s="93">
        <f t="shared" si="0"/>
        <v>6</v>
      </c>
      <c r="F12" s="514">
        <f t="shared" si="1"/>
        <v>2.5477707006369425E-3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0.71</v>
      </c>
    </row>
    <row r="13" spans="2:18" ht="15" thickBot="1" x14ac:dyDescent="0.35">
      <c r="B13" s="461" t="s">
        <v>3</v>
      </c>
      <c r="C13" s="428">
        <v>33</v>
      </c>
      <c r="D13" s="428">
        <v>43</v>
      </c>
      <c r="E13" s="93">
        <f t="shared" si="0"/>
        <v>-10</v>
      </c>
      <c r="F13" s="471">
        <f t="shared" si="1"/>
        <v>-0.23255813953488372</v>
      </c>
      <c r="J13" s="190"/>
      <c r="K13" s="146"/>
      <c r="L13" s="139"/>
      <c r="M13" s="139"/>
      <c r="N13" s="141"/>
      <c r="Q13" s="16" t="s">
        <v>11</v>
      </c>
      <c r="R13" s="18">
        <f>SUM(C56/R8)</f>
        <v>0.63313147410358561</v>
      </c>
    </row>
    <row r="14" spans="2:18" ht="15" thickBot="1" x14ac:dyDescent="0.35">
      <c r="B14" s="14" t="s">
        <v>7</v>
      </c>
      <c r="C14" s="427">
        <v>25</v>
      </c>
      <c r="D14" s="427">
        <v>25</v>
      </c>
      <c r="E14" s="93">
        <f t="shared" si="0"/>
        <v>0</v>
      </c>
      <c r="F14" s="474">
        <f t="shared" si="1"/>
        <v>0</v>
      </c>
      <c r="J14" s="190"/>
      <c r="K14" s="144"/>
      <c r="L14" s="139"/>
      <c r="M14" s="139"/>
      <c r="N14" s="141"/>
      <c r="Q14" t="s">
        <v>667</v>
      </c>
    </row>
    <row r="15" spans="2:18" ht="15" thickBot="1" x14ac:dyDescent="0.35">
      <c r="B15" s="14" t="s">
        <v>59</v>
      </c>
      <c r="C15" s="427">
        <v>120</v>
      </c>
      <c r="D15" s="427">
        <v>152</v>
      </c>
      <c r="E15" s="93">
        <f t="shared" si="0"/>
        <v>-32</v>
      </c>
      <c r="F15" s="471">
        <f t="shared" si="1"/>
        <v>-0.21052631578947367</v>
      </c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20</v>
      </c>
      <c r="D16" s="429">
        <v>21</v>
      </c>
      <c r="E16" s="26">
        <f t="shared" si="0"/>
        <v>-1</v>
      </c>
      <c r="F16" s="484">
        <f t="shared" si="1"/>
        <v>-4.7619047619047616E-2</v>
      </c>
      <c r="J16" s="190"/>
      <c r="K16" s="145"/>
      <c r="L16" s="139"/>
      <c r="M16" s="139"/>
      <c r="N16" s="141"/>
      <c r="Q16" s="16" t="s">
        <v>58</v>
      </c>
      <c r="R16" s="18">
        <f>D19/R7</f>
        <v>0.71948717948717944</v>
      </c>
    </row>
    <row r="17" spans="2:18" ht="15" thickBot="1" x14ac:dyDescent="0.35">
      <c r="B17" s="14" t="s">
        <v>65</v>
      </c>
      <c r="C17" s="430">
        <v>24</v>
      </c>
      <c r="D17" s="430">
        <v>24</v>
      </c>
      <c r="E17" s="41">
        <f t="shared" si="0"/>
        <v>0</v>
      </c>
      <c r="F17" s="471">
        <f t="shared" si="1"/>
        <v>0</v>
      </c>
      <c r="G17" s="116" t="s">
        <v>665</v>
      </c>
      <c r="H17" s="116"/>
      <c r="J17" s="190"/>
      <c r="K17" s="144"/>
      <c r="L17" s="139"/>
      <c r="M17" s="139"/>
      <c r="N17" s="141"/>
      <c r="Q17" s="16" t="s">
        <v>11</v>
      </c>
      <c r="R17" s="18">
        <f>D56/R8</f>
        <v>0.7086533864541833</v>
      </c>
    </row>
    <row r="18" spans="2:18" ht="15" thickBot="1" x14ac:dyDescent="0.35">
      <c r="B18" s="15" t="s">
        <v>19</v>
      </c>
      <c r="C18" s="429">
        <v>75</v>
      </c>
      <c r="D18" s="429">
        <v>68</v>
      </c>
      <c r="E18" s="57">
        <f t="shared" si="0"/>
        <v>7</v>
      </c>
      <c r="F18" s="474">
        <f t="shared" si="1"/>
        <v>0.10294117647058823</v>
      </c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2769</v>
      </c>
      <c r="D19" s="7">
        <f>SUM(D9:D18)</f>
        <v>2806</v>
      </c>
      <c r="E19" s="77">
        <f t="shared" si="0"/>
        <v>-37</v>
      </c>
      <c r="F19" s="60">
        <f t="shared" si="1"/>
        <v>-1.3186029935851747E-2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662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663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32</v>
      </c>
      <c r="D27" s="99">
        <v>113</v>
      </c>
      <c r="E27" s="41">
        <f>SUM(C27-D27)</f>
        <v>-81</v>
      </c>
      <c r="F27" s="67">
        <f>SUM(E27/D27)</f>
        <v>-0.7168141592920354</v>
      </c>
      <c r="G27" s="75">
        <f t="shared" ref="G27:G37" si="3">SUM(C27/D27)</f>
        <v>0.2831858407079646</v>
      </c>
    </row>
    <row r="28" spans="2:18" ht="15" thickBot="1" x14ac:dyDescent="0.35">
      <c r="B28" s="34" t="s">
        <v>2</v>
      </c>
      <c r="C28" s="435">
        <f t="shared" si="2"/>
        <v>63</v>
      </c>
      <c r="D28" s="99">
        <v>118</v>
      </c>
      <c r="E28" s="41">
        <f t="shared" ref="E28:E37" si="4">SUM(C28-D28)</f>
        <v>-55</v>
      </c>
      <c r="F28" s="67">
        <f t="shared" ref="F28:F35" si="5">SUM(E28/D28)</f>
        <v>-0.46610169491525422</v>
      </c>
      <c r="G28" s="75">
        <f t="shared" si="3"/>
        <v>0.53389830508474578</v>
      </c>
    </row>
    <row r="29" spans="2:18" ht="15" thickBot="1" x14ac:dyDescent="0.35">
      <c r="B29" s="33" t="s">
        <v>1</v>
      </c>
      <c r="C29" s="435">
        <f t="shared" si="2"/>
        <v>16</v>
      </c>
      <c r="D29" s="99">
        <v>47</v>
      </c>
      <c r="E29" s="41">
        <f t="shared" si="4"/>
        <v>-31</v>
      </c>
      <c r="F29" s="67">
        <f t="shared" si="5"/>
        <v>-0.65957446808510634</v>
      </c>
      <c r="G29" s="75">
        <f t="shared" si="3"/>
        <v>0.34042553191489361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2361</v>
      </c>
      <c r="D30" s="99">
        <v>2500</v>
      </c>
      <c r="E30" s="41">
        <f t="shared" si="4"/>
        <v>-139</v>
      </c>
      <c r="F30" s="67">
        <f t="shared" si="5"/>
        <v>-5.5599999999999997E-2</v>
      </c>
      <c r="G30" s="75">
        <f t="shared" si="3"/>
        <v>0.94440000000000002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33</v>
      </c>
      <c r="D31" s="99">
        <v>75</v>
      </c>
      <c r="E31" s="41">
        <f t="shared" si="4"/>
        <v>-42</v>
      </c>
      <c r="F31" s="67">
        <f t="shared" si="5"/>
        <v>-0.56000000000000005</v>
      </c>
      <c r="G31" s="75">
        <f t="shared" si="3"/>
        <v>0.44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25</v>
      </c>
      <c r="D32" s="99">
        <v>35</v>
      </c>
      <c r="E32" s="41">
        <f t="shared" si="4"/>
        <v>-10</v>
      </c>
      <c r="F32" s="67">
        <f t="shared" si="5"/>
        <v>-0.2857142857142857</v>
      </c>
      <c r="G32" s="75">
        <f t="shared" si="3"/>
        <v>0.7142857142857143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120</v>
      </c>
      <c r="D33" s="99">
        <v>460</v>
      </c>
      <c r="E33" s="41">
        <f t="shared" si="4"/>
        <v>-340</v>
      </c>
      <c r="F33" s="67">
        <f t="shared" si="5"/>
        <v>-0.73913043478260865</v>
      </c>
      <c r="G33" s="75">
        <f t="shared" si="3"/>
        <v>0.2608695652173913</v>
      </c>
      <c r="Q33" s="72"/>
    </row>
    <row r="34" spans="2:17" ht="15" thickBot="1" x14ac:dyDescent="0.35">
      <c r="B34" s="14" t="s">
        <v>338</v>
      </c>
      <c r="C34" s="435">
        <f t="shared" si="2"/>
        <v>20</v>
      </c>
      <c r="D34" s="99">
        <v>61</v>
      </c>
      <c r="E34" s="41">
        <f t="shared" si="4"/>
        <v>-41</v>
      </c>
      <c r="F34" s="67">
        <f t="shared" si="5"/>
        <v>-0.67213114754098358</v>
      </c>
      <c r="G34" s="75">
        <f t="shared" si="3"/>
        <v>0.32786885245901637</v>
      </c>
      <c r="Q34" s="72"/>
    </row>
    <row r="35" spans="2:17" ht="15" thickBot="1" x14ac:dyDescent="0.35">
      <c r="B35" s="14" t="s">
        <v>65</v>
      </c>
      <c r="C35" s="436">
        <f t="shared" si="2"/>
        <v>24</v>
      </c>
      <c r="D35" s="81">
        <v>44</v>
      </c>
      <c r="E35" s="57">
        <f t="shared" si="4"/>
        <v>-20</v>
      </c>
      <c r="F35" s="389">
        <f t="shared" si="5"/>
        <v>-0.45454545454545453</v>
      </c>
      <c r="G35" s="75">
        <f t="shared" si="3"/>
        <v>0.54545454545454541</v>
      </c>
      <c r="Q35" s="72"/>
    </row>
    <row r="36" spans="2:17" ht="15" thickBot="1" x14ac:dyDescent="0.35">
      <c r="B36" s="14" t="s">
        <v>19</v>
      </c>
      <c r="C36" s="435">
        <f t="shared" si="2"/>
        <v>75</v>
      </c>
      <c r="D36" s="119">
        <v>295</v>
      </c>
      <c r="E36" s="41">
        <f t="shared" si="4"/>
        <v>-220</v>
      </c>
      <c r="F36" s="94">
        <f>SUM(E36/D36)</f>
        <v>-0.74576271186440679</v>
      </c>
      <c r="G36" s="75">
        <f t="shared" si="3"/>
        <v>0.25423728813559321</v>
      </c>
      <c r="Q36" s="72"/>
    </row>
    <row r="37" spans="2:17" ht="15" thickBot="1" x14ac:dyDescent="0.35">
      <c r="B37" s="61" t="s">
        <v>50</v>
      </c>
      <c r="C37" s="432">
        <f>SUM(C27:C36)</f>
        <v>2769</v>
      </c>
      <c r="D37" s="7">
        <f>SUM(D27:D36)</f>
        <v>3748</v>
      </c>
      <c r="E37" s="77">
        <f t="shared" si="4"/>
        <v>-979</v>
      </c>
      <c r="F37" s="149">
        <f>SUM(E37/D37)</f>
        <v>-0.26120597652081112</v>
      </c>
      <c r="G37" s="185">
        <f t="shared" si="3"/>
        <v>0.73879402347918888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408</v>
      </c>
      <c r="D39" s="438">
        <f>SUM(D27:D29,D31:D36)</f>
        <v>1248</v>
      </c>
      <c r="E39" s="77">
        <f>SUM(C39-D39)</f>
        <v>-840</v>
      </c>
      <c r="F39" s="149">
        <f>SUM(E39/D39)</f>
        <v>-0.67307692307692313</v>
      </c>
      <c r="G39" s="185">
        <f>SUM(C39/D39)</f>
        <v>0.32692307692307693</v>
      </c>
      <c r="Q39" s="72"/>
    </row>
    <row r="40" spans="2:17" x14ac:dyDescent="0.3">
      <c r="C40" s="433"/>
      <c r="Q40" s="72"/>
    </row>
    <row r="41" spans="2:17" ht="15.6" x14ac:dyDescent="0.3">
      <c r="B41" s="70" t="s">
        <v>661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663</v>
      </c>
      <c r="D43" s="465" t="s">
        <v>664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14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914</v>
      </c>
      <c r="D46" s="441">
        <v>1234</v>
      </c>
      <c r="E46" s="93">
        <f t="shared" ref="E46:E55" si="6">SUM(C46-D46)</f>
        <v>-320</v>
      </c>
      <c r="F46" s="472">
        <f t="shared" ref="F46:F55" si="7">SUM(E46/D46)</f>
        <v>-0.2593192868719611</v>
      </c>
      <c r="G46" s="394">
        <f t="shared" ref="G46:G56" si="8">SUM(C46/C27)</f>
        <v>28.5625</v>
      </c>
      <c r="M46" s="464"/>
      <c r="Q46" s="72"/>
    </row>
    <row r="47" spans="2:17" ht="15" thickBot="1" x14ac:dyDescent="0.35">
      <c r="B47" s="248" t="s">
        <v>2</v>
      </c>
      <c r="C47" s="427">
        <v>2093</v>
      </c>
      <c r="D47" s="430">
        <v>2401</v>
      </c>
      <c r="E47" s="93">
        <f t="shared" si="6"/>
        <v>-308</v>
      </c>
      <c r="F47" s="95">
        <f t="shared" si="7"/>
        <v>-0.1282798833819242</v>
      </c>
      <c r="G47" s="394">
        <f t="shared" si="8"/>
        <v>33.222222222222221</v>
      </c>
      <c r="K47" s="35"/>
      <c r="Q47" s="72"/>
    </row>
    <row r="48" spans="2:17" ht="15" thickBot="1" x14ac:dyDescent="0.35">
      <c r="B48" s="38" t="s">
        <v>1</v>
      </c>
      <c r="C48" s="427">
        <v>624</v>
      </c>
      <c r="D48" s="427">
        <v>815</v>
      </c>
      <c r="E48" s="93">
        <f t="shared" si="6"/>
        <v>-191</v>
      </c>
      <c r="F48" s="95">
        <f t="shared" si="7"/>
        <v>-0.2343558282208589</v>
      </c>
      <c r="G48" s="394">
        <f t="shared" si="8"/>
        <v>39</v>
      </c>
      <c r="M48" t="s">
        <v>634</v>
      </c>
      <c r="Q48" s="72"/>
    </row>
    <row r="49" spans="2:17" ht="15" thickBot="1" x14ac:dyDescent="0.35">
      <c r="B49" s="2" t="s">
        <v>6</v>
      </c>
      <c r="C49" s="442">
        <v>68146</v>
      </c>
      <c r="D49" s="442">
        <v>74366</v>
      </c>
      <c r="E49" s="93">
        <f t="shared" si="6"/>
        <v>-6220</v>
      </c>
      <c r="F49" s="95">
        <f t="shared" si="7"/>
        <v>-8.3640373288868572E-2</v>
      </c>
      <c r="G49" s="394">
        <f t="shared" si="8"/>
        <v>28.863193562049979</v>
      </c>
      <c r="Q49" s="72"/>
    </row>
    <row r="50" spans="2:17" ht="15" thickBot="1" x14ac:dyDescent="0.35">
      <c r="B50" s="3" t="s">
        <v>3</v>
      </c>
      <c r="C50" s="427">
        <v>951</v>
      </c>
      <c r="D50" s="427">
        <v>1379</v>
      </c>
      <c r="E50" s="93">
        <f t="shared" si="6"/>
        <v>-428</v>
      </c>
      <c r="F50" s="472">
        <f t="shared" si="7"/>
        <v>-0.3103698332124728</v>
      </c>
      <c r="G50" s="394">
        <f t="shared" si="8"/>
        <v>28.818181818181817</v>
      </c>
      <c r="Q50" s="72"/>
    </row>
    <row r="51" spans="2:17" ht="15" thickBot="1" x14ac:dyDescent="0.35">
      <c r="B51" s="14" t="s">
        <v>7</v>
      </c>
      <c r="C51" s="427">
        <v>729</v>
      </c>
      <c r="D51" s="427">
        <v>798</v>
      </c>
      <c r="E51" s="93">
        <f t="shared" si="6"/>
        <v>-69</v>
      </c>
      <c r="F51" s="472">
        <f t="shared" si="7"/>
        <v>-8.646616541353383E-2</v>
      </c>
      <c r="G51" s="394">
        <f t="shared" si="8"/>
        <v>29.16</v>
      </c>
      <c r="Q51" s="72"/>
    </row>
    <row r="52" spans="2:17" ht="15" thickBot="1" x14ac:dyDescent="0.35">
      <c r="B52" s="14" t="s">
        <v>59</v>
      </c>
      <c r="C52" s="473">
        <v>3592</v>
      </c>
      <c r="D52" s="473">
        <v>5096</v>
      </c>
      <c r="E52" s="93">
        <f t="shared" si="6"/>
        <v>-1504</v>
      </c>
      <c r="F52" s="472">
        <f t="shared" si="7"/>
        <v>-0.29513343799058084</v>
      </c>
      <c r="G52" s="394">
        <f t="shared" si="8"/>
        <v>29.933333333333334</v>
      </c>
      <c r="K52" s="40"/>
      <c r="M52" s="40"/>
      <c r="Q52" s="88"/>
    </row>
    <row r="53" spans="2:17" ht="15" thickBot="1" x14ac:dyDescent="0.35">
      <c r="B53" s="14" t="s">
        <v>338</v>
      </c>
      <c r="C53" s="429">
        <v>508</v>
      </c>
      <c r="D53" s="429">
        <v>644</v>
      </c>
      <c r="E53" s="26">
        <f t="shared" si="6"/>
        <v>-136</v>
      </c>
      <c r="F53" s="214">
        <f t="shared" si="7"/>
        <v>-0.21118012422360249</v>
      </c>
      <c r="G53" s="394">
        <f t="shared" si="8"/>
        <v>25.4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698</v>
      </c>
      <c r="D54" s="427">
        <v>698</v>
      </c>
      <c r="E54" s="41">
        <f t="shared" si="6"/>
        <v>0</v>
      </c>
      <c r="F54" s="485">
        <f t="shared" si="7"/>
        <v>0</v>
      </c>
      <c r="G54" s="394">
        <f t="shared" si="8"/>
        <v>29.083333333333332</v>
      </c>
      <c r="H54" s="116" t="s">
        <v>665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1203</v>
      </c>
      <c r="D55" s="429">
        <v>1505</v>
      </c>
      <c r="E55" s="57">
        <f t="shared" si="6"/>
        <v>-302</v>
      </c>
      <c r="F55" s="510">
        <f t="shared" si="7"/>
        <v>-0.20066445182724252</v>
      </c>
      <c r="G55" s="394">
        <f t="shared" si="8"/>
        <v>16.04</v>
      </c>
      <c r="J55" s="5"/>
    </row>
    <row r="56" spans="2:17" ht="15" thickBot="1" x14ac:dyDescent="0.35">
      <c r="B56" s="61" t="s">
        <v>50</v>
      </c>
      <c r="C56" s="432">
        <f>SUM(C46:C55)</f>
        <v>79458</v>
      </c>
      <c r="D56" s="59">
        <f>SUM(D46:D55)</f>
        <v>88936</v>
      </c>
      <c r="E56" s="77">
        <f>SUM(C56-D56)</f>
        <v>-9478</v>
      </c>
      <c r="F56" s="149">
        <f>SUM(E56/D56)</f>
        <v>-0.10657101736079877</v>
      </c>
      <c r="G56" s="395">
        <f t="shared" si="8"/>
        <v>28.695557963163598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11312</v>
      </c>
      <c r="D57" s="73">
        <f>SUM(D46:D48,D50:D55)</f>
        <v>14570</v>
      </c>
      <c r="E57" s="73">
        <f>SUM(E46:E48,E50:E55)</f>
        <v>-3258</v>
      </c>
      <c r="F57" s="127">
        <f>SUM(E57/D57)</f>
        <v>-0.2236101578586136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11312</v>
      </c>
      <c r="F59" s="30">
        <f>SUM(C27:C29,C31:C36)</f>
        <v>408</v>
      </c>
      <c r="G59" s="134">
        <f>SUM(E59/F59)</f>
        <v>27.725490196078432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662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663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14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914</v>
      </c>
      <c r="D67" s="220">
        <v>4152</v>
      </c>
      <c r="E67" s="41">
        <f>SUM(C67-D67)</f>
        <v>-3238</v>
      </c>
      <c r="F67" s="67">
        <f>SUM(E67/D67)</f>
        <v>-0.77986512524084783</v>
      </c>
      <c r="G67" s="75">
        <f t="shared" ref="G67:G77" si="10">SUM(C67/D67)</f>
        <v>0.22013487475915222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2093</v>
      </c>
      <c r="D68" s="220">
        <v>3262</v>
      </c>
      <c r="E68" s="41">
        <f t="shared" ref="E68:E76" si="11">SUM(C68-D68)</f>
        <v>-1169</v>
      </c>
      <c r="F68" s="67">
        <f t="shared" ref="F68:F76" si="12">SUM(E68/D68)</f>
        <v>-0.35836909871244638</v>
      </c>
      <c r="G68" s="75">
        <f t="shared" si="10"/>
        <v>0.64163090128755362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624</v>
      </c>
      <c r="D69" s="220">
        <v>1771</v>
      </c>
      <c r="E69" s="41">
        <f t="shared" si="11"/>
        <v>-1147</v>
      </c>
      <c r="F69" s="67">
        <f t="shared" si="12"/>
        <v>-0.64765669113495206</v>
      </c>
      <c r="G69" s="75">
        <f t="shared" si="10"/>
        <v>0.352343308865048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68146</v>
      </c>
      <c r="D70" s="220">
        <v>86541</v>
      </c>
      <c r="E70" s="41">
        <f t="shared" si="11"/>
        <v>-18395</v>
      </c>
      <c r="F70" s="67">
        <f t="shared" si="12"/>
        <v>-0.21255820940363526</v>
      </c>
      <c r="G70" s="75">
        <f t="shared" si="10"/>
        <v>0.78744179059636477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951</v>
      </c>
      <c r="D71" s="220">
        <v>2819</v>
      </c>
      <c r="E71" s="41">
        <f t="shared" si="11"/>
        <v>-1868</v>
      </c>
      <c r="F71" s="67">
        <f t="shared" si="12"/>
        <v>-0.66264632848527849</v>
      </c>
      <c r="G71" s="75">
        <f t="shared" si="10"/>
        <v>0.33735367151472151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729</v>
      </c>
      <c r="D72" s="223">
        <v>752</v>
      </c>
      <c r="E72" s="57">
        <f t="shared" si="11"/>
        <v>-23</v>
      </c>
      <c r="F72" s="94">
        <f t="shared" si="12"/>
        <v>-3.0585106382978722E-2</v>
      </c>
      <c r="G72" s="75">
        <f t="shared" si="10"/>
        <v>0.96941489361702127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3592</v>
      </c>
      <c r="D73" s="220">
        <v>14129</v>
      </c>
      <c r="E73" s="41">
        <f t="shared" si="11"/>
        <v>-10537</v>
      </c>
      <c r="F73" s="67">
        <f t="shared" si="12"/>
        <v>-0.74577110906645905</v>
      </c>
      <c r="G73" s="75">
        <f t="shared" si="10"/>
        <v>0.25422889093354095</v>
      </c>
    </row>
    <row r="74" spans="2:14" x14ac:dyDescent="0.3">
      <c r="B74" s="38" t="s">
        <v>338</v>
      </c>
      <c r="C74" s="435">
        <f t="shared" si="9"/>
        <v>508</v>
      </c>
      <c r="D74" s="235">
        <v>1843</v>
      </c>
      <c r="E74" s="93">
        <f t="shared" si="11"/>
        <v>-1335</v>
      </c>
      <c r="F74" s="95">
        <f t="shared" si="12"/>
        <v>-0.7243624525230602</v>
      </c>
      <c r="G74" s="75">
        <f t="shared" si="10"/>
        <v>0.27563754747693975</v>
      </c>
    </row>
    <row r="75" spans="2:14" x14ac:dyDescent="0.3">
      <c r="B75" s="486" t="s">
        <v>65</v>
      </c>
      <c r="C75" s="487">
        <f t="shared" si="9"/>
        <v>698</v>
      </c>
      <c r="D75" s="244">
        <v>1048</v>
      </c>
      <c r="E75" s="489">
        <f t="shared" si="11"/>
        <v>-350</v>
      </c>
      <c r="F75" s="490">
        <f t="shared" si="12"/>
        <v>-0.33396946564885494</v>
      </c>
      <c r="G75" s="75">
        <f t="shared" si="10"/>
        <v>0.66603053435114501</v>
      </c>
    </row>
    <row r="76" spans="2:14" ht="15" thickBot="1" x14ac:dyDescent="0.35">
      <c r="B76" s="38" t="s">
        <v>19</v>
      </c>
      <c r="C76" s="441">
        <f t="shared" si="9"/>
        <v>1203</v>
      </c>
      <c r="D76" s="390">
        <v>5504</v>
      </c>
      <c r="E76" s="26">
        <f t="shared" si="11"/>
        <v>-4301</v>
      </c>
      <c r="F76" s="152">
        <f t="shared" si="12"/>
        <v>-0.78143168604651159</v>
      </c>
      <c r="G76" s="75">
        <f t="shared" si="10"/>
        <v>0.21856831395348839</v>
      </c>
      <c r="K76" s="282"/>
    </row>
    <row r="77" spans="2:14" ht="15" thickBot="1" x14ac:dyDescent="0.35">
      <c r="B77" s="90" t="s">
        <v>50</v>
      </c>
      <c r="C77" s="432">
        <f>SUM(C67:C76)</f>
        <v>79458</v>
      </c>
      <c r="D77" s="115">
        <f>SUM(D67:D76)</f>
        <v>121821</v>
      </c>
      <c r="E77" s="77">
        <f>SUM(C77-D77)</f>
        <v>-42363</v>
      </c>
      <c r="F77" s="149">
        <f>SUM(E77/D77)</f>
        <v>-0.34774792523456549</v>
      </c>
      <c r="G77" s="185">
        <f t="shared" si="10"/>
        <v>0.65225207476543456</v>
      </c>
    </row>
    <row r="78" spans="2:14" ht="15" thickBot="1" x14ac:dyDescent="0.35">
      <c r="C78" s="433"/>
      <c r="E78" s="102">
        <f>SUM(E67:E76)</f>
        <v>-42363</v>
      </c>
    </row>
    <row r="79" spans="2:14" x14ac:dyDescent="0.3">
      <c r="B79" t="s">
        <v>64</v>
      </c>
      <c r="C79" s="444">
        <f>SUM(C77/C37)</f>
        <v>28.695557963163598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11312</v>
      </c>
      <c r="D81" s="73">
        <f>SUM(D67:D69,D71:D76)</f>
        <v>35280</v>
      </c>
      <c r="E81" s="250">
        <f>SUM(C81/D81)</f>
        <v>0.32063492063492066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27.725490196078432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658</v>
      </c>
      <c r="C85" s="40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663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14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28.5625</v>
      </c>
      <c r="D90" s="111">
        <f t="shared" si="13"/>
        <v>36.743362831858406</v>
      </c>
      <c r="E90" s="210">
        <f t="shared" ref="E90:E99" si="14">SUM(C90-D90)</f>
        <v>-8.1808628318584056</v>
      </c>
      <c r="F90" s="44">
        <f>SUM(E90/D90)</f>
        <v>-0.2226487235067437</v>
      </c>
    </row>
    <row r="91" spans="2:14" x14ac:dyDescent="0.3">
      <c r="B91" s="129" t="s">
        <v>2</v>
      </c>
      <c r="C91" s="212">
        <f t="shared" si="13"/>
        <v>33.222222222222221</v>
      </c>
      <c r="D91" s="111">
        <f t="shared" si="13"/>
        <v>27.64406779661017</v>
      </c>
      <c r="E91" s="210">
        <f t="shared" si="14"/>
        <v>5.5781544256120519</v>
      </c>
      <c r="F91" s="44">
        <f t="shared" ref="F91:F99" si="15">SUM(E91/D91)</f>
        <v>0.2017848627290687</v>
      </c>
    </row>
    <row r="92" spans="2:14" x14ac:dyDescent="0.3">
      <c r="B92" s="130" t="s">
        <v>1</v>
      </c>
      <c r="C92" s="212">
        <f t="shared" si="13"/>
        <v>39</v>
      </c>
      <c r="D92" s="111">
        <f t="shared" si="13"/>
        <v>37.680851063829785</v>
      </c>
      <c r="E92" s="210">
        <f t="shared" si="14"/>
        <v>1.3191489361702153</v>
      </c>
      <c r="F92" s="44">
        <f t="shared" si="15"/>
        <v>3.5008469791078557E-2</v>
      </c>
    </row>
    <row r="93" spans="2:14" x14ac:dyDescent="0.3">
      <c r="B93" s="130" t="s">
        <v>6</v>
      </c>
      <c r="C93" s="212">
        <f t="shared" si="13"/>
        <v>28.863193562049979</v>
      </c>
      <c r="D93" s="111">
        <f t="shared" si="13"/>
        <v>34.616399999999999</v>
      </c>
      <c r="E93" s="210">
        <f t="shared" si="14"/>
        <v>-5.7532064379500198</v>
      </c>
      <c r="F93" s="44">
        <f t="shared" si="15"/>
        <v>-0.16619886637403139</v>
      </c>
    </row>
    <row r="94" spans="2:14" x14ac:dyDescent="0.3">
      <c r="B94" s="130" t="s">
        <v>3</v>
      </c>
      <c r="C94" s="212">
        <f t="shared" si="13"/>
        <v>28.818181818181817</v>
      </c>
      <c r="D94" s="111">
        <f t="shared" si="13"/>
        <v>37.586666666666666</v>
      </c>
      <c r="E94" s="210">
        <f t="shared" si="14"/>
        <v>-8.7684848484848494</v>
      </c>
      <c r="F94" s="44">
        <f t="shared" si="15"/>
        <v>-0.23328711019381473</v>
      </c>
    </row>
    <row r="95" spans="2:14" x14ac:dyDescent="0.3">
      <c r="B95" s="130" t="s">
        <v>7</v>
      </c>
      <c r="C95" s="212">
        <f t="shared" si="13"/>
        <v>29.16</v>
      </c>
      <c r="D95" s="111">
        <f t="shared" si="13"/>
        <v>21.485714285714284</v>
      </c>
      <c r="E95" s="210">
        <f t="shared" si="14"/>
        <v>7.6742857142857162</v>
      </c>
      <c r="F95" s="44">
        <f t="shared" si="15"/>
        <v>0.35718085106382991</v>
      </c>
      <c r="I95" s="40"/>
    </row>
    <row r="96" spans="2:14" x14ac:dyDescent="0.3">
      <c r="B96" s="130" t="s">
        <v>59</v>
      </c>
      <c r="C96" s="212">
        <f t="shared" si="13"/>
        <v>29.933333333333334</v>
      </c>
      <c r="D96" s="111">
        <f t="shared" si="13"/>
        <v>30.715217391304346</v>
      </c>
      <c r="E96" s="210">
        <f t="shared" si="14"/>
        <v>-0.78188405797101268</v>
      </c>
      <c r="F96" s="44">
        <f t="shared" si="15"/>
        <v>-2.5455918088092989E-2</v>
      </c>
      <c r="J96" s="72"/>
    </row>
    <row r="97" spans="2:10" x14ac:dyDescent="0.3">
      <c r="B97" s="130" t="s">
        <v>338</v>
      </c>
      <c r="C97" s="212">
        <f t="shared" si="13"/>
        <v>25.4</v>
      </c>
      <c r="D97" s="111">
        <f t="shared" si="13"/>
        <v>30.21311475409836</v>
      </c>
      <c r="E97" s="210">
        <f t="shared" si="14"/>
        <v>-4.8131147540983612</v>
      </c>
      <c r="F97" s="44">
        <f t="shared" si="15"/>
        <v>-0.15930548019533372</v>
      </c>
      <c r="J97" s="72"/>
    </row>
    <row r="98" spans="2:10" x14ac:dyDescent="0.3">
      <c r="B98" s="130" t="s">
        <v>65</v>
      </c>
      <c r="C98" s="212">
        <f t="shared" si="13"/>
        <v>29.083333333333332</v>
      </c>
      <c r="D98" s="111">
        <f t="shared" si="13"/>
        <v>23.818181818181817</v>
      </c>
      <c r="E98" s="210">
        <f t="shared" si="14"/>
        <v>5.2651515151515156</v>
      </c>
      <c r="F98" s="44">
        <f t="shared" si="15"/>
        <v>0.22105597964376594</v>
      </c>
      <c r="J98" s="72"/>
    </row>
    <row r="99" spans="2:10" ht="15" thickBot="1" x14ac:dyDescent="0.35">
      <c r="B99" s="13" t="s">
        <v>19</v>
      </c>
      <c r="C99" s="213">
        <f t="shared" si="13"/>
        <v>16.04</v>
      </c>
      <c r="D99" s="208">
        <f t="shared" si="13"/>
        <v>18.657627118644069</v>
      </c>
      <c r="E99" s="211">
        <f t="shared" si="14"/>
        <v>-2.6176271186440694</v>
      </c>
      <c r="F99" s="65">
        <f t="shared" si="15"/>
        <v>-0.14029796511627915</v>
      </c>
      <c r="J99" s="455"/>
    </row>
    <row r="100" spans="2:10" x14ac:dyDescent="0.3">
      <c r="C100" s="433"/>
      <c r="J100" s="455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49C9B-75F4-4027-ABF0-71356F3FB340}">
  <dimension ref="B2:R100"/>
  <sheetViews>
    <sheetView workbookViewId="0">
      <selection activeCell="Q12" sqref="Q12"/>
    </sheetView>
  </sheetViews>
  <sheetFormatPr defaultRowHeight="14.4" x14ac:dyDescent="0.3"/>
  <cols>
    <col min="2" max="2" width="19" customWidth="1"/>
    <col min="3" max="3" width="11.5546875" customWidth="1"/>
    <col min="4" max="4" width="15" customWidth="1"/>
    <col min="5" max="5" width="14" customWidth="1"/>
    <col min="6" max="6" width="14.33203125" customWidth="1"/>
    <col min="17" max="17" width="28.44140625" customWidth="1"/>
    <col min="18" max="18" width="9.33203125" customWidth="1"/>
  </cols>
  <sheetData>
    <row r="2" spans="2:18" ht="23.4" x14ac:dyDescent="0.45">
      <c r="B2" s="287" t="s">
        <v>670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671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669</v>
      </c>
      <c r="D6" s="465" t="s">
        <v>668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38</v>
      </c>
      <c r="D9" s="426">
        <v>38</v>
      </c>
      <c r="E9" s="93">
        <f t="shared" ref="E9:E19" si="0">SUM(C9-D9)</f>
        <v>0</v>
      </c>
      <c r="F9" s="475">
        <f t="shared" ref="F9:F19" si="1">SUM(E9/D9)</f>
        <v>0</v>
      </c>
      <c r="G9" s="116" t="s">
        <v>641</v>
      </c>
      <c r="H9" s="116"/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62</v>
      </c>
      <c r="D10" s="427">
        <v>62</v>
      </c>
      <c r="E10" s="93">
        <f t="shared" si="0"/>
        <v>0</v>
      </c>
      <c r="F10" s="44">
        <f t="shared" si="1"/>
        <v>0</v>
      </c>
      <c r="I10" s="459"/>
      <c r="J10" s="190"/>
      <c r="K10" s="139"/>
      <c r="L10" s="139"/>
      <c r="M10" s="139"/>
      <c r="N10" s="141"/>
      <c r="Q10" t="s">
        <v>673</v>
      </c>
    </row>
    <row r="11" spans="2:18" ht="15" thickBot="1" x14ac:dyDescent="0.35">
      <c r="B11" s="38" t="s">
        <v>1</v>
      </c>
      <c r="C11" s="427">
        <v>18</v>
      </c>
      <c r="D11" s="427">
        <v>19</v>
      </c>
      <c r="E11" s="93">
        <f t="shared" si="0"/>
        <v>-1</v>
      </c>
      <c r="F11" s="44">
        <f t="shared" si="1"/>
        <v>-5.2631578947368418E-2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2359</v>
      </c>
      <c r="D12" s="427">
        <v>2348</v>
      </c>
      <c r="E12" s="93">
        <f t="shared" si="0"/>
        <v>11</v>
      </c>
      <c r="F12" s="514">
        <f t="shared" si="1"/>
        <v>4.6848381601362864E-3</v>
      </c>
      <c r="J12" s="190"/>
      <c r="K12" s="144"/>
      <c r="L12" s="139"/>
      <c r="M12" s="139"/>
      <c r="N12" s="141"/>
      <c r="Q12" s="16" t="s">
        <v>58</v>
      </c>
      <c r="R12" s="18">
        <f>SUM(C19/R7)</f>
        <v>0.72538461538461541</v>
      </c>
    </row>
    <row r="13" spans="2:18" ht="15" thickBot="1" x14ac:dyDescent="0.35">
      <c r="B13" s="461" t="s">
        <v>3</v>
      </c>
      <c r="C13" s="428">
        <v>42</v>
      </c>
      <c r="D13" s="428">
        <v>42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11</v>
      </c>
      <c r="R13" s="18">
        <f>SUM(C56/R8)</f>
        <v>0.7149880478087649</v>
      </c>
    </row>
    <row r="14" spans="2:18" ht="15" thickBot="1" x14ac:dyDescent="0.35">
      <c r="B14" s="14" t="s">
        <v>7</v>
      </c>
      <c r="C14" s="427">
        <v>24</v>
      </c>
      <c r="D14" s="427">
        <v>26</v>
      </c>
      <c r="E14" s="93">
        <f t="shared" si="0"/>
        <v>-2</v>
      </c>
      <c r="F14" s="474">
        <f t="shared" si="1"/>
        <v>-7.6923076923076927E-2</v>
      </c>
      <c r="J14" s="190"/>
      <c r="K14" s="144"/>
      <c r="L14" s="139"/>
      <c r="M14" s="139"/>
      <c r="N14" s="141"/>
      <c r="Q14" t="s">
        <v>674</v>
      </c>
    </row>
    <row r="15" spans="2:18" ht="15" thickBot="1" x14ac:dyDescent="0.35">
      <c r="B15" s="14" t="s">
        <v>59</v>
      </c>
      <c r="C15" s="427">
        <v>152</v>
      </c>
      <c r="D15" s="427">
        <v>151</v>
      </c>
      <c r="E15" s="93">
        <f t="shared" si="0"/>
        <v>1</v>
      </c>
      <c r="F15" s="471">
        <f t="shared" si="1"/>
        <v>6.6225165562913907E-3</v>
      </c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24</v>
      </c>
      <c r="D16" s="429">
        <v>24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58</v>
      </c>
      <c r="R16" s="18">
        <f>D19/R7</f>
        <v>0.72307692307692306</v>
      </c>
    </row>
    <row r="17" spans="2:18" ht="15" thickBot="1" x14ac:dyDescent="0.35">
      <c r="B17" s="14" t="s">
        <v>65</v>
      </c>
      <c r="C17" s="430">
        <v>23</v>
      </c>
      <c r="D17" s="430">
        <v>23</v>
      </c>
      <c r="E17" s="41">
        <f t="shared" si="0"/>
        <v>0</v>
      </c>
      <c r="F17" s="471">
        <f t="shared" si="1"/>
        <v>0</v>
      </c>
      <c r="J17" s="190"/>
      <c r="K17" s="144"/>
      <c r="L17" s="139"/>
      <c r="M17" s="139"/>
      <c r="N17" s="141"/>
      <c r="Q17" s="16" t="s">
        <v>11</v>
      </c>
      <c r="R17" s="18">
        <f>D56/R8</f>
        <v>0.70809561752988048</v>
      </c>
    </row>
    <row r="18" spans="2:18" ht="15" thickBot="1" x14ac:dyDescent="0.35">
      <c r="B18" s="15" t="s">
        <v>19</v>
      </c>
      <c r="C18" s="429">
        <v>87</v>
      </c>
      <c r="D18" s="429">
        <v>87</v>
      </c>
      <c r="E18" s="57">
        <f t="shared" si="0"/>
        <v>0</v>
      </c>
      <c r="F18" s="474">
        <f t="shared" si="1"/>
        <v>0</v>
      </c>
      <c r="G18" s="116" t="s">
        <v>641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2829</v>
      </c>
      <c r="D19" s="7">
        <f>SUM(D9:D18)</f>
        <v>2820</v>
      </c>
      <c r="E19" s="77">
        <f t="shared" si="0"/>
        <v>9</v>
      </c>
      <c r="F19" s="60">
        <f t="shared" si="1"/>
        <v>3.1914893617021275E-3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672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669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38</v>
      </c>
      <c r="D27" s="99">
        <v>113</v>
      </c>
      <c r="E27" s="41">
        <f>SUM(C27-D27)</f>
        <v>-75</v>
      </c>
      <c r="F27" s="67">
        <f>SUM(E27/D27)</f>
        <v>-0.66371681415929207</v>
      </c>
      <c r="G27" s="75">
        <f t="shared" ref="G27:G37" si="3">SUM(C27/D27)</f>
        <v>0.33628318584070799</v>
      </c>
    </row>
    <row r="28" spans="2:18" ht="15" thickBot="1" x14ac:dyDescent="0.35">
      <c r="B28" s="34" t="s">
        <v>2</v>
      </c>
      <c r="C28" s="435">
        <f t="shared" si="2"/>
        <v>62</v>
      </c>
      <c r="D28" s="99">
        <v>118</v>
      </c>
      <c r="E28" s="41">
        <f t="shared" ref="E28:E37" si="4">SUM(C28-D28)</f>
        <v>-56</v>
      </c>
      <c r="F28" s="67">
        <f t="shared" ref="F28:F35" si="5">SUM(E28/D28)</f>
        <v>-0.47457627118644069</v>
      </c>
      <c r="G28" s="75">
        <f t="shared" si="3"/>
        <v>0.52542372881355937</v>
      </c>
    </row>
    <row r="29" spans="2:18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4"/>
        <v>-29</v>
      </c>
      <c r="F29" s="67">
        <f t="shared" si="5"/>
        <v>-0.61702127659574468</v>
      </c>
      <c r="G29" s="75">
        <f t="shared" si="3"/>
        <v>0.38297872340425532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2359</v>
      </c>
      <c r="D30" s="99">
        <v>2500</v>
      </c>
      <c r="E30" s="41">
        <f t="shared" si="4"/>
        <v>-141</v>
      </c>
      <c r="F30" s="67">
        <f t="shared" si="5"/>
        <v>-5.6399999999999999E-2</v>
      </c>
      <c r="G30" s="75">
        <f t="shared" si="3"/>
        <v>0.94359999999999999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42</v>
      </c>
      <c r="D31" s="99">
        <v>75</v>
      </c>
      <c r="E31" s="41">
        <f t="shared" si="4"/>
        <v>-33</v>
      </c>
      <c r="F31" s="67">
        <f t="shared" si="5"/>
        <v>-0.44</v>
      </c>
      <c r="G31" s="75">
        <f t="shared" si="3"/>
        <v>0.56000000000000005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4"/>
        <v>-11</v>
      </c>
      <c r="F32" s="67">
        <f t="shared" si="5"/>
        <v>-0.31428571428571428</v>
      </c>
      <c r="G32" s="75">
        <f t="shared" si="3"/>
        <v>0.68571428571428572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152</v>
      </c>
      <c r="D33" s="99">
        <v>460</v>
      </c>
      <c r="E33" s="41">
        <f t="shared" si="4"/>
        <v>-308</v>
      </c>
      <c r="F33" s="67">
        <f t="shared" si="5"/>
        <v>-0.66956521739130437</v>
      </c>
      <c r="G33" s="75">
        <f t="shared" si="3"/>
        <v>0.33043478260869563</v>
      </c>
      <c r="Q33" s="72"/>
    </row>
    <row r="34" spans="2:17" ht="15" thickBot="1" x14ac:dyDescent="0.35">
      <c r="B34" s="14" t="s">
        <v>338</v>
      </c>
      <c r="C34" s="435">
        <f t="shared" si="2"/>
        <v>24</v>
      </c>
      <c r="D34" s="99">
        <v>61</v>
      </c>
      <c r="E34" s="41">
        <f t="shared" si="4"/>
        <v>-37</v>
      </c>
      <c r="F34" s="67">
        <f t="shared" si="5"/>
        <v>-0.60655737704918034</v>
      </c>
      <c r="G34" s="75">
        <f t="shared" si="3"/>
        <v>0.39344262295081966</v>
      </c>
      <c r="Q34" s="72"/>
    </row>
    <row r="35" spans="2:17" ht="15" thickBot="1" x14ac:dyDescent="0.35">
      <c r="B35" s="14" t="s">
        <v>65</v>
      </c>
      <c r="C35" s="436">
        <f t="shared" si="2"/>
        <v>23</v>
      </c>
      <c r="D35" s="81">
        <v>44</v>
      </c>
      <c r="E35" s="57">
        <f t="shared" si="4"/>
        <v>-21</v>
      </c>
      <c r="F35" s="389">
        <f t="shared" si="5"/>
        <v>-0.47727272727272729</v>
      </c>
      <c r="G35" s="75">
        <f t="shared" si="3"/>
        <v>0.52272727272727271</v>
      </c>
      <c r="Q35" s="72"/>
    </row>
    <row r="36" spans="2:17" ht="15" thickBot="1" x14ac:dyDescent="0.35">
      <c r="B36" s="14" t="s">
        <v>19</v>
      </c>
      <c r="C36" s="435">
        <f t="shared" si="2"/>
        <v>87</v>
      </c>
      <c r="D36" s="119">
        <v>295</v>
      </c>
      <c r="E36" s="41">
        <f t="shared" si="4"/>
        <v>-208</v>
      </c>
      <c r="F36" s="94">
        <f>SUM(E36/D36)</f>
        <v>-0.70508474576271185</v>
      </c>
      <c r="G36" s="75">
        <f t="shared" si="3"/>
        <v>0.29491525423728815</v>
      </c>
      <c r="Q36" s="72"/>
    </row>
    <row r="37" spans="2:17" ht="15" thickBot="1" x14ac:dyDescent="0.35">
      <c r="B37" s="61" t="s">
        <v>50</v>
      </c>
      <c r="C37" s="432">
        <f>SUM(C27:C36)</f>
        <v>2829</v>
      </c>
      <c r="D37" s="7">
        <f>SUM(D27:D36)</f>
        <v>3748</v>
      </c>
      <c r="E37" s="77">
        <f t="shared" si="4"/>
        <v>-919</v>
      </c>
      <c r="F37" s="149">
        <f>SUM(E37/D37)</f>
        <v>-0.24519743863393811</v>
      </c>
      <c r="G37" s="185">
        <f t="shared" si="3"/>
        <v>0.75480256136606194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470</v>
      </c>
      <c r="D39" s="438">
        <f>SUM(D27:D29,D31:D36)</f>
        <v>1248</v>
      </c>
      <c r="E39" s="77">
        <f>SUM(C39-D39)</f>
        <v>-778</v>
      </c>
      <c r="F39" s="149">
        <f>SUM(E39/D39)</f>
        <v>-0.6233974358974359</v>
      </c>
      <c r="G39" s="185">
        <f>SUM(C39/D39)</f>
        <v>0.3766025641025641</v>
      </c>
      <c r="Q39" s="72"/>
    </row>
    <row r="40" spans="2:17" x14ac:dyDescent="0.3">
      <c r="C40" s="433"/>
      <c r="Q40" s="72"/>
    </row>
    <row r="41" spans="2:17" ht="15.6" x14ac:dyDescent="0.3">
      <c r="B41" s="70" t="s">
        <v>671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669</v>
      </c>
      <c r="D43" s="465" t="s">
        <v>668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14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1269</v>
      </c>
      <c r="D46" s="441">
        <v>1269</v>
      </c>
      <c r="E46" s="93">
        <f t="shared" ref="E46:E55" si="6">SUM(C46-D46)</f>
        <v>0</v>
      </c>
      <c r="F46" s="472">
        <f t="shared" ref="F46:F55" si="7">SUM(E46/D46)</f>
        <v>0</v>
      </c>
      <c r="G46" s="394">
        <f t="shared" ref="G46:G56" si="8">SUM(C46/C27)</f>
        <v>33.39473684210526</v>
      </c>
      <c r="H46" s="116" t="s">
        <v>641</v>
      </c>
      <c r="I46" s="116"/>
      <c r="M46" s="464"/>
      <c r="Q46" s="72"/>
    </row>
    <row r="47" spans="2:17" ht="15" thickBot="1" x14ac:dyDescent="0.35">
      <c r="B47" s="248" t="s">
        <v>2</v>
      </c>
      <c r="C47" s="427">
        <v>2150</v>
      </c>
      <c r="D47" s="430">
        <v>2180</v>
      </c>
      <c r="E47" s="93">
        <f t="shared" si="6"/>
        <v>-30</v>
      </c>
      <c r="F47" s="95">
        <f t="shared" si="7"/>
        <v>-1.3761467889908258E-2</v>
      </c>
      <c r="G47" s="394">
        <f t="shared" si="8"/>
        <v>34.677419354838712</v>
      </c>
      <c r="K47" s="35"/>
      <c r="Q47" s="72"/>
    </row>
    <row r="48" spans="2:17" ht="15" thickBot="1" x14ac:dyDescent="0.35">
      <c r="B48" s="38" t="s">
        <v>1</v>
      </c>
      <c r="C48" s="427">
        <v>778</v>
      </c>
      <c r="D48" s="427">
        <v>763</v>
      </c>
      <c r="E48" s="93">
        <f t="shared" si="6"/>
        <v>15</v>
      </c>
      <c r="F48" s="95">
        <f t="shared" si="7"/>
        <v>1.9659239842726082E-2</v>
      </c>
      <c r="G48" s="394">
        <f t="shared" si="8"/>
        <v>43.222222222222221</v>
      </c>
      <c r="M48" t="s">
        <v>634</v>
      </c>
      <c r="Q48" s="72"/>
    </row>
    <row r="49" spans="2:17" ht="15" thickBot="1" x14ac:dyDescent="0.35">
      <c r="B49" s="2" t="s">
        <v>6</v>
      </c>
      <c r="C49" s="442">
        <v>75292</v>
      </c>
      <c r="D49" s="442">
        <v>74523</v>
      </c>
      <c r="E49" s="93">
        <f t="shared" si="6"/>
        <v>769</v>
      </c>
      <c r="F49" s="95">
        <f t="shared" si="7"/>
        <v>1.0318961931215866E-2</v>
      </c>
      <c r="G49" s="394">
        <f t="shared" si="8"/>
        <v>31.916913946587538</v>
      </c>
      <c r="Q49" s="72"/>
    </row>
    <row r="50" spans="2:17" ht="15" thickBot="1" x14ac:dyDescent="0.35">
      <c r="B50" s="3" t="s">
        <v>3</v>
      </c>
      <c r="C50" s="427">
        <v>1387</v>
      </c>
      <c r="D50" s="427">
        <v>1443</v>
      </c>
      <c r="E50" s="93">
        <f t="shared" si="6"/>
        <v>-56</v>
      </c>
      <c r="F50" s="472">
        <f t="shared" si="7"/>
        <v>-3.8808038808038806E-2</v>
      </c>
      <c r="G50" s="394">
        <f t="shared" si="8"/>
        <v>33.023809523809526</v>
      </c>
      <c r="Q50" s="72"/>
    </row>
    <row r="51" spans="2:17" ht="15" thickBot="1" x14ac:dyDescent="0.35">
      <c r="B51" s="14" t="s">
        <v>7</v>
      </c>
      <c r="C51" s="427">
        <v>714</v>
      </c>
      <c r="D51" s="427">
        <v>841</v>
      </c>
      <c r="E51" s="93">
        <f t="shared" si="6"/>
        <v>-127</v>
      </c>
      <c r="F51" s="472">
        <f t="shared" si="7"/>
        <v>-0.15101070154577884</v>
      </c>
      <c r="G51" s="394">
        <f t="shared" si="8"/>
        <v>29.75</v>
      </c>
      <c r="Q51" s="72"/>
    </row>
    <row r="52" spans="2:17" ht="15" thickBot="1" x14ac:dyDescent="0.35">
      <c r="B52" s="14" t="s">
        <v>59</v>
      </c>
      <c r="C52" s="473">
        <v>5320</v>
      </c>
      <c r="D52" s="473">
        <v>5094</v>
      </c>
      <c r="E52" s="93">
        <f t="shared" si="6"/>
        <v>226</v>
      </c>
      <c r="F52" s="472">
        <f t="shared" si="7"/>
        <v>4.4365920691009031E-2</v>
      </c>
      <c r="G52" s="394">
        <f t="shared" si="8"/>
        <v>35</v>
      </c>
      <c r="K52" s="40"/>
      <c r="M52" s="40"/>
      <c r="Q52" s="88"/>
    </row>
    <row r="53" spans="2:17" ht="15" thickBot="1" x14ac:dyDescent="0.35">
      <c r="B53" s="14" t="s">
        <v>338</v>
      </c>
      <c r="C53" s="429">
        <v>697</v>
      </c>
      <c r="D53" s="429">
        <v>675</v>
      </c>
      <c r="E53" s="26">
        <f t="shared" si="6"/>
        <v>22</v>
      </c>
      <c r="F53" s="214">
        <f t="shared" si="7"/>
        <v>3.259259259259259E-2</v>
      </c>
      <c r="G53" s="394">
        <f t="shared" si="8"/>
        <v>29.041666666666668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725</v>
      </c>
      <c r="D54" s="427">
        <v>679</v>
      </c>
      <c r="E54" s="41">
        <f t="shared" si="6"/>
        <v>46</v>
      </c>
      <c r="F54" s="485">
        <f t="shared" si="7"/>
        <v>6.774668630338733E-2</v>
      </c>
      <c r="G54" s="394">
        <f t="shared" si="8"/>
        <v>31.521739130434781</v>
      </c>
      <c r="K54" s="40"/>
      <c r="L54" s="40"/>
      <c r="M54" s="40"/>
    </row>
    <row r="55" spans="2:17" ht="15" thickBot="1" x14ac:dyDescent="0.35">
      <c r="B55" s="15" t="s">
        <v>19</v>
      </c>
      <c r="C55" s="429">
        <v>1399</v>
      </c>
      <c r="D55" s="429">
        <v>1399</v>
      </c>
      <c r="E55" s="57">
        <f t="shared" si="6"/>
        <v>0</v>
      </c>
      <c r="F55" s="510">
        <f t="shared" si="7"/>
        <v>0</v>
      </c>
      <c r="G55" s="394">
        <f t="shared" si="8"/>
        <v>16.080459770114942</v>
      </c>
      <c r="H55" s="116" t="s">
        <v>641</v>
      </c>
      <c r="I55" s="116"/>
      <c r="J55" s="5"/>
    </row>
    <row r="56" spans="2:17" ht="15" thickBot="1" x14ac:dyDescent="0.35">
      <c r="B56" s="61" t="s">
        <v>50</v>
      </c>
      <c r="C56" s="432">
        <f>SUM(C46:C55)</f>
        <v>89731</v>
      </c>
      <c r="D56" s="59">
        <f>SUM(D46:D55)</f>
        <v>88866</v>
      </c>
      <c r="E56" s="77">
        <f>SUM(C56-D56)</f>
        <v>865</v>
      </c>
      <c r="F56" s="149">
        <f>SUM(E56/D56)</f>
        <v>9.733756442283888E-3</v>
      </c>
      <c r="G56" s="395">
        <f t="shared" si="8"/>
        <v>31.718275008837043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14439</v>
      </c>
      <c r="D57" s="73">
        <f>SUM(D46:D48,D50:D55)</f>
        <v>14343</v>
      </c>
      <c r="E57" s="73">
        <f>SUM(E46:E48,E50:E55)</f>
        <v>96</v>
      </c>
      <c r="F57" s="127">
        <f>SUM(E57/D57)</f>
        <v>6.6931604266889776E-3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14439</v>
      </c>
      <c r="F59" s="30">
        <f>SUM(C27:C29,C31:C36)</f>
        <v>470</v>
      </c>
      <c r="G59" s="134">
        <f>SUM(E59/F59)</f>
        <v>30.72127659574468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672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669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14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1269</v>
      </c>
      <c r="D67" s="220">
        <v>4152</v>
      </c>
      <c r="E67" s="41">
        <f>SUM(C67-D67)</f>
        <v>-2883</v>
      </c>
      <c r="F67" s="67">
        <f>SUM(E67/D67)</f>
        <v>-0.69436416184971095</v>
      </c>
      <c r="G67" s="75">
        <f t="shared" ref="G67:G77" si="10">SUM(C67/D67)</f>
        <v>0.305635838150289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2150</v>
      </c>
      <c r="D68" s="220">
        <v>3262</v>
      </c>
      <c r="E68" s="41">
        <f t="shared" ref="E68:E76" si="11">SUM(C68-D68)</f>
        <v>-1112</v>
      </c>
      <c r="F68" s="67">
        <f t="shared" ref="F68:F76" si="12">SUM(E68/D68)</f>
        <v>-0.34089515634580014</v>
      </c>
      <c r="G68" s="75">
        <f t="shared" si="10"/>
        <v>0.65910484365419986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778</v>
      </c>
      <c r="D69" s="220">
        <v>1771</v>
      </c>
      <c r="E69" s="41">
        <f t="shared" si="11"/>
        <v>-993</v>
      </c>
      <c r="F69" s="67">
        <f t="shared" si="12"/>
        <v>-0.56070016939582157</v>
      </c>
      <c r="G69" s="75">
        <f t="shared" si="10"/>
        <v>0.43929983060417843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75292</v>
      </c>
      <c r="D70" s="220">
        <v>86541</v>
      </c>
      <c r="E70" s="41">
        <f t="shared" si="11"/>
        <v>-11249</v>
      </c>
      <c r="F70" s="67">
        <f t="shared" si="12"/>
        <v>-0.12998463156191864</v>
      </c>
      <c r="G70" s="75">
        <f t="shared" si="10"/>
        <v>0.87001536843808136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1387</v>
      </c>
      <c r="D71" s="220">
        <v>2819</v>
      </c>
      <c r="E71" s="41">
        <f t="shared" si="11"/>
        <v>-1432</v>
      </c>
      <c r="F71" s="67">
        <f t="shared" si="12"/>
        <v>-0.5079815537424619</v>
      </c>
      <c r="G71" s="75">
        <f t="shared" si="10"/>
        <v>0.49201844625753816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714</v>
      </c>
      <c r="D72" s="223">
        <v>752</v>
      </c>
      <c r="E72" s="57">
        <f t="shared" si="11"/>
        <v>-38</v>
      </c>
      <c r="F72" s="94">
        <f t="shared" si="12"/>
        <v>-5.0531914893617018E-2</v>
      </c>
      <c r="G72" s="75">
        <f t="shared" si="10"/>
        <v>0.94946808510638303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5320</v>
      </c>
      <c r="D73" s="220">
        <v>14129</v>
      </c>
      <c r="E73" s="41">
        <f t="shared" si="11"/>
        <v>-8809</v>
      </c>
      <c r="F73" s="67">
        <f t="shared" si="12"/>
        <v>-0.62346945997593606</v>
      </c>
      <c r="G73" s="75">
        <f t="shared" si="10"/>
        <v>0.376530540024064</v>
      </c>
    </row>
    <row r="74" spans="2:14" x14ac:dyDescent="0.3">
      <c r="B74" s="38" t="s">
        <v>338</v>
      </c>
      <c r="C74" s="435">
        <f t="shared" si="9"/>
        <v>697</v>
      </c>
      <c r="D74" s="235">
        <v>1843</v>
      </c>
      <c r="E74" s="93">
        <f t="shared" si="11"/>
        <v>-1146</v>
      </c>
      <c r="F74" s="95">
        <f t="shared" si="12"/>
        <v>-0.62181226261530109</v>
      </c>
      <c r="G74" s="75">
        <f t="shared" si="10"/>
        <v>0.37818773738469885</v>
      </c>
    </row>
    <row r="75" spans="2:14" x14ac:dyDescent="0.3">
      <c r="B75" s="486" t="s">
        <v>65</v>
      </c>
      <c r="C75" s="487">
        <f t="shared" si="9"/>
        <v>725</v>
      </c>
      <c r="D75" s="244">
        <v>1048</v>
      </c>
      <c r="E75" s="489">
        <f t="shared" si="11"/>
        <v>-323</v>
      </c>
      <c r="F75" s="490">
        <f t="shared" si="12"/>
        <v>-0.30820610687022904</v>
      </c>
      <c r="G75" s="75">
        <f t="shared" si="10"/>
        <v>0.69179389312977102</v>
      </c>
    </row>
    <row r="76" spans="2:14" ht="15" thickBot="1" x14ac:dyDescent="0.35">
      <c r="B76" s="38" t="s">
        <v>19</v>
      </c>
      <c r="C76" s="441">
        <f t="shared" si="9"/>
        <v>1399</v>
      </c>
      <c r="D76" s="390">
        <v>5504</v>
      </c>
      <c r="E76" s="26">
        <f t="shared" si="11"/>
        <v>-4105</v>
      </c>
      <c r="F76" s="152">
        <f t="shared" si="12"/>
        <v>-0.74582122093023251</v>
      </c>
      <c r="G76" s="75">
        <f t="shared" si="10"/>
        <v>0.25417877906976744</v>
      </c>
      <c r="K76" s="282"/>
    </row>
    <row r="77" spans="2:14" ht="15" thickBot="1" x14ac:dyDescent="0.35">
      <c r="B77" s="90" t="s">
        <v>50</v>
      </c>
      <c r="C77" s="432">
        <f>SUM(C67:C76)</f>
        <v>89731</v>
      </c>
      <c r="D77" s="115">
        <f>SUM(D67:D76)</f>
        <v>121821</v>
      </c>
      <c r="E77" s="77">
        <f>SUM(C77-D77)</f>
        <v>-32090</v>
      </c>
      <c r="F77" s="149">
        <f>SUM(E77/D77)</f>
        <v>-0.26341927910622964</v>
      </c>
      <c r="G77" s="185">
        <f t="shared" si="10"/>
        <v>0.73658072089377036</v>
      </c>
    </row>
    <row r="78" spans="2:14" ht="15" thickBot="1" x14ac:dyDescent="0.35">
      <c r="C78" s="433"/>
      <c r="E78" s="102">
        <f>SUM(E67:E76)</f>
        <v>-32090</v>
      </c>
    </row>
    <row r="79" spans="2:14" x14ac:dyDescent="0.3">
      <c r="B79" t="s">
        <v>64</v>
      </c>
      <c r="C79" s="444">
        <f>SUM(C77/C37)</f>
        <v>31.718275008837043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14439</v>
      </c>
      <c r="D81" s="73">
        <f>SUM(D67:D69,D71:D76)</f>
        <v>35280</v>
      </c>
      <c r="E81" s="250">
        <f>SUM(C81/D81)</f>
        <v>0.40926870748299321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30.72127659574468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672</v>
      </c>
      <c r="C85" s="434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669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14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33.39473684210526</v>
      </c>
      <c r="D90" s="111">
        <f t="shared" si="13"/>
        <v>36.743362831858406</v>
      </c>
      <c r="E90" s="210">
        <f t="shared" ref="E90:E99" si="14">SUM(C90-D90)</f>
        <v>-3.3486259897531454</v>
      </c>
      <c r="F90" s="44">
        <f>SUM(E90/D90)</f>
        <v>-9.1135533921509013E-2</v>
      </c>
    </row>
    <row r="91" spans="2:14" x14ac:dyDescent="0.3">
      <c r="B91" s="129" t="s">
        <v>2</v>
      </c>
      <c r="C91" s="212">
        <f t="shared" si="13"/>
        <v>34.677419354838712</v>
      </c>
      <c r="D91" s="111">
        <f t="shared" si="13"/>
        <v>27.64406779661017</v>
      </c>
      <c r="E91" s="210">
        <f t="shared" si="14"/>
        <v>7.0333515582285422</v>
      </c>
      <c r="F91" s="44">
        <f t="shared" ref="F91:F99" si="15">SUM(E91/D91)</f>
        <v>0.25442534759992885</v>
      </c>
    </row>
    <row r="92" spans="2:14" x14ac:dyDescent="0.3">
      <c r="B92" s="130" t="s">
        <v>1</v>
      </c>
      <c r="C92" s="212">
        <f t="shared" si="13"/>
        <v>43.222222222222221</v>
      </c>
      <c r="D92" s="111">
        <f t="shared" si="13"/>
        <v>37.680851063829785</v>
      </c>
      <c r="E92" s="210">
        <f t="shared" si="14"/>
        <v>5.5413711583924368</v>
      </c>
      <c r="F92" s="44">
        <f t="shared" si="15"/>
        <v>0.14706066879979929</v>
      </c>
    </row>
    <row r="93" spans="2:14" x14ac:dyDescent="0.3">
      <c r="B93" s="130" t="s">
        <v>6</v>
      </c>
      <c r="C93" s="212">
        <f t="shared" si="13"/>
        <v>31.916913946587538</v>
      </c>
      <c r="D93" s="111">
        <f t="shared" si="13"/>
        <v>34.616399999999999</v>
      </c>
      <c r="E93" s="210">
        <f t="shared" si="14"/>
        <v>-2.6994860534124605</v>
      </c>
      <c r="F93" s="44">
        <f t="shared" si="15"/>
        <v>-7.7982865156759826E-2</v>
      </c>
    </row>
    <row r="94" spans="2:14" x14ac:dyDescent="0.3">
      <c r="B94" s="130" t="s">
        <v>3</v>
      </c>
      <c r="C94" s="212">
        <f t="shared" si="13"/>
        <v>33.023809523809526</v>
      </c>
      <c r="D94" s="111">
        <f t="shared" si="13"/>
        <v>37.586666666666666</v>
      </c>
      <c r="E94" s="210">
        <f t="shared" si="14"/>
        <v>-4.5628571428571405</v>
      </c>
      <c r="F94" s="44">
        <f t="shared" si="15"/>
        <v>-0.12139563168296756</v>
      </c>
    </row>
    <row r="95" spans="2:14" x14ac:dyDescent="0.3">
      <c r="B95" s="130" t="s">
        <v>7</v>
      </c>
      <c r="C95" s="212">
        <f t="shared" si="13"/>
        <v>29.75</v>
      </c>
      <c r="D95" s="111">
        <f t="shared" si="13"/>
        <v>21.485714285714284</v>
      </c>
      <c r="E95" s="210">
        <f t="shared" si="14"/>
        <v>8.264285714285716</v>
      </c>
      <c r="F95" s="44">
        <f t="shared" si="15"/>
        <v>0.3846409574468086</v>
      </c>
      <c r="I95" s="40"/>
    </row>
    <row r="96" spans="2:14" x14ac:dyDescent="0.3">
      <c r="B96" s="130" t="s">
        <v>59</v>
      </c>
      <c r="C96" s="212">
        <f t="shared" si="13"/>
        <v>35</v>
      </c>
      <c r="D96" s="111">
        <f t="shared" si="13"/>
        <v>30.715217391304346</v>
      </c>
      <c r="E96" s="210">
        <f t="shared" si="14"/>
        <v>4.2847826086956537</v>
      </c>
      <c r="F96" s="44">
        <f t="shared" si="15"/>
        <v>0.1395003184938779</v>
      </c>
      <c r="J96" s="72"/>
    </row>
    <row r="97" spans="2:10" x14ac:dyDescent="0.3">
      <c r="B97" s="130" t="s">
        <v>338</v>
      </c>
      <c r="C97" s="212">
        <f t="shared" si="13"/>
        <v>29.041666666666668</v>
      </c>
      <c r="D97" s="111">
        <f t="shared" si="13"/>
        <v>30.21311475409836</v>
      </c>
      <c r="E97" s="210">
        <f t="shared" si="14"/>
        <v>-1.1714480874316919</v>
      </c>
      <c r="F97" s="44">
        <f t="shared" si="15"/>
        <v>-3.8772834147223663E-2</v>
      </c>
      <c r="J97" s="72"/>
    </row>
    <row r="98" spans="2:10" x14ac:dyDescent="0.3">
      <c r="B98" s="130" t="s">
        <v>65</v>
      </c>
      <c r="C98" s="212">
        <f t="shared" si="13"/>
        <v>31.521739130434781</v>
      </c>
      <c r="D98" s="111">
        <f t="shared" si="13"/>
        <v>23.818181818181817</v>
      </c>
      <c r="E98" s="210">
        <f t="shared" si="14"/>
        <v>7.7035573122529648</v>
      </c>
      <c r="F98" s="44">
        <f t="shared" si="15"/>
        <v>0.32343179555260543</v>
      </c>
      <c r="J98" s="72"/>
    </row>
    <row r="99" spans="2:10" ht="15" thickBot="1" x14ac:dyDescent="0.35">
      <c r="B99" s="13" t="s">
        <v>19</v>
      </c>
      <c r="C99" s="213">
        <f t="shared" si="13"/>
        <v>16.080459770114942</v>
      </c>
      <c r="D99" s="208">
        <f t="shared" si="13"/>
        <v>18.657627118644069</v>
      </c>
      <c r="E99" s="211">
        <f t="shared" si="14"/>
        <v>-2.5771673485291267</v>
      </c>
      <c r="F99" s="65">
        <f t="shared" si="15"/>
        <v>-0.13812942729216793</v>
      </c>
      <c r="J99" s="455"/>
    </row>
    <row r="100" spans="2:10" x14ac:dyDescent="0.3">
      <c r="C100" s="433"/>
      <c r="J100" s="455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A643-661A-4D77-846C-33E57A9AC43E}">
  <dimension ref="B2:R100"/>
  <sheetViews>
    <sheetView topLeftCell="A23" workbookViewId="0">
      <selection activeCell="C54" sqref="C54"/>
    </sheetView>
  </sheetViews>
  <sheetFormatPr defaultRowHeight="14.4" x14ac:dyDescent="0.3"/>
  <cols>
    <col min="2" max="2" width="20.109375" customWidth="1"/>
    <col min="3" max="3" width="12.44140625" customWidth="1"/>
    <col min="4" max="4" width="15.33203125" customWidth="1"/>
    <col min="5" max="5" width="15.109375" customWidth="1"/>
    <col min="6" max="6" width="15.6640625" customWidth="1"/>
    <col min="17" max="17" width="30.33203125" customWidth="1"/>
    <col min="18" max="18" width="13.44140625" customWidth="1"/>
  </cols>
  <sheetData>
    <row r="2" spans="2:18" ht="23.4" x14ac:dyDescent="0.45">
      <c r="B2" s="287" t="s">
        <v>675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676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678</v>
      </c>
      <c r="D6" s="465" t="s">
        <v>679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38</v>
      </c>
      <c r="D9" s="426">
        <v>38</v>
      </c>
      <c r="E9" s="93">
        <f t="shared" ref="E9:E19" si="0">SUM(C9-D9)</f>
        <v>0</v>
      </c>
      <c r="F9" s="475">
        <f t="shared" ref="F9:F19" si="1">SUM(E9/D9)</f>
        <v>0</v>
      </c>
      <c r="G9" s="515"/>
      <c r="H9" s="515"/>
      <c r="J9" s="190"/>
      <c r="K9" s="139"/>
      <c r="M9" s="139"/>
      <c r="N9" s="141"/>
    </row>
    <row r="10" spans="2:18" ht="15" thickBot="1" x14ac:dyDescent="0.35">
      <c r="B10" s="248" t="s">
        <v>2</v>
      </c>
      <c r="C10" s="427">
        <v>64</v>
      </c>
      <c r="D10" s="427">
        <v>62</v>
      </c>
      <c r="E10" s="93">
        <f t="shared" si="0"/>
        <v>2</v>
      </c>
      <c r="F10" s="44">
        <f t="shared" si="1"/>
        <v>3.2258064516129031E-2</v>
      </c>
      <c r="I10" s="459"/>
      <c r="J10" s="190"/>
      <c r="K10" s="139"/>
      <c r="L10" s="139"/>
      <c r="M10" s="139"/>
      <c r="N10" s="141"/>
      <c r="Q10" t="s">
        <v>680</v>
      </c>
    </row>
    <row r="11" spans="2:18" ht="15" thickBot="1" x14ac:dyDescent="0.35">
      <c r="B11" s="38" t="s">
        <v>1</v>
      </c>
      <c r="C11" s="427">
        <v>19</v>
      </c>
      <c r="D11" s="427">
        <v>18</v>
      </c>
      <c r="E11" s="93">
        <f t="shared" si="0"/>
        <v>1</v>
      </c>
      <c r="F11" s="44">
        <f t="shared" si="1"/>
        <v>5.5555555555555552E-2</v>
      </c>
      <c r="J11" s="190"/>
      <c r="K11" s="139"/>
      <c r="L11" s="139"/>
      <c r="M11" s="139"/>
      <c r="N11" s="141"/>
      <c r="Q11" s="16" t="s">
        <v>10</v>
      </c>
      <c r="R11" s="17"/>
    </row>
    <row r="12" spans="2:18" ht="15" thickBot="1" x14ac:dyDescent="0.35">
      <c r="B12" s="2" t="s">
        <v>6</v>
      </c>
      <c r="C12" s="427">
        <v>2368</v>
      </c>
      <c r="D12" s="427">
        <v>2257</v>
      </c>
      <c r="E12" s="93">
        <f t="shared" si="0"/>
        <v>111</v>
      </c>
      <c r="F12" s="514">
        <f t="shared" si="1"/>
        <v>4.9180327868852458E-2</v>
      </c>
      <c r="J12" s="190"/>
      <c r="K12" s="144"/>
      <c r="L12" s="139"/>
      <c r="M12" s="139"/>
      <c r="N12" s="141"/>
      <c r="Q12" s="16" t="s">
        <v>58</v>
      </c>
      <c r="R12" s="18">
        <f>SUM(C19/R7)</f>
        <v>0.72769230769230764</v>
      </c>
    </row>
    <row r="13" spans="2:18" ht="15" thickBot="1" x14ac:dyDescent="0.35">
      <c r="B13" s="461" t="s">
        <v>3</v>
      </c>
      <c r="C13" s="428">
        <v>43</v>
      </c>
      <c r="D13" s="428">
        <v>42</v>
      </c>
      <c r="E13" s="93">
        <f t="shared" si="0"/>
        <v>1</v>
      </c>
      <c r="F13" s="471">
        <f t="shared" si="1"/>
        <v>2.3809523809523808E-2</v>
      </c>
      <c r="J13" s="190"/>
      <c r="K13" s="146"/>
      <c r="L13" s="139"/>
      <c r="M13" s="139"/>
      <c r="N13" s="141"/>
      <c r="Q13" s="16" t="s">
        <v>11</v>
      </c>
      <c r="R13" s="18">
        <f>SUM(C56/R8)</f>
        <v>0.71760159362549802</v>
      </c>
    </row>
    <row r="14" spans="2:18" ht="15" thickBot="1" x14ac:dyDescent="0.35">
      <c r="B14" s="14" t="s">
        <v>7</v>
      </c>
      <c r="C14" s="427">
        <v>24</v>
      </c>
      <c r="D14" s="427">
        <v>24</v>
      </c>
      <c r="E14" s="93">
        <f t="shared" si="0"/>
        <v>0</v>
      </c>
      <c r="F14" s="474">
        <f t="shared" si="1"/>
        <v>0</v>
      </c>
      <c r="J14" s="190"/>
      <c r="K14" s="144"/>
      <c r="L14" s="139"/>
      <c r="M14" s="139"/>
      <c r="N14" s="141"/>
      <c r="Q14" t="s">
        <v>681</v>
      </c>
    </row>
    <row r="15" spans="2:18" ht="15" thickBot="1" x14ac:dyDescent="0.35">
      <c r="B15" s="14" t="s">
        <v>59</v>
      </c>
      <c r="C15" s="427">
        <v>153</v>
      </c>
      <c r="D15" s="427">
        <v>152</v>
      </c>
      <c r="E15" s="93">
        <f t="shared" si="0"/>
        <v>1</v>
      </c>
      <c r="F15" s="471">
        <f t="shared" si="1"/>
        <v>6.5789473684210523E-3</v>
      </c>
      <c r="J15" s="190"/>
      <c r="K15" s="144"/>
      <c r="L15" s="139"/>
      <c r="M15" s="139"/>
      <c r="N15" s="141"/>
      <c r="Q15" s="16" t="s">
        <v>10</v>
      </c>
      <c r="R15" s="17"/>
    </row>
    <row r="16" spans="2:18" ht="15" thickBot="1" x14ac:dyDescent="0.35">
      <c r="B16" s="14" t="s">
        <v>338</v>
      </c>
      <c r="C16" s="429">
        <v>24</v>
      </c>
      <c r="D16" s="429">
        <v>24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58</v>
      </c>
      <c r="R16" s="18">
        <f>D19/R7</f>
        <v>0.69794871794871793</v>
      </c>
    </row>
    <row r="17" spans="2:18" ht="15" thickBot="1" x14ac:dyDescent="0.35">
      <c r="B17" s="14" t="s">
        <v>65</v>
      </c>
      <c r="C17" s="430">
        <v>23</v>
      </c>
      <c r="D17" s="430">
        <v>23</v>
      </c>
      <c r="E17" s="41">
        <f t="shared" si="0"/>
        <v>0</v>
      </c>
      <c r="F17" s="471">
        <f t="shared" si="1"/>
        <v>0</v>
      </c>
      <c r="J17" s="190"/>
      <c r="K17" s="144"/>
      <c r="L17" s="139"/>
      <c r="M17" s="139"/>
      <c r="N17" s="141"/>
      <c r="Q17" s="16" t="s">
        <v>11</v>
      </c>
      <c r="R17" s="18">
        <f>D56/R8</f>
        <v>0.70601593625498005</v>
      </c>
    </row>
    <row r="18" spans="2:18" ht="15" thickBot="1" x14ac:dyDescent="0.35">
      <c r="B18" s="15" t="s">
        <v>19</v>
      </c>
      <c r="C18" s="429">
        <v>82</v>
      </c>
      <c r="D18" s="429">
        <v>82</v>
      </c>
      <c r="E18" s="57">
        <f t="shared" si="0"/>
        <v>0</v>
      </c>
      <c r="F18" s="474">
        <f t="shared" si="1"/>
        <v>0</v>
      </c>
      <c r="G18" s="116" t="s">
        <v>641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2838</v>
      </c>
      <c r="D19" s="7">
        <f>SUM(D9:D18)</f>
        <v>2722</v>
      </c>
      <c r="E19" s="77">
        <f t="shared" si="0"/>
        <v>116</v>
      </c>
      <c r="F19" s="60">
        <f t="shared" si="1"/>
        <v>4.2615723732549599E-2</v>
      </c>
      <c r="I19" s="6"/>
      <c r="J19" s="190"/>
      <c r="K19" s="144"/>
      <c r="L19" s="139"/>
      <c r="M19" s="139"/>
      <c r="N19" s="141"/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</row>
    <row r="21" spans="2:18" x14ac:dyDescent="0.3">
      <c r="C21" s="433"/>
      <c r="G21" s="35"/>
      <c r="H21" s="35"/>
      <c r="I21" s="5"/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</row>
    <row r="23" spans="2:18" ht="16.2" thickBot="1" x14ac:dyDescent="0.35">
      <c r="B23" s="6" t="s">
        <v>677</v>
      </c>
      <c r="C23" s="434"/>
      <c r="D23" s="40"/>
      <c r="I23" s="5"/>
      <c r="J23" s="460"/>
      <c r="K23" s="460"/>
      <c r="L23" s="460"/>
    </row>
    <row r="24" spans="2:18" x14ac:dyDescent="0.3">
      <c r="B24" s="195"/>
      <c r="C24" s="423" t="s">
        <v>678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38</v>
      </c>
      <c r="D27" s="99">
        <v>113</v>
      </c>
      <c r="E27" s="41">
        <f>SUM(C27-D27)</f>
        <v>-75</v>
      </c>
      <c r="F27" s="67">
        <f>SUM(E27/D27)</f>
        <v>-0.66371681415929207</v>
      </c>
      <c r="G27" s="75">
        <f t="shared" ref="G27:G37" si="3">SUM(C27/D27)</f>
        <v>0.33628318584070799</v>
      </c>
    </row>
    <row r="28" spans="2:18" ht="15" thickBot="1" x14ac:dyDescent="0.35">
      <c r="B28" s="34" t="s">
        <v>2</v>
      </c>
      <c r="C28" s="435">
        <f t="shared" si="2"/>
        <v>64</v>
      </c>
      <c r="D28" s="99">
        <v>118</v>
      </c>
      <c r="E28" s="41">
        <f t="shared" ref="E28:E37" si="4">SUM(C28-D28)</f>
        <v>-54</v>
      </c>
      <c r="F28" s="67">
        <f t="shared" ref="F28:F35" si="5">SUM(E28/D28)</f>
        <v>-0.4576271186440678</v>
      </c>
      <c r="G28" s="75">
        <f t="shared" si="3"/>
        <v>0.5423728813559322</v>
      </c>
    </row>
    <row r="29" spans="2:18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4"/>
        <v>-28</v>
      </c>
      <c r="F29" s="67">
        <f t="shared" si="5"/>
        <v>-0.5957446808510638</v>
      </c>
      <c r="G29" s="75">
        <f t="shared" si="3"/>
        <v>0.40425531914893614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2368</v>
      </c>
      <c r="D30" s="99">
        <v>2500</v>
      </c>
      <c r="E30" s="41">
        <f t="shared" si="4"/>
        <v>-132</v>
      </c>
      <c r="F30" s="67">
        <f t="shared" si="5"/>
        <v>-5.28E-2</v>
      </c>
      <c r="G30" s="75">
        <f t="shared" si="3"/>
        <v>0.94720000000000004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43</v>
      </c>
      <c r="D31" s="99">
        <v>75</v>
      </c>
      <c r="E31" s="41">
        <f t="shared" si="4"/>
        <v>-32</v>
      </c>
      <c r="F31" s="67">
        <f t="shared" si="5"/>
        <v>-0.42666666666666669</v>
      </c>
      <c r="G31" s="75">
        <f t="shared" si="3"/>
        <v>0.57333333333333336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4"/>
        <v>-11</v>
      </c>
      <c r="F32" s="67">
        <f t="shared" si="5"/>
        <v>-0.31428571428571428</v>
      </c>
      <c r="G32" s="75">
        <f t="shared" si="3"/>
        <v>0.68571428571428572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153</v>
      </c>
      <c r="D33" s="99">
        <v>460</v>
      </c>
      <c r="E33" s="41">
        <f t="shared" si="4"/>
        <v>-307</v>
      </c>
      <c r="F33" s="67">
        <f t="shared" si="5"/>
        <v>-0.66739130434782612</v>
      </c>
      <c r="G33" s="75">
        <f t="shared" si="3"/>
        <v>0.33260869565217394</v>
      </c>
      <c r="Q33" s="72"/>
    </row>
    <row r="34" spans="2:17" ht="15" thickBot="1" x14ac:dyDescent="0.35">
      <c r="B34" s="14" t="s">
        <v>338</v>
      </c>
      <c r="C34" s="435">
        <f t="shared" si="2"/>
        <v>24</v>
      </c>
      <c r="D34" s="99">
        <v>61</v>
      </c>
      <c r="E34" s="41">
        <f t="shared" si="4"/>
        <v>-37</v>
      </c>
      <c r="F34" s="67">
        <f t="shared" si="5"/>
        <v>-0.60655737704918034</v>
      </c>
      <c r="G34" s="75">
        <f t="shared" si="3"/>
        <v>0.39344262295081966</v>
      </c>
      <c r="Q34" s="72"/>
    </row>
    <row r="35" spans="2:17" ht="15" thickBot="1" x14ac:dyDescent="0.35">
      <c r="B35" s="14" t="s">
        <v>65</v>
      </c>
      <c r="C35" s="436">
        <f t="shared" si="2"/>
        <v>23</v>
      </c>
      <c r="D35" s="81">
        <v>44</v>
      </c>
      <c r="E35" s="57">
        <f t="shared" si="4"/>
        <v>-21</v>
      </c>
      <c r="F35" s="389">
        <f t="shared" si="5"/>
        <v>-0.47727272727272729</v>
      </c>
      <c r="G35" s="75">
        <f t="shared" si="3"/>
        <v>0.52272727272727271</v>
      </c>
      <c r="Q35" s="72"/>
    </row>
    <row r="36" spans="2:17" ht="15" thickBot="1" x14ac:dyDescent="0.35">
      <c r="B36" s="14" t="s">
        <v>19</v>
      </c>
      <c r="C36" s="435">
        <f t="shared" si="2"/>
        <v>82</v>
      </c>
      <c r="D36" s="119">
        <v>295</v>
      </c>
      <c r="E36" s="41">
        <f t="shared" si="4"/>
        <v>-213</v>
      </c>
      <c r="F36" s="94">
        <f>SUM(E36/D36)</f>
        <v>-0.7220338983050848</v>
      </c>
      <c r="G36" s="75">
        <f t="shared" si="3"/>
        <v>0.27796610169491526</v>
      </c>
      <c r="Q36" s="72"/>
    </row>
    <row r="37" spans="2:17" ht="15" thickBot="1" x14ac:dyDescent="0.35">
      <c r="B37" s="61" t="s">
        <v>50</v>
      </c>
      <c r="C37" s="432">
        <f>SUM(C27:C36)</f>
        <v>2838</v>
      </c>
      <c r="D37" s="7">
        <f>SUM(D27:D36)</f>
        <v>3748</v>
      </c>
      <c r="E37" s="77">
        <f t="shared" si="4"/>
        <v>-910</v>
      </c>
      <c r="F37" s="149">
        <f>SUM(E37/D37)</f>
        <v>-0.24279615795090714</v>
      </c>
      <c r="G37" s="185">
        <f t="shared" si="3"/>
        <v>0.75720384204909286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470</v>
      </c>
      <c r="D39" s="438">
        <f>SUM(D27:D29,D31:D36)</f>
        <v>1248</v>
      </c>
      <c r="E39" s="77">
        <f>SUM(C39-D39)</f>
        <v>-778</v>
      </c>
      <c r="F39" s="149">
        <f>SUM(E39/D39)</f>
        <v>-0.6233974358974359</v>
      </c>
      <c r="G39" s="185">
        <f>SUM(C39/D39)</f>
        <v>0.3766025641025641</v>
      </c>
      <c r="Q39" s="72"/>
    </row>
    <row r="40" spans="2:17" x14ac:dyDescent="0.3">
      <c r="C40" s="433"/>
      <c r="Q40" s="72"/>
    </row>
    <row r="41" spans="2:17" ht="15.6" x14ac:dyDescent="0.3">
      <c r="B41" s="70" t="s">
        <v>676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678</v>
      </c>
      <c r="D43" s="465" t="s">
        <v>679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14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1212</v>
      </c>
      <c r="D46" s="441">
        <v>1168</v>
      </c>
      <c r="E46" s="93">
        <f t="shared" ref="E46:E55" si="6">SUM(C46-D46)</f>
        <v>44</v>
      </c>
      <c r="F46" s="472">
        <f t="shared" ref="F46:F55" si="7">SUM(E46/D46)</f>
        <v>3.7671232876712327E-2</v>
      </c>
      <c r="G46" s="394">
        <f t="shared" ref="G46:G56" si="8">SUM(C46/C27)</f>
        <v>31.894736842105264</v>
      </c>
      <c r="M46" s="464"/>
      <c r="Q46" s="72"/>
    </row>
    <row r="47" spans="2:17" ht="15" thickBot="1" x14ac:dyDescent="0.35">
      <c r="B47" s="248" t="s">
        <v>2</v>
      </c>
      <c r="C47" s="427">
        <v>2318</v>
      </c>
      <c r="D47" s="430">
        <v>2237</v>
      </c>
      <c r="E47" s="93">
        <f t="shared" si="6"/>
        <v>81</v>
      </c>
      <c r="F47" s="95">
        <f t="shared" si="7"/>
        <v>3.6209208761734467E-2</v>
      </c>
      <c r="G47" s="394">
        <f t="shared" si="8"/>
        <v>36.21875</v>
      </c>
      <c r="K47" s="35"/>
      <c r="Q47" s="72"/>
    </row>
    <row r="48" spans="2:17" ht="15" thickBot="1" x14ac:dyDescent="0.35">
      <c r="B48" s="38" t="s">
        <v>1</v>
      </c>
      <c r="C48" s="427">
        <v>786</v>
      </c>
      <c r="D48" s="427">
        <v>799</v>
      </c>
      <c r="E48" s="93">
        <f t="shared" si="6"/>
        <v>-13</v>
      </c>
      <c r="F48" s="95">
        <f t="shared" si="7"/>
        <v>-1.6270337922403004E-2</v>
      </c>
      <c r="G48" s="394">
        <f t="shared" si="8"/>
        <v>41.368421052631582</v>
      </c>
      <c r="M48" t="s">
        <v>634</v>
      </c>
      <c r="Q48" s="72"/>
    </row>
    <row r="49" spans="2:17" ht="15" thickBot="1" x14ac:dyDescent="0.35">
      <c r="B49" s="2" t="s">
        <v>6</v>
      </c>
      <c r="C49" s="442">
        <v>75725</v>
      </c>
      <c r="D49" s="442">
        <v>74310</v>
      </c>
      <c r="E49" s="93">
        <f t="shared" si="6"/>
        <v>1415</v>
      </c>
      <c r="F49" s="95">
        <f t="shared" si="7"/>
        <v>1.9041851702328087E-2</v>
      </c>
      <c r="G49" s="394">
        <f t="shared" si="8"/>
        <v>31.978462837837839</v>
      </c>
      <c r="Q49" s="72"/>
    </row>
    <row r="50" spans="2:17" ht="15" thickBot="1" x14ac:dyDescent="0.35">
      <c r="B50" s="3" t="s">
        <v>3</v>
      </c>
      <c r="C50" s="427">
        <v>1317</v>
      </c>
      <c r="D50" s="427">
        <v>1359</v>
      </c>
      <c r="E50" s="93">
        <f t="shared" si="6"/>
        <v>-42</v>
      </c>
      <c r="F50" s="472">
        <f t="shared" si="7"/>
        <v>-3.0905077262693158E-2</v>
      </c>
      <c r="G50" s="394">
        <f t="shared" si="8"/>
        <v>30.627906976744185</v>
      </c>
      <c r="Q50" s="72"/>
    </row>
    <row r="51" spans="2:17" ht="15" thickBot="1" x14ac:dyDescent="0.35">
      <c r="B51" s="14" t="s">
        <v>7</v>
      </c>
      <c r="C51" s="427">
        <v>720</v>
      </c>
      <c r="D51" s="427">
        <v>747</v>
      </c>
      <c r="E51" s="93">
        <f t="shared" si="6"/>
        <v>-27</v>
      </c>
      <c r="F51" s="472">
        <f t="shared" si="7"/>
        <v>-3.614457831325301E-2</v>
      </c>
      <c r="G51" s="394">
        <f t="shared" si="8"/>
        <v>30</v>
      </c>
      <c r="Q51" s="72"/>
    </row>
    <row r="52" spans="2:17" ht="15" thickBot="1" x14ac:dyDescent="0.35">
      <c r="B52" s="14" t="s">
        <v>59</v>
      </c>
      <c r="C52" s="473">
        <v>5123</v>
      </c>
      <c r="D52" s="473">
        <v>5049</v>
      </c>
      <c r="E52" s="93">
        <f t="shared" si="6"/>
        <v>74</v>
      </c>
      <c r="F52" s="472">
        <f t="shared" si="7"/>
        <v>1.4656367597544068E-2</v>
      </c>
      <c r="G52" s="394">
        <f t="shared" si="8"/>
        <v>33.483660130718953</v>
      </c>
      <c r="K52" s="40"/>
      <c r="M52" s="40"/>
      <c r="Q52" s="88"/>
    </row>
    <row r="53" spans="2:17" ht="15" thickBot="1" x14ac:dyDescent="0.35">
      <c r="B53" s="14" t="s">
        <v>338</v>
      </c>
      <c r="C53" s="429">
        <v>679</v>
      </c>
      <c r="D53" s="429">
        <v>688</v>
      </c>
      <c r="E53" s="26">
        <f t="shared" si="6"/>
        <v>-9</v>
      </c>
      <c r="F53" s="214">
        <f t="shared" si="7"/>
        <v>-1.308139534883721E-2</v>
      </c>
      <c r="G53" s="394">
        <f t="shared" si="8"/>
        <v>28.291666666666668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745</v>
      </c>
      <c r="D54" s="427">
        <v>814</v>
      </c>
      <c r="E54" s="41">
        <f t="shared" si="6"/>
        <v>-69</v>
      </c>
      <c r="F54" s="485">
        <f t="shared" si="7"/>
        <v>-8.476658476658476E-2</v>
      </c>
      <c r="G54" s="394">
        <f t="shared" si="8"/>
        <v>32.391304347826086</v>
      </c>
      <c r="K54" s="40"/>
      <c r="L54" s="40"/>
      <c r="M54" s="40"/>
    </row>
    <row r="55" spans="2:17" ht="15" thickBot="1" x14ac:dyDescent="0.35">
      <c r="B55" s="15" t="s">
        <v>19</v>
      </c>
      <c r="C55" s="429">
        <v>1434</v>
      </c>
      <c r="D55" s="429">
        <v>1434</v>
      </c>
      <c r="E55" s="57">
        <f t="shared" si="6"/>
        <v>0</v>
      </c>
      <c r="F55" s="510">
        <f t="shared" si="7"/>
        <v>0</v>
      </c>
      <c r="G55" s="394">
        <f t="shared" si="8"/>
        <v>17.487804878048781</v>
      </c>
      <c r="H55" s="116" t="s">
        <v>641</v>
      </c>
      <c r="I55" s="116"/>
      <c r="J55" s="5"/>
    </row>
    <row r="56" spans="2:17" ht="15" thickBot="1" x14ac:dyDescent="0.35">
      <c r="B56" s="61" t="s">
        <v>50</v>
      </c>
      <c r="C56" s="432">
        <f>SUM(C46:C55)</f>
        <v>90059</v>
      </c>
      <c r="D56" s="59">
        <f>SUM(D46:D55)</f>
        <v>88605</v>
      </c>
      <c r="E56" s="77">
        <f>SUM(C56-D56)</f>
        <v>1454</v>
      </c>
      <c r="F56" s="149">
        <f>SUM(E56/D56)</f>
        <v>1.6409909147339315E-2</v>
      </c>
      <c r="G56" s="395">
        <f t="shared" si="8"/>
        <v>31.733262861169838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14334</v>
      </c>
      <c r="D57" s="73">
        <f>SUM(D46:D48,D50:D55)</f>
        <v>14295</v>
      </c>
      <c r="E57" s="73">
        <f>SUM(E46:E48,E50:E55)</f>
        <v>39</v>
      </c>
      <c r="F57" s="127">
        <f>SUM(E57/D57)</f>
        <v>2.7282266526757609E-3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14334</v>
      </c>
      <c r="F59" s="30">
        <f>SUM(C27:C29,C31:C36)</f>
        <v>470</v>
      </c>
      <c r="G59" s="134">
        <f>SUM(E59/F59)</f>
        <v>30.497872340425531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677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678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14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1212</v>
      </c>
      <c r="D67" s="220">
        <v>4152</v>
      </c>
      <c r="E67" s="41">
        <f>SUM(C67-D67)</f>
        <v>-2940</v>
      </c>
      <c r="F67" s="67">
        <f>SUM(E67/D67)</f>
        <v>-0.70809248554913296</v>
      </c>
      <c r="G67" s="75">
        <f t="shared" ref="G67:G77" si="10">SUM(C67/D67)</f>
        <v>0.29190751445086704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2318</v>
      </c>
      <c r="D68" s="220">
        <v>3262</v>
      </c>
      <c r="E68" s="41">
        <f t="shared" ref="E68:E76" si="11">SUM(C68-D68)</f>
        <v>-944</v>
      </c>
      <c r="F68" s="67">
        <f t="shared" ref="F68:F76" si="12">SUM(E68/D68)</f>
        <v>-0.28939301042305332</v>
      </c>
      <c r="G68" s="75">
        <f t="shared" si="10"/>
        <v>0.71060698957694668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786</v>
      </c>
      <c r="D69" s="220">
        <v>1771</v>
      </c>
      <c r="E69" s="41">
        <f t="shared" si="11"/>
        <v>-985</v>
      </c>
      <c r="F69" s="67">
        <f t="shared" si="12"/>
        <v>-0.55618294748729535</v>
      </c>
      <c r="G69" s="75">
        <f t="shared" si="10"/>
        <v>0.4438170525127047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75725</v>
      </c>
      <c r="D70" s="220">
        <v>86541</v>
      </c>
      <c r="E70" s="41">
        <f t="shared" si="11"/>
        <v>-10816</v>
      </c>
      <c r="F70" s="67">
        <f t="shared" si="12"/>
        <v>-0.12498122277302089</v>
      </c>
      <c r="G70" s="75">
        <f t="shared" si="10"/>
        <v>0.87501877722697907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1317</v>
      </c>
      <c r="D71" s="220">
        <v>2819</v>
      </c>
      <c r="E71" s="41">
        <f t="shared" si="11"/>
        <v>-1502</v>
      </c>
      <c r="F71" s="67">
        <f t="shared" si="12"/>
        <v>-0.53281305427456549</v>
      </c>
      <c r="G71" s="75">
        <f t="shared" si="10"/>
        <v>0.46718694572543457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720</v>
      </c>
      <c r="D72" s="223">
        <v>752</v>
      </c>
      <c r="E72" s="57">
        <f t="shared" si="11"/>
        <v>-32</v>
      </c>
      <c r="F72" s="94">
        <f t="shared" si="12"/>
        <v>-4.2553191489361701E-2</v>
      </c>
      <c r="G72" s="75">
        <f t="shared" si="10"/>
        <v>0.95744680851063835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5123</v>
      </c>
      <c r="D73" s="220">
        <v>14129</v>
      </c>
      <c r="E73" s="41">
        <f t="shared" si="11"/>
        <v>-9006</v>
      </c>
      <c r="F73" s="67">
        <f t="shared" si="12"/>
        <v>-0.63741241418359407</v>
      </c>
      <c r="G73" s="75">
        <f t="shared" si="10"/>
        <v>0.36258758581640599</v>
      </c>
    </row>
    <row r="74" spans="2:14" x14ac:dyDescent="0.3">
      <c r="B74" s="38" t="s">
        <v>338</v>
      </c>
      <c r="C74" s="435">
        <f t="shared" si="9"/>
        <v>679</v>
      </c>
      <c r="D74" s="235">
        <v>1843</v>
      </c>
      <c r="E74" s="93">
        <f t="shared" si="11"/>
        <v>-1164</v>
      </c>
      <c r="F74" s="95">
        <f t="shared" si="12"/>
        <v>-0.63157894736842102</v>
      </c>
      <c r="G74" s="75">
        <f t="shared" si="10"/>
        <v>0.36842105263157893</v>
      </c>
    </row>
    <row r="75" spans="2:14" x14ac:dyDescent="0.3">
      <c r="B75" s="486" t="s">
        <v>65</v>
      </c>
      <c r="C75" s="487">
        <f t="shared" si="9"/>
        <v>745</v>
      </c>
      <c r="D75" s="244">
        <v>1048</v>
      </c>
      <c r="E75" s="489">
        <f t="shared" si="11"/>
        <v>-303</v>
      </c>
      <c r="F75" s="490">
        <f t="shared" si="12"/>
        <v>-0.28912213740458015</v>
      </c>
      <c r="G75" s="75">
        <f t="shared" si="10"/>
        <v>0.71087786259541985</v>
      </c>
    </row>
    <row r="76" spans="2:14" ht="15" thickBot="1" x14ac:dyDescent="0.35">
      <c r="B76" s="38" t="s">
        <v>19</v>
      </c>
      <c r="C76" s="441">
        <f t="shared" si="9"/>
        <v>1434</v>
      </c>
      <c r="D76" s="390">
        <v>5504</v>
      </c>
      <c r="E76" s="26">
        <f t="shared" si="11"/>
        <v>-4070</v>
      </c>
      <c r="F76" s="152">
        <f t="shared" si="12"/>
        <v>-0.73946220930232553</v>
      </c>
      <c r="G76" s="75">
        <f t="shared" si="10"/>
        <v>0.26053779069767441</v>
      </c>
      <c r="K76" s="282"/>
    </row>
    <row r="77" spans="2:14" ht="15" thickBot="1" x14ac:dyDescent="0.35">
      <c r="B77" s="90" t="s">
        <v>50</v>
      </c>
      <c r="C77" s="432">
        <f>SUM(C67:C76)</f>
        <v>90059</v>
      </c>
      <c r="D77" s="115">
        <f>SUM(D67:D76)</f>
        <v>121821</v>
      </c>
      <c r="E77" s="77">
        <f>SUM(C77-D77)</f>
        <v>-31762</v>
      </c>
      <c r="F77" s="149">
        <f>SUM(E77/D77)</f>
        <v>-0.26072680408139809</v>
      </c>
      <c r="G77" s="185">
        <f t="shared" si="10"/>
        <v>0.73927319591860186</v>
      </c>
    </row>
    <row r="78" spans="2:14" ht="15" thickBot="1" x14ac:dyDescent="0.35">
      <c r="C78" s="433"/>
      <c r="E78" s="102">
        <f>SUM(E67:E76)</f>
        <v>-31762</v>
      </c>
    </row>
    <row r="79" spans="2:14" x14ac:dyDescent="0.3">
      <c r="B79" t="s">
        <v>64</v>
      </c>
      <c r="C79" s="444">
        <f>SUM(C77/C37)</f>
        <v>31.733262861169838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14334</v>
      </c>
      <c r="D81" s="73">
        <f>SUM(D67:D69,D71:D76)</f>
        <v>35280</v>
      </c>
      <c r="E81" s="250">
        <f>SUM(C81/D81)</f>
        <v>0.40629251700680274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30.497872340425531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677</v>
      </c>
      <c r="C85" s="434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678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14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31.894736842105264</v>
      </c>
      <c r="D90" s="111">
        <f t="shared" si="13"/>
        <v>36.743362831858406</v>
      </c>
      <c r="E90" s="210">
        <f t="shared" ref="E90:E99" si="14">SUM(C90-D90)</f>
        <v>-4.8486259897531419</v>
      </c>
      <c r="F90" s="44">
        <f>SUM(E90/D90)</f>
        <v>-0.13195923334347423</v>
      </c>
    </row>
    <row r="91" spans="2:14" x14ac:dyDescent="0.3">
      <c r="B91" s="129" t="s">
        <v>2</v>
      </c>
      <c r="C91" s="212">
        <f t="shared" si="13"/>
        <v>36.21875</v>
      </c>
      <c r="D91" s="111">
        <f t="shared" si="13"/>
        <v>27.64406779661017</v>
      </c>
      <c r="E91" s="210">
        <f t="shared" si="14"/>
        <v>8.5746822033898304</v>
      </c>
      <c r="F91" s="44">
        <f t="shared" ref="F91:F99" si="15">SUM(E91/D91)</f>
        <v>0.31018163703249541</v>
      </c>
    </row>
    <row r="92" spans="2:14" x14ac:dyDescent="0.3">
      <c r="B92" s="130" t="s">
        <v>1</v>
      </c>
      <c r="C92" s="212">
        <f t="shared" si="13"/>
        <v>41.368421052631582</v>
      </c>
      <c r="D92" s="111">
        <f t="shared" si="13"/>
        <v>37.680851063829785</v>
      </c>
      <c r="E92" s="210">
        <f t="shared" si="14"/>
        <v>3.6875699888017976</v>
      </c>
      <c r="F92" s="44">
        <f t="shared" si="15"/>
        <v>9.786323516300649E-2</v>
      </c>
    </row>
    <row r="93" spans="2:14" x14ac:dyDescent="0.3">
      <c r="B93" s="130" t="s">
        <v>6</v>
      </c>
      <c r="C93" s="212">
        <f t="shared" si="13"/>
        <v>31.978462837837839</v>
      </c>
      <c r="D93" s="111">
        <f t="shared" si="13"/>
        <v>34.616399999999999</v>
      </c>
      <c r="E93" s="210">
        <f t="shared" si="14"/>
        <v>-2.6379371621621601</v>
      </c>
      <c r="F93" s="44">
        <f t="shared" si="15"/>
        <v>-7.6204838231652056E-2</v>
      </c>
    </row>
    <row r="94" spans="2:14" x14ac:dyDescent="0.3">
      <c r="B94" s="130" t="s">
        <v>3</v>
      </c>
      <c r="C94" s="212">
        <f t="shared" si="13"/>
        <v>30.627906976744185</v>
      </c>
      <c r="D94" s="111">
        <f t="shared" si="13"/>
        <v>37.586666666666666</v>
      </c>
      <c r="E94" s="210">
        <f t="shared" si="14"/>
        <v>-6.9587596899224806</v>
      </c>
      <c r="F94" s="44">
        <f t="shared" si="15"/>
        <v>-0.18513904815331184</v>
      </c>
    </row>
    <row r="95" spans="2:14" x14ac:dyDescent="0.3">
      <c r="B95" s="130" t="s">
        <v>7</v>
      </c>
      <c r="C95" s="212">
        <f t="shared" si="13"/>
        <v>30</v>
      </c>
      <c r="D95" s="111">
        <f t="shared" si="13"/>
        <v>21.485714285714284</v>
      </c>
      <c r="E95" s="210">
        <f t="shared" si="14"/>
        <v>8.514285714285716</v>
      </c>
      <c r="F95" s="44">
        <f t="shared" si="15"/>
        <v>0.39627659574468094</v>
      </c>
      <c r="I95" s="40"/>
    </row>
    <row r="96" spans="2:14" x14ac:dyDescent="0.3">
      <c r="B96" s="130" t="s">
        <v>59</v>
      </c>
      <c r="C96" s="212">
        <f t="shared" si="13"/>
        <v>33.483660130718953</v>
      </c>
      <c r="D96" s="111">
        <f t="shared" si="13"/>
        <v>30.715217391304346</v>
      </c>
      <c r="E96" s="210">
        <f t="shared" si="14"/>
        <v>2.7684427394146063</v>
      </c>
      <c r="F96" s="44">
        <f t="shared" si="15"/>
        <v>9.0132610951285927E-2</v>
      </c>
      <c r="J96" s="72"/>
    </row>
    <row r="97" spans="2:10" x14ac:dyDescent="0.3">
      <c r="B97" s="130" t="s">
        <v>338</v>
      </c>
      <c r="C97" s="212">
        <f t="shared" si="13"/>
        <v>28.291666666666668</v>
      </c>
      <c r="D97" s="111">
        <f t="shared" si="13"/>
        <v>30.21311475409836</v>
      </c>
      <c r="E97" s="210">
        <f t="shared" si="14"/>
        <v>-1.9214480874316919</v>
      </c>
      <c r="F97" s="44">
        <f t="shared" si="15"/>
        <v>-6.3596491228070109E-2</v>
      </c>
      <c r="J97" s="72"/>
    </row>
    <row r="98" spans="2:10" x14ac:dyDescent="0.3">
      <c r="B98" s="130" t="s">
        <v>65</v>
      </c>
      <c r="C98" s="212">
        <f t="shared" si="13"/>
        <v>32.391304347826086</v>
      </c>
      <c r="D98" s="111">
        <f t="shared" si="13"/>
        <v>23.818181818181817</v>
      </c>
      <c r="E98" s="210">
        <f t="shared" si="14"/>
        <v>8.5731225296442695</v>
      </c>
      <c r="F98" s="44">
        <f t="shared" si="15"/>
        <v>0.35994025887819453</v>
      </c>
      <c r="J98" s="72"/>
    </row>
    <row r="99" spans="2:10" ht="15" thickBot="1" x14ac:dyDescent="0.35">
      <c r="B99" s="13" t="s">
        <v>19</v>
      </c>
      <c r="C99" s="213">
        <f t="shared" si="13"/>
        <v>17.487804878048781</v>
      </c>
      <c r="D99" s="208">
        <f t="shared" si="13"/>
        <v>18.657627118644069</v>
      </c>
      <c r="E99" s="211">
        <f t="shared" si="14"/>
        <v>-1.1698222405952876</v>
      </c>
      <c r="F99" s="65">
        <f t="shared" si="15"/>
        <v>-6.2699411514463996E-2</v>
      </c>
      <c r="J99" s="455"/>
    </row>
    <row r="100" spans="2:10" x14ac:dyDescent="0.3">
      <c r="C100" s="433"/>
      <c r="J100" s="455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8FA2-8E9D-4ED1-AF36-B3A797B0E7B6}">
  <dimension ref="B2:R133"/>
  <sheetViews>
    <sheetView workbookViewId="0">
      <selection activeCell="I26" sqref="I26"/>
    </sheetView>
  </sheetViews>
  <sheetFormatPr defaultRowHeight="14.4" x14ac:dyDescent="0.3"/>
  <cols>
    <col min="2" max="2" width="19.5546875" customWidth="1"/>
    <col min="3" max="3" width="13.6640625" customWidth="1"/>
    <col min="4" max="4" width="14.33203125" customWidth="1"/>
    <col min="5" max="5" width="13.88671875" customWidth="1"/>
    <col min="6" max="6" width="14" customWidth="1"/>
    <col min="17" max="17" width="29.44140625" customWidth="1"/>
    <col min="18" max="18" width="10.44140625" customWidth="1"/>
  </cols>
  <sheetData>
    <row r="2" spans="2:18" ht="23.4" x14ac:dyDescent="0.45">
      <c r="B2" s="287" t="s">
        <v>684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685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683</v>
      </c>
      <c r="D6" s="465" t="s">
        <v>693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38</v>
      </c>
      <c r="D9" s="426">
        <v>38</v>
      </c>
      <c r="E9" s="93">
        <f t="shared" ref="E9:E19" si="0">SUM(C9-D9)</f>
        <v>0</v>
      </c>
      <c r="F9" s="475">
        <f t="shared" ref="F9:F19" si="1">SUM(E9/D9)</f>
        <v>0</v>
      </c>
      <c r="G9" s="515"/>
      <c r="H9" s="515"/>
      <c r="J9" s="190"/>
      <c r="K9" s="139"/>
      <c r="M9" s="139"/>
      <c r="N9" s="141"/>
      <c r="Q9" s="21" t="s">
        <v>694</v>
      </c>
      <c r="R9" s="21"/>
    </row>
    <row r="10" spans="2:18" ht="15" thickBot="1" x14ac:dyDescent="0.35">
      <c r="B10" s="248" t="s">
        <v>2</v>
      </c>
      <c r="C10" s="427">
        <v>62</v>
      </c>
      <c r="D10" s="427">
        <v>63</v>
      </c>
      <c r="E10" s="93">
        <f t="shared" si="0"/>
        <v>-1</v>
      </c>
      <c r="F10" s="44">
        <f t="shared" si="1"/>
        <v>-1.5873015873015872E-2</v>
      </c>
      <c r="I10" s="459"/>
      <c r="J10" s="190"/>
      <c r="K10" s="139"/>
      <c r="L10" s="139"/>
      <c r="M10" s="139"/>
      <c r="N10" s="141"/>
      <c r="Q10" s="21" t="s">
        <v>695</v>
      </c>
      <c r="R10" s="21"/>
    </row>
    <row r="11" spans="2:18" ht="15" thickBot="1" x14ac:dyDescent="0.35">
      <c r="B11" s="38" t="s">
        <v>1</v>
      </c>
      <c r="C11" s="427">
        <v>19</v>
      </c>
      <c r="D11" s="427">
        <v>19</v>
      </c>
      <c r="E11" s="93">
        <f t="shared" si="0"/>
        <v>0</v>
      </c>
      <c r="F11" s="44">
        <f t="shared" si="1"/>
        <v>0</v>
      </c>
      <c r="J11" s="190"/>
      <c r="K11" s="139"/>
      <c r="L11" s="139"/>
      <c r="M11" s="139"/>
      <c r="N11" s="141"/>
    </row>
    <row r="12" spans="2:18" ht="15" thickBot="1" x14ac:dyDescent="0.35">
      <c r="B12" s="2" t="s">
        <v>6</v>
      </c>
      <c r="C12" s="427">
        <v>2357</v>
      </c>
      <c r="D12" s="427">
        <v>2372</v>
      </c>
      <c r="E12" s="93">
        <f t="shared" si="0"/>
        <v>-15</v>
      </c>
      <c r="F12" s="514">
        <f t="shared" si="1"/>
        <v>-6.3237774030354132E-3</v>
      </c>
      <c r="J12" s="190"/>
      <c r="K12" s="144"/>
      <c r="L12" s="139"/>
      <c r="M12" s="139"/>
      <c r="N12" s="141"/>
      <c r="Q12" t="s">
        <v>688</v>
      </c>
    </row>
    <row r="13" spans="2:18" ht="15" thickBot="1" x14ac:dyDescent="0.35">
      <c r="B13" s="461" t="s">
        <v>3</v>
      </c>
      <c r="C13" s="428">
        <v>42</v>
      </c>
      <c r="D13" s="428">
        <v>42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10</v>
      </c>
      <c r="R13" s="17"/>
    </row>
    <row r="14" spans="2:18" ht="15" thickBot="1" x14ac:dyDescent="0.35">
      <c r="B14" s="14" t="s">
        <v>7</v>
      </c>
      <c r="C14" s="427">
        <v>25</v>
      </c>
      <c r="D14" s="427">
        <v>25</v>
      </c>
      <c r="E14" s="93">
        <f t="shared" si="0"/>
        <v>0</v>
      </c>
      <c r="F14" s="474">
        <f t="shared" si="1"/>
        <v>0</v>
      </c>
      <c r="J14" s="190"/>
      <c r="K14" s="144"/>
      <c r="L14" s="139"/>
      <c r="M14" s="139"/>
      <c r="N14" s="141"/>
      <c r="Q14" s="16" t="s">
        <v>58</v>
      </c>
      <c r="R14" s="18">
        <f>SUM(C19/R7)</f>
        <v>0.72358974358974359</v>
      </c>
    </row>
    <row r="15" spans="2:18" ht="15" thickBot="1" x14ac:dyDescent="0.35">
      <c r="B15" s="14" t="s">
        <v>59</v>
      </c>
      <c r="C15" s="427">
        <v>151</v>
      </c>
      <c r="D15" s="427">
        <v>152</v>
      </c>
      <c r="E15" s="93">
        <f t="shared" si="0"/>
        <v>-1</v>
      </c>
      <c r="F15" s="471">
        <f t="shared" si="1"/>
        <v>-6.5789473684210523E-3</v>
      </c>
      <c r="J15" s="190"/>
      <c r="K15" s="144"/>
      <c r="L15" s="139"/>
      <c r="M15" s="139"/>
      <c r="N15" s="141"/>
      <c r="Q15" s="16" t="s">
        <v>11</v>
      </c>
      <c r="R15" s="18">
        <f>SUM(C56/R8)</f>
        <v>0.7095059760956175</v>
      </c>
    </row>
    <row r="16" spans="2:18" ht="15" thickBot="1" x14ac:dyDescent="0.35">
      <c r="B16" s="14" t="s">
        <v>338</v>
      </c>
      <c r="C16" s="429">
        <v>24</v>
      </c>
      <c r="D16" s="429">
        <v>24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696</v>
      </c>
      <c r="R16" s="16"/>
    </row>
    <row r="17" spans="2:18" ht="15" thickBot="1" x14ac:dyDescent="0.35">
      <c r="B17" s="14" t="s">
        <v>65</v>
      </c>
      <c r="C17" s="430">
        <v>23</v>
      </c>
      <c r="D17" s="430">
        <v>23</v>
      </c>
      <c r="E17" s="41">
        <f t="shared" si="0"/>
        <v>0</v>
      </c>
      <c r="F17" s="471">
        <f t="shared" si="1"/>
        <v>0</v>
      </c>
      <c r="G17" s="116" t="s">
        <v>648</v>
      </c>
      <c r="H17" s="116"/>
      <c r="J17" s="190"/>
      <c r="K17" s="144"/>
      <c r="L17" s="139"/>
      <c r="M17" s="139"/>
      <c r="N17" s="141"/>
      <c r="Q17" s="16" t="s">
        <v>697</v>
      </c>
      <c r="R17" s="16"/>
    </row>
    <row r="18" spans="2:18" ht="15" thickBot="1" x14ac:dyDescent="0.35">
      <c r="B18" s="15" t="s">
        <v>19</v>
      </c>
      <c r="C18" s="429">
        <v>81</v>
      </c>
      <c r="D18" s="429">
        <v>81</v>
      </c>
      <c r="E18" s="57">
        <f t="shared" si="0"/>
        <v>0</v>
      </c>
      <c r="F18" s="474">
        <f t="shared" si="1"/>
        <v>0</v>
      </c>
      <c r="G18" s="116" t="s">
        <v>648</v>
      </c>
      <c r="H18" s="1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2822</v>
      </c>
      <c r="D19" s="7">
        <f>SUM(D9:D18)</f>
        <v>2839</v>
      </c>
      <c r="E19" s="77">
        <f t="shared" si="0"/>
        <v>-17</v>
      </c>
      <c r="F19" s="60">
        <f t="shared" si="1"/>
        <v>-5.9880239520958087E-3</v>
      </c>
      <c r="I19" s="6"/>
      <c r="J19" s="190"/>
      <c r="K19" s="144"/>
      <c r="L19" s="139"/>
      <c r="M19" s="139"/>
      <c r="N19" s="141"/>
      <c r="Q19" t="s">
        <v>689</v>
      </c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  <c r="Q20" s="16" t="s">
        <v>10</v>
      </c>
      <c r="R20" s="17"/>
    </row>
    <row r="21" spans="2:18" x14ac:dyDescent="0.3">
      <c r="C21" s="433"/>
      <c r="G21" s="35"/>
      <c r="H21" s="35"/>
      <c r="I21" s="5"/>
      <c r="Q21" s="16" t="s">
        <v>58</v>
      </c>
      <c r="R21" s="18">
        <f>D19/R7</f>
        <v>0.72794871794871796</v>
      </c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  <c r="Q22" s="16" t="s">
        <v>11</v>
      </c>
      <c r="R22" s="18">
        <f>D56/R8</f>
        <v>0.71769721115537843</v>
      </c>
    </row>
    <row r="23" spans="2:18" ht="16.2" thickBot="1" x14ac:dyDescent="0.35">
      <c r="B23" s="6" t="s">
        <v>686</v>
      </c>
      <c r="C23" s="434"/>
      <c r="D23" s="40"/>
      <c r="I23" s="5"/>
      <c r="J23" s="460"/>
      <c r="K23" s="460"/>
      <c r="L23" s="460"/>
      <c r="Q23" s="16" t="s">
        <v>694</v>
      </c>
      <c r="R23" s="16"/>
    </row>
    <row r="24" spans="2:18" x14ac:dyDescent="0.3">
      <c r="B24" s="195"/>
      <c r="C24" s="423" t="s">
        <v>683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  <c r="Q24" s="16" t="s">
        <v>695</v>
      </c>
      <c r="R24" s="16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38</v>
      </c>
      <c r="D27" s="99">
        <v>113</v>
      </c>
      <c r="E27" s="41">
        <f>SUM(C27-D27)</f>
        <v>-75</v>
      </c>
      <c r="F27" s="67">
        <f>SUM(E27/D27)</f>
        <v>-0.66371681415929207</v>
      </c>
      <c r="G27" s="75">
        <f t="shared" ref="G27:G37" si="3">SUM(C27/D27)</f>
        <v>0.33628318584070799</v>
      </c>
    </row>
    <row r="28" spans="2:18" ht="15" thickBot="1" x14ac:dyDescent="0.35">
      <c r="B28" s="34" t="s">
        <v>2</v>
      </c>
      <c r="C28" s="435">
        <f t="shared" si="2"/>
        <v>62</v>
      </c>
      <c r="D28" s="99">
        <v>118</v>
      </c>
      <c r="E28" s="41">
        <f t="shared" ref="E28:E37" si="4">SUM(C28-D28)</f>
        <v>-56</v>
      </c>
      <c r="F28" s="67">
        <f t="shared" ref="F28:F35" si="5">SUM(E28/D28)</f>
        <v>-0.47457627118644069</v>
      </c>
      <c r="G28" s="75">
        <f t="shared" si="3"/>
        <v>0.52542372881355937</v>
      </c>
    </row>
    <row r="29" spans="2:18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4"/>
        <v>-28</v>
      </c>
      <c r="F29" s="67">
        <f t="shared" si="5"/>
        <v>-0.5957446808510638</v>
      </c>
      <c r="G29" s="75">
        <f t="shared" si="3"/>
        <v>0.40425531914893614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2357</v>
      </c>
      <c r="D30" s="99">
        <v>2500</v>
      </c>
      <c r="E30" s="41">
        <f t="shared" si="4"/>
        <v>-143</v>
      </c>
      <c r="F30" s="67">
        <f t="shared" si="5"/>
        <v>-5.7200000000000001E-2</v>
      </c>
      <c r="G30" s="75">
        <f t="shared" si="3"/>
        <v>0.94279999999999997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42</v>
      </c>
      <c r="D31" s="99">
        <v>75</v>
      </c>
      <c r="E31" s="41">
        <f t="shared" si="4"/>
        <v>-33</v>
      </c>
      <c r="F31" s="67">
        <f t="shared" si="5"/>
        <v>-0.44</v>
      </c>
      <c r="G31" s="75">
        <f t="shared" si="3"/>
        <v>0.56000000000000005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25</v>
      </c>
      <c r="D32" s="99">
        <v>35</v>
      </c>
      <c r="E32" s="41">
        <f t="shared" si="4"/>
        <v>-10</v>
      </c>
      <c r="F32" s="67">
        <f t="shared" si="5"/>
        <v>-0.2857142857142857</v>
      </c>
      <c r="G32" s="75">
        <f t="shared" si="3"/>
        <v>0.7142857142857143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151</v>
      </c>
      <c r="D33" s="99">
        <v>460</v>
      </c>
      <c r="E33" s="41">
        <f t="shared" si="4"/>
        <v>-309</v>
      </c>
      <c r="F33" s="67">
        <f t="shared" si="5"/>
        <v>-0.67173913043478262</v>
      </c>
      <c r="G33" s="75">
        <f t="shared" si="3"/>
        <v>0.32826086956521738</v>
      </c>
      <c r="Q33" s="72"/>
    </row>
    <row r="34" spans="2:17" ht="15" thickBot="1" x14ac:dyDescent="0.35">
      <c r="B34" s="14" t="s">
        <v>338</v>
      </c>
      <c r="C34" s="435">
        <f t="shared" si="2"/>
        <v>24</v>
      </c>
      <c r="D34" s="99">
        <v>61</v>
      </c>
      <c r="E34" s="41">
        <f t="shared" si="4"/>
        <v>-37</v>
      </c>
      <c r="F34" s="67">
        <f t="shared" si="5"/>
        <v>-0.60655737704918034</v>
      </c>
      <c r="G34" s="75">
        <f t="shared" si="3"/>
        <v>0.39344262295081966</v>
      </c>
      <c r="Q34" s="72"/>
    </row>
    <row r="35" spans="2:17" ht="15" thickBot="1" x14ac:dyDescent="0.35">
      <c r="B35" s="14" t="s">
        <v>65</v>
      </c>
      <c r="C35" s="436">
        <f t="shared" si="2"/>
        <v>23</v>
      </c>
      <c r="D35" s="81">
        <v>44</v>
      </c>
      <c r="E35" s="57">
        <f t="shared" si="4"/>
        <v>-21</v>
      </c>
      <c r="F35" s="389">
        <f t="shared" si="5"/>
        <v>-0.47727272727272729</v>
      </c>
      <c r="G35" s="75">
        <f t="shared" si="3"/>
        <v>0.52272727272727271</v>
      </c>
      <c r="Q35" s="72"/>
    </row>
    <row r="36" spans="2:17" ht="15" thickBot="1" x14ac:dyDescent="0.35">
      <c r="B36" s="14" t="s">
        <v>19</v>
      </c>
      <c r="C36" s="435">
        <f t="shared" si="2"/>
        <v>81</v>
      </c>
      <c r="D36" s="119">
        <v>295</v>
      </c>
      <c r="E36" s="41">
        <f t="shared" si="4"/>
        <v>-214</v>
      </c>
      <c r="F36" s="94">
        <f>SUM(E36/D36)</f>
        <v>-0.72542372881355932</v>
      </c>
      <c r="G36" s="75">
        <f t="shared" si="3"/>
        <v>0.27457627118644068</v>
      </c>
      <c r="Q36" s="72"/>
    </row>
    <row r="37" spans="2:17" ht="15" thickBot="1" x14ac:dyDescent="0.35">
      <c r="B37" s="61" t="s">
        <v>50</v>
      </c>
      <c r="C37" s="432">
        <f>SUM(C27:C36)</f>
        <v>2822</v>
      </c>
      <c r="D37" s="7">
        <f>SUM(D27:D36)</f>
        <v>3748</v>
      </c>
      <c r="E37" s="77">
        <f t="shared" si="4"/>
        <v>-926</v>
      </c>
      <c r="F37" s="149">
        <f>SUM(E37/D37)</f>
        <v>-0.24706510138740662</v>
      </c>
      <c r="G37" s="185">
        <f t="shared" si="3"/>
        <v>0.75293489861259333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465</v>
      </c>
      <c r="D39" s="438">
        <f>SUM(D27:D29,D31:D36)</f>
        <v>1248</v>
      </c>
      <c r="E39" s="77">
        <f>SUM(C39-D39)</f>
        <v>-783</v>
      </c>
      <c r="F39" s="149">
        <f>SUM(E39/D39)</f>
        <v>-0.62740384615384615</v>
      </c>
      <c r="G39" s="185">
        <f>SUM(C39/D39)</f>
        <v>0.37259615384615385</v>
      </c>
      <c r="Q39" s="72"/>
    </row>
    <row r="40" spans="2:17" x14ac:dyDescent="0.3">
      <c r="C40" s="433"/>
      <c r="Q40" s="72"/>
    </row>
    <row r="41" spans="2:17" ht="15.6" x14ac:dyDescent="0.3">
      <c r="B41" s="70" t="s">
        <v>687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683</v>
      </c>
      <c r="D43" s="465" t="s">
        <v>682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692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1169</v>
      </c>
      <c r="D46" s="441">
        <v>1164</v>
      </c>
      <c r="E46" s="93">
        <f t="shared" ref="E46:E55" si="6">SUM(C46-D46)</f>
        <v>5</v>
      </c>
      <c r="F46" s="472">
        <f t="shared" ref="F46:F55" si="7">SUM(E46/D46)</f>
        <v>4.2955326460481103E-3</v>
      </c>
      <c r="G46" s="394">
        <f t="shared" ref="G46:G56" si="8">SUM(C46/C27)</f>
        <v>30.763157894736842</v>
      </c>
      <c r="M46" s="464"/>
      <c r="Q46" s="72"/>
    </row>
    <row r="47" spans="2:17" ht="15" thickBot="1" x14ac:dyDescent="0.35">
      <c r="B47" s="248" t="s">
        <v>2</v>
      </c>
      <c r="C47" s="427">
        <v>2341</v>
      </c>
      <c r="D47" s="430">
        <v>2319</v>
      </c>
      <c r="E47" s="93">
        <f t="shared" si="6"/>
        <v>22</v>
      </c>
      <c r="F47" s="95">
        <f t="shared" si="7"/>
        <v>9.4868477792151781E-3</v>
      </c>
      <c r="G47" s="394">
        <f t="shared" si="8"/>
        <v>37.758064516129032</v>
      </c>
      <c r="K47" s="35"/>
      <c r="Q47" s="72"/>
    </row>
    <row r="48" spans="2:17" ht="15" thickBot="1" x14ac:dyDescent="0.35">
      <c r="B48" s="38" t="s">
        <v>1</v>
      </c>
      <c r="C48" s="427">
        <v>769</v>
      </c>
      <c r="D48" s="427">
        <v>776</v>
      </c>
      <c r="E48" s="93">
        <f t="shared" si="6"/>
        <v>-7</v>
      </c>
      <c r="F48" s="95">
        <f t="shared" si="7"/>
        <v>-9.0206185567010301E-3</v>
      </c>
      <c r="G48" s="394">
        <f t="shared" si="8"/>
        <v>40.473684210526315</v>
      </c>
      <c r="M48" t="s">
        <v>634</v>
      </c>
      <c r="Q48" s="72"/>
    </row>
    <row r="49" spans="2:17" ht="15" thickBot="1" x14ac:dyDescent="0.35">
      <c r="B49" s="2" t="s">
        <v>6</v>
      </c>
      <c r="C49" s="442">
        <v>75043</v>
      </c>
      <c r="D49" s="442">
        <v>76016</v>
      </c>
      <c r="E49" s="93">
        <f t="shared" si="6"/>
        <v>-973</v>
      </c>
      <c r="F49" s="95">
        <f t="shared" si="7"/>
        <v>-1.2799936855398864E-2</v>
      </c>
      <c r="G49" s="394">
        <f t="shared" si="8"/>
        <v>31.838353839626645</v>
      </c>
      <c r="Q49" s="72"/>
    </row>
    <row r="50" spans="2:17" ht="15" thickBot="1" x14ac:dyDescent="0.35">
      <c r="B50" s="3" t="s">
        <v>3</v>
      </c>
      <c r="C50" s="427">
        <v>1286</v>
      </c>
      <c r="D50" s="427">
        <v>1298</v>
      </c>
      <c r="E50" s="93">
        <f t="shared" si="6"/>
        <v>-12</v>
      </c>
      <c r="F50" s="472">
        <f t="shared" si="7"/>
        <v>-9.2449922958397542E-3</v>
      </c>
      <c r="G50" s="394">
        <f t="shared" si="8"/>
        <v>30.61904761904762</v>
      </c>
      <c r="Q50" s="72"/>
    </row>
    <row r="51" spans="2:17" ht="15" thickBot="1" x14ac:dyDescent="0.35">
      <c r="B51" s="14" t="s">
        <v>7</v>
      </c>
      <c r="C51" s="427">
        <v>774</v>
      </c>
      <c r="D51" s="427">
        <v>756</v>
      </c>
      <c r="E51" s="93">
        <f t="shared" si="6"/>
        <v>18</v>
      </c>
      <c r="F51" s="472">
        <f t="shared" si="7"/>
        <v>2.3809523809523808E-2</v>
      </c>
      <c r="G51" s="394">
        <f t="shared" si="8"/>
        <v>30.96</v>
      </c>
      <c r="Q51" s="72"/>
    </row>
    <row r="52" spans="2:17" ht="15" thickBot="1" x14ac:dyDescent="0.35">
      <c r="B52" s="14" t="s">
        <v>59</v>
      </c>
      <c r="C52" s="473">
        <v>4896</v>
      </c>
      <c r="D52" s="473">
        <v>5007</v>
      </c>
      <c r="E52" s="93">
        <f t="shared" si="6"/>
        <v>-111</v>
      </c>
      <c r="F52" s="472">
        <f t="shared" si="7"/>
        <v>-2.2168963451168363E-2</v>
      </c>
      <c r="G52" s="394">
        <f t="shared" si="8"/>
        <v>32.423841059602651</v>
      </c>
      <c r="K52" s="40"/>
      <c r="M52" s="40"/>
      <c r="Q52" s="88"/>
    </row>
    <row r="53" spans="2:17" ht="15" thickBot="1" x14ac:dyDescent="0.35">
      <c r="B53" s="14" t="s">
        <v>338</v>
      </c>
      <c r="C53" s="429">
        <v>676</v>
      </c>
      <c r="D53" s="429">
        <v>646</v>
      </c>
      <c r="E53" s="26">
        <f t="shared" si="6"/>
        <v>30</v>
      </c>
      <c r="F53" s="214">
        <f t="shared" si="7"/>
        <v>4.6439628482972138E-2</v>
      </c>
      <c r="G53" s="394">
        <f t="shared" si="8"/>
        <v>28.166666666666668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745</v>
      </c>
      <c r="D54" s="427">
        <v>745</v>
      </c>
      <c r="E54" s="41">
        <f t="shared" si="6"/>
        <v>0</v>
      </c>
      <c r="F54" s="485">
        <f t="shared" si="7"/>
        <v>0</v>
      </c>
      <c r="G54" s="394">
        <f t="shared" si="8"/>
        <v>32.391304347826086</v>
      </c>
      <c r="H54" s="116" t="s">
        <v>648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1344</v>
      </c>
      <c r="D55" s="429">
        <v>1344</v>
      </c>
      <c r="E55" s="57">
        <f t="shared" si="6"/>
        <v>0</v>
      </c>
      <c r="F55" s="510">
        <f t="shared" si="7"/>
        <v>0</v>
      </c>
      <c r="G55" s="394">
        <f t="shared" si="8"/>
        <v>16.592592592592592</v>
      </c>
      <c r="H55" s="116" t="s">
        <v>641</v>
      </c>
      <c r="I55" s="116"/>
      <c r="J55" s="5"/>
    </row>
    <row r="56" spans="2:17" ht="15" thickBot="1" x14ac:dyDescent="0.35">
      <c r="B56" s="61" t="s">
        <v>50</v>
      </c>
      <c r="C56" s="432">
        <f>SUM(C46:C55)</f>
        <v>89043</v>
      </c>
      <c r="D56" s="59">
        <f>SUM(D46:D55)</f>
        <v>90071</v>
      </c>
      <c r="E56" s="77">
        <f>SUM(C56-D56)</f>
        <v>-1028</v>
      </c>
      <c r="F56" s="149">
        <f>SUM(E56/D56)</f>
        <v>-1.1413218460991885E-2</v>
      </c>
      <c r="G56" s="395">
        <f t="shared" si="8"/>
        <v>31.553153791637136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14000</v>
      </c>
      <c r="D57" s="73">
        <f>SUM(D46:D48,D50:D55)</f>
        <v>14055</v>
      </c>
      <c r="E57" s="73">
        <f>SUM(E46:E48,E50:E55)</f>
        <v>-55</v>
      </c>
      <c r="F57" s="127">
        <f>SUM(E57/D57)</f>
        <v>-3.9131981501245106E-3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14000</v>
      </c>
      <c r="F59" s="30">
        <f>SUM(C27:C29,C31:C36)</f>
        <v>465</v>
      </c>
      <c r="G59" s="134">
        <f>SUM(E59/F59)</f>
        <v>30.107526881720432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686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683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692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1169</v>
      </c>
      <c r="D67" s="220">
        <v>4152</v>
      </c>
      <c r="E67" s="41">
        <f>SUM(C67-D67)</f>
        <v>-2983</v>
      </c>
      <c r="F67" s="67">
        <f>SUM(E67/D67)</f>
        <v>-0.71844894026974948</v>
      </c>
      <c r="G67" s="75">
        <f t="shared" ref="G67:G77" si="10">SUM(C67/D67)</f>
        <v>0.28155105973025046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2341</v>
      </c>
      <c r="D68" s="220">
        <v>3262</v>
      </c>
      <c r="E68" s="41">
        <f t="shared" ref="E68:E76" si="11">SUM(C68-D68)</f>
        <v>-921</v>
      </c>
      <c r="F68" s="67">
        <f t="shared" ref="F68:F76" si="12">SUM(E68/D68)</f>
        <v>-0.28234212139791537</v>
      </c>
      <c r="G68" s="75">
        <f t="shared" si="10"/>
        <v>0.71765787860208463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769</v>
      </c>
      <c r="D69" s="220">
        <v>1771</v>
      </c>
      <c r="E69" s="41">
        <f t="shared" si="11"/>
        <v>-1002</v>
      </c>
      <c r="F69" s="67">
        <f t="shared" si="12"/>
        <v>-0.56578204404291366</v>
      </c>
      <c r="G69" s="75">
        <f t="shared" si="10"/>
        <v>0.4342179559570864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75043</v>
      </c>
      <c r="D70" s="220">
        <v>86541</v>
      </c>
      <c r="E70" s="41">
        <f t="shared" si="11"/>
        <v>-11498</v>
      </c>
      <c r="F70" s="67">
        <f t="shared" si="12"/>
        <v>-0.13286188049594991</v>
      </c>
      <c r="G70" s="75">
        <f t="shared" si="10"/>
        <v>0.86713811950405006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1286</v>
      </c>
      <c r="D71" s="220">
        <v>2819</v>
      </c>
      <c r="E71" s="41">
        <f t="shared" si="11"/>
        <v>-1533</v>
      </c>
      <c r="F71" s="67">
        <f t="shared" si="12"/>
        <v>-0.54380986165306844</v>
      </c>
      <c r="G71" s="75">
        <f t="shared" si="10"/>
        <v>0.45619013834693156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774</v>
      </c>
      <c r="D72" s="223">
        <v>752</v>
      </c>
      <c r="E72" s="57">
        <f t="shared" si="11"/>
        <v>22</v>
      </c>
      <c r="F72" s="94">
        <f t="shared" si="12"/>
        <v>2.9255319148936171E-2</v>
      </c>
      <c r="G72" s="75">
        <f t="shared" si="10"/>
        <v>1.0292553191489362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4896</v>
      </c>
      <c r="D73" s="220">
        <v>14129</v>
      </c>
      <c r="E73" s="41">
        <f t="shared" si="11"/>
        <v>-9233</v>
      </c>
      <c r="F73" s="67">
        <f t="shared" si="12"/>
        <v>-0.65347866091018469</v>
      </c>
      <c r="G73" s="75">
        <f t="shared" si="10"/>
        <v>0.34652133908981525</v>
      </c>
    </row>
    <row r="74" spans="2:14" x14ac:dyDescent="0.3">
      <c r="B74" s="38" t="s">
        <v>338</v>
      </c>
      <c r="C74" s="435">
        <f t="shared" si="9"/>
        <v>676</v>
      </c>
      <c r="D74" s="235">
        <v>1843</v>
      </c>
      <c r="E74" s="93">
        <f t="shared" si="11"/>
        <v>-1167</v>
      </c>
      <c r="F74" s="95">
        <f t="shared" si="12"/>
        <v>-0.63320672816060775</v>
      </c>
      <c r="G74" s="75">
        <f t="shared" si="10"/>
        <v>0.36679327183939231</v>
      </c>
    </row>
    <row r="75" spans="2:14" x14ac:dyDescent="0.3">
      <c r="B75" s="486" t="s">
        <v>65</v>
      </c>
      <c r="C75" s="487">
        <f t="shared" si="9"/>
        <v>745</v>
      </c>
      <c r="D75" s="244">
        <v>1048</v>
      </c>
      <c r="E75" s="489">
        <f t="shared" si="11"/>
        <v>-303</v>
      </c>
      <c r="F75" s="490">
        <f t="shared" si="12"/>
        <v>-0.28912213740458015</v>
      </c>
      <c r="G75" s="75">
        <f t="shared" si="10"/>
        <v>0.71087786259541985</v>
      </c>
    </row>
    <row r="76" spans="2:14" ht="15" thickBot="1" x14ac:dyDescent="0.35">
      <c r="B76" s="38" t="s">
        <v>19</v>
      </c>
      <c r="C76" s="441">
        <f t="shared" si="9"/>
        <v>1344</v>
      </c>
      <c r="D76" s="390">
        <v>5504</v>
      </c>
      <c r="E76" s="26">
        <f t="shared" si="11"/>
        <v>-4160</v>
      </c>
      <c r="F76" s="152">
        <f t="shared" si="12"/>
        <v>-0.7558139534883721</v>
      </c>
      <c r="G76" s="75">
        <f t="shared" si="10"/>
        <v>0.2441860465116279</v>
      </c>
      <c r="K76" s="282"/>
    </row>
    <row r="77" spans="2:14" ht="15" thickBot="1" x14ac:dyDescent="0.35">
      <c r="B77" s="90" t="s">
        <v>50</v>
      </c>
      <c r="C77" s="432">
        <f>SUM(C67:C76)</f>
        <v>89043</v>
      </c>
      <c r="D77" s="115">
        <f>SUM(D67:D76)</f>
        <v>121821</v>
      </c>
      <c r="E77" s="77">
        <f>SUM(C77-D77)</f>
        <v>-32778</v>
      </c>
      <c r="F77" s="149">
        <f>SUM(E77/D77)</f>
        <v>-0.26906690964612012</v>
      </c>
      <c r="G77" s="185">
        <f t="shared" si="10"/>
        <v>0.73093309035387988</v>
      </c>
    </row>
    <row r="78" spans="2:14" ht="15" thickBot="1" x14ac:dyDescent="0.35">
      <c r="C78" s="433"/>
      <c r="E78" s="102">
        <f>SUM(E67:E76)</f>
        <v>-32778</v>
      </c>
    </row>
    <row r="79" spans="2:14" x14ac:dyDescent="0.3">
      <c r="B79" t="s">
        <v>64</v>
      </c>
      <c r="C79" s="444">
        <f>SUM(C77/C37)</f>
        <v>31.553153791637136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14000</v>
      </c>
      <c r="D81" s="73">
        <f>SUM(D67:D69,D71:D76)</f>
        <v>35280</v>
      </c>
      <c r="E81" s="250">
        <f>SUM(C81/D81)</f>
        <v>0.3968253968253968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30.107526881720432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686</v>
      </c>
      <c r="C85" s="434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683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692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30.763157894736842</v>
      </c>
      <c r="D90" s="111">
        <f t="shared" si="13"/>
        <v>36.743362831858406</v>
      </c>
      <c r="E90" s="210">
        <f t="shared" ref="E90:E99" si="14">SUM(C90-D90)</f>
        <v>-5.9802049371215631</v>
      </c>
      <c r="F90" s="44">
        <f>SUM(E90/D90)</f>
        <v>-0.16275605922320246</v>
      </c>
    </row>
    <row r="91" spans="2:14" x14ac:dyDescent="0.3">
      <c r="B91" s="129" t="s">
        <v>2</v>
      </c>
      <c r="C91" s="212">
        <f t="shared" si="13"/>
        <v>37.758064516129032</v>
      </c>
      <c r="D91" s="111">
        <f t="shared" si="13"/>
        <v>27.64406779661017</v>
      </c>
      <c r="E91" s="210">
        <f t="shared" si="14"/>
        <v>10.113996719518862</v>
      </c>
      <c r="F91" s="44">
        <f t="shared" ref="F91:F99" si="15">SUM(E91/D91)</f>
        <v>0.36586499475880618</v>
      </c>
    </row>
    <row r="92" spans="2:14" x14ac:dyDescent="0.3">
      <c r="B92" s="130" t="s">
        <v>1</v>
      </c>
      <c r="C92" s="212">
        <f t="shared" si="13"/>
        <v>40.473684210526315</v>
      </c>
      <c r="D92" s="111">
        <f t="shared" si="13"/>
        <v>37.680851063829785</v>
      </c>
      <c r="E92" s="210">
        <f t="shared" si="14"/>
        <v>2.7928331466965304</v>
      </c>
      <c r="F92" s="44">
        <f t="shared" si="15"/>
        <v>7.4118101578055859E-2</v>
      </c>
    </row>
    <row r="93" spans="2:14" x14ac:dyDescent="0.3">
      <c r="B93" s="130" t="s">
        <v>6</v>
      </c>
      <c r="C93" s="212">
        <f t="shared" si="13"/>
        <v>31.838353839626645</v>
      </c>
      <c r="D93" s="111">
        <f t="shared" si="13"/>
        <v>34.616399999999999</v>
      </c>
      <c r="E93" s="210">
        <f t="shared" si="14"/>
        <v>-2.7780461603733535</v>
      </c>
      <c r="F93" s="44">
        <f t="shared" si="15"/>
        <v>-8.0252312787388452E-2</v>
      </c>
    </row>
    <row r="94" spans="2:14" x14ac:dyDescent="0.3">
      <c r="B94" s="130" t="s">
        <v>3</v>
      </c>
      <c r="C94" s="212">
        <f t="shared" si="13"/>
        <v>30.61904761904762</v>
      </c>
      <c r="D94" s="111">
        <f t="shared" si="13"/>
        <v>37.586666666666666</v>
      </c>
      <c r="E94" s="210">
        <f t="shared" si="14"/>
        <v>-6.9676190476190456</v>
      </c>
      <c r="F94" s="44">
        <f t="shared" si="15"/>
        <v>-0.18537475295190792</v>
      </c>
    </row>
    <row r="95" spans="2:14" x14ac:dyDescent="0.3">
      <c r="B95" s="130" t="s">
        <v>7</v>
      </c>
      <c r="C95" s="212">
        <f t="shared" si="13"/>
        <v>30.96</v>
      </c>
      <c r="D95" s="111">
        <f t="shared" si="13"/>
        <v>21.485714285714284</v>
      </c>
      <c r="E95" s="210">
        <f t="shared" si="14"/>
        <v>9.4742857142857169</v>
      </c>
      <c r="F95" s="44">
        <f t="shared" si="15"/>
        <v>0.44095744680851079</v>
      </c>
      <c r="I95" s="40"/>
    </row>
    <row r="96" spans="2:14" x14ac:dyDescent="0.3">
      <c r="B96" s="130" t="s">
        <v>59</v>
      </c>
      <c r="C96" s="212">
        <f t="shared" si="13"/>
        <v>32.423841059602651</v>
      </c>
      <c r="D96" s="111">
        <f t="shared" si="13"/>
        <v>30.715217391304346</v>
      </c>
      <c r="E96" s="210">
        <f t="shared" si="14"/>
        <v>1.7086236682983049</v>
      </c>
      <c r="F96" s="44">
        <f t="shared" si="15"/>
        <v>5.5627920406059898E-2</v>
      </c>
      <c r="J96" s="72"/>
    </row>
    <row r="97" spans="2:10" x14ac:dyDescent="0.3">
      <c r="B97" s="130" t="s">
        <v>338</v>
      </c>
      <c r="C97" s="212">
        <f t="shared" si="13"/>
        <v>28.166666666666668</v>
      </c>
      <c r="D97" s="111">
        <f t="shared" si="13"/>
        <v>30.21311475409836</v>
      </c>
      <c r="E97" s="210">
        <f t="shared" si="14"/>
        <v>-2.0464480874316919</v>
      </c>
      <c r="F97" s="44">
        <f t="shared" si="15"/>
        <v>-6.7733767408211187E-2</v>
      </c>
      <c r="J97" s="72"/>
    </row>
    <row r="98" spans="2:10" x14ac:dyDescent="0.3">
      <c r="B98" s="130" t="s">
        <v>65</v>
      </c>
      <c r="C98" s="212">
        <f t="shared" si="13"/>
        <v>32.391304347826086</v>
      </c>
      <c r="D98" s="111">
        <f t="shared" si="13"/>
        <v>23.818181818181817</v>
      </c>
      <c r="E98" s="210">
        <f t="shared" si="14"/>
        <v>8.5731225296442695</v>
      </c>
      <c r="F98" s="44">
        <f t="shared" si="15"/>
        <v>0.35994025887819453</v>
      </c>
      <c r="J98" s="72"/>
    </row>
    <row r="99" spans="2:10" ht="15" thickBot="1" x14ac:dyDescent="0.35">
      <c r="B99" s="13" t="s">
        <v>19</v>
      </c>
      <c r="C99" s="213">
        <f t="shared" si="13"/>
        <v>16.592592592592592</v>
      </c>
      <c r="D99" s="208">
        <f t="shared" si="13"/>
        <v>18.657627118644069</v>
      </c>
      <c r="E99" s="211">
        <f t="shared" si="14"/>
        <v>-2.0650345260514769</v>
      </c>
      <c r="F99" s="65">
        <f t="shared" si="15"/>
        <v>-0.1106804478897503</v>
      </c>
      <c r="J99" s="455"/>
    </row>
    <row r="100" spans="2:10" x14ac:dyDescent="0.3">
      <c r="C100" s="433"/>
      <c r="J100" s="455"/>
    </row>
    <row r="102" spans="2:10" x14ac:dyDescent="0.3">
      <c r="B102" s="6" t="s">
        <v>686</v>
      </c>
      <c r="C102" s="434"/>
      <c r="D102" s="40"/>
    </row>
    <row r="103" spans="2:10" ht="18.600000000000001" thickBot="1" x14ac:dyDescent="0.4">
      <c r="B103" s="191" t="s">
        <v>690</v>
      </c>
      <c r="C103" s="192"/>
      <c r="D103" s="192"/>
    </row>
    <row r="104" spans="2:10" x14ac:dyDescent="0.3">
      <c r="B104" s="195"/>
      <c r="C104" s="423" t="s">
        <v>683</v>
      </c>
      <c r="D104" s="69" t="s">
        <v>22</v>
      </c>
      <c r="E104" s="82" t="s">
        <v>23</v>
      </c>
      <c r="F104" s="45" t="s">
        <v>23</v>
      </c>
    </row>
    <row r="105" spans="2:10" ht="15" thickBot="1" x14ac:dyDescent="0.35">
      <c r="B105" s="196"/>
      <c r="C105" s="424" t="s">
        <v>692</v>
      </c>
      <c r="D105" s="47" t="s">
        <v>54</v>
      </c>
      <c r="E105" s="209" t="s">
        <v>16</v>
      </c>
      <c r="F105" s="52" t="s">
        <v>21</v>
      </c>
    </row>
    <row r="106" spans="2:10" ht="16.2" thickBot="1" x14ac:dyDescent="0.35">
      <c r="B106" s="39" t="s">
        <v>55</v>
      </c>
      <c r="C106" s="62" t="s">
        <v>15</v>
      </c>
      <c r="D106" s="49" t="s">
        <v>15</v>
      </c>
      <c r="E106" s="54" t="s">
        <v>15</v>
      </c>
      <c r="F106" s="49" t="s">
        <v>15</v>
      </c>
    </row>
    <row r="107" spans="2:10" x14ac:dyDescent="0.3">
      <c r="B107" s="129" t="s">
        <v>0</v>
      </c>
      <c r="C107" s="212"/>
      <c r="D107" s="111">
        <v>21</v>
      </c>
      <c r="E107" s="210"/>
      <c r="F107" s="44"/>
    </row>
    <row r="108" spans="2:10" x14ac:dyDescent="0.3">
      <c r="B108" s="129" t="s">
        <v>2</v>
      </c>
      <c r="C108" s="212"/>
      <c r="D108" s="111">
        <v>8</v>
      </c>
      <c r="E108" s="210"/>
      <c r="F108" s="44"/>
    </row>
    <row r="109" spans="2:10" x14ac:dyDescent="0.3">
      <c r="B109" s="130" t="s">
        <v>1</v>
      </c>
      <c r="C109" s="212"/>
      <c r="D109" s="111">
        <v>3</v>
      </c>
      <c r="E109" s="210"/>
      <c r="F109" s="44"/>
    </row>
    <row r="110" spans="2:10" x14ac:dyDescent="0.3">
      <c r="B110" s="130" t="s">
        <v>6</v>
      </c>
      <c r="C110" s="212"/>
      <c r="D110" s="111">
        <v>428</v>
      </c>
      <c r="E110" s="210"/>
      <c r="F110" s="44"/>
    </row>
    <row r="111" spans="2:10" x14ac:dyDescent="0.3">
      <c r="B111" s="130" t="s">
        <v>3</v>
      </c>
      <c r="C111" s="212"/>
      <c r="D111" s="111">
        <v>13</v>
      </c>
      <c r="E111" s="210"/>
      <c r="F111" s="44"/>
    </row>
    <row r="112" spans="2:10" x14ac:dyDescent="0.3">
      <c r="B112" s="130" t="s">
        <v>7</v>
      </c>
      <c r="C112" s="212"/>
      <c r="D112" s="111">
        <v>7</v>
      </c>
      <c r="E112" s="210"/>
      <c r="F112" s="44"/>
    </row>
    <row r="113" spans="2:9" x14ac:dyDescent="0.3">
      <c r="B113" s="130" t="s">
        <v>59</v>
      </c>
      <c r="C113" s="212"/>
      <c r="D113" s="111">
        <v>97</v>
      </c>
      <c r="E113" s="210"/>
      <c r="F113" s="44"/>
    </row>
    <row r="114" spans="2:9" x14ac:dyDescent="0.3">
      <c r="B114" s="130" t="s">
        <v>338</v>
      </c>
      <c r="C114" s="212"/>
      <c r="D114" s="111">
        <v>12</v>
      </c>
      <c r="E114" s="210"/>
      <c r="F114" s="44"/>
      <c r="I114" t="s">
        <v>66</v>
      </c>
    </row>
    <row r="115" spans="2:9" x14ac:dyDescent="0.3">
      <c r="B115" s="130" t="s">
        <v>65</v>
      </c>
      <c r="C115" s="212"/>
      <c r="D115" s="111">
        <v>8</v>
      </c>
      <c r="E115" s="210"/>
      <c r="F115" s="44"/>
    </row>
    <row r="116" spans="2:9" ht="15" thickBot="1" x14ac:dyDescent="0.35">
      <c r="B116" s="13" t="s">
        <v>19</v>
      </c>
      <c r="C116" s="213"/>
      <c r="D116" s="208"/>
      <c r="E116" s="211"/>
      <c r="F116" s="65"/>
    </row>
    <row r="119" spans="2:9" x14ac:dyDescent="0.3">
      <c r="B119" s="6" t="s">
        <v>686</v>
      </c>
      <c r="C119" s="434"/>
      <c r="D119" s="40"/>
    </row>
    <row r="120" spans="2:9" ht="18.600000000000001" thickBot="1" x14ac:dyDescent="0.4">
      <c r="B120" s="191" t="s">
        <v>691</v>
      </c>
      <c r="C120" s="192"/>
      <c r="D120" s="192"/>
    </row>
    <row r="121" spans="2:9" x14ac:dyDescent="0.3">
      <c r="B121" s="195"/>
      <c r="C121" s="423" t="s">
        <v>683</v>
      </c>
      <c r="D121" s="69" t="s">
        <v>22</v>
      </c>
      <c r="E121" s="82" t="s">
        <v>23</v>
      </c>
      <c r="F121" s="45" t="s">
        <v>23</v>
      </c>
    </row>
    <row r="122" spans="2:9" ht="15" thickBot="1" x14ac:dyDescent="0.35">
      <c r="B122" s="196"/>
      <c r="C122" s="424" t="s">
        <v>14</v>
      </c>
      <c r="D122" s="47" t="s">
        <v>54</v>
      </c>
      <c r="E122" s="209" t="s">
        <v>16</v>
      </c>
      <c r="F122" s="52" t="s">
        <v>21</v>
      </c>
    </row>
    <row r="123" spans="2:9" ht="16.2" thickBot="1" x14ac:dyDescent="0.35">
      <c r="B123" s="39" t="s">
        <v>55</v>
      </c>
      <c r="C123" s="62" t="s">
        <v>15</v>
      </c>
      <c r="D123" s="49" t="s">
        <v>15</v>
      </c>
      <c r="E123" s="54" t="s">
        <v>15</v>
      </c>
      <c r="F123" s="49" t="s">
        <v>15</v>
      </c>
    </row>
    <row r="124" spans="2:9" x14ac:dyDescent="0.3">
      <c r="B124" s="129" t="s">
        <v>0</v>
      </c>
      <c r="C124" s="212"/>
      <c r="D124" s="111"/>
      <c r="E124" s="210"/>
      <c r="F124" s="44"/>
    </row>
    <row r="125" spans="2:9" x14ac:dyDescent="0.3">
      <c r="B125" s="129" t="s">
        <v>2</v>
      </c>
      <c r="C125" s="212"/>
      <c r="D125" s="111"/>
      <c r="E125" s="210"/>
      <c r="F125" s="44"/>
    </row>
    <row r="126" spans="2:9" x14ac:dyDescent="0.3">
      <c r="B126" s="130" t="s">
        <v>1</v>
      </c>
      <c r="C126" s="212"/>
      <c r="D126" s="111"/>
      <c r="E126" s="210"/>
      <c r="F126" s="44"/>
    </row>
    <row r="127" spans="2:9" x14ac:dyDescent="0.3">
      <c r="B127" s="130" t="s">
        <v>6</v>
      </c>
      <c r="C127" s="212"/>
      <c r="D127" s="111"/>
      <c r="E127" s="210"/>
      <c r="F127" s="44"/>
    </row>
    <row r="128" spans="2:9" x14ac:dyDescent="0.3">
      <c r="B128" s="130" t="s">
        <v>3</v>
      </c>
      <c r="C128" s="212"/>
      <c r="D128" s="111"/>
      <c r="E128" s="210"/>
      <c r="F128" s="44"/>
    </row>
    <row r="129" spans="2:6" x14ac:dyDescent="0.3">
      <c r="B129" s="130" t="s">
        <v>7</v>
      </c>
      <c r="C129" s="212"/>
      <c r="D129" s="111"/>
      <c r="E129" s="210"/>
      <c r="F129" s="44"/>
    </row>
    <row r="130" spans="2:6" x14ac:dyDescent="0.3">
      <c r="B130" s="130" t="s">
        <v>59</v>
      </c>
      <c r="C130" s="212"/>
      <c r="D130" s="111"/>
      <c r="E130" s="210"/>
      <c r="F130" s="44"/>
    </row>
    <row r="131" spans="2:6" x14ac:dyDescent="0.3">
      <c r="B131" s="130" t="s">
        <v>338</v>
      </c>
      <c r="C131" s="212"/>
      <c r="D131" s="111"/>
      <c r="E131" s="210"/>
      <c r="F131" s="44"/>
    </row>
    <row r="132" spans="2:6" x14ac:dyDescent="0.3">
      <c r="B132" s="130" t="s">
        <v>65</v>
      </c>
      <c r="C132" s="212"/>
      <c r="D132" s="111"/>
      <c r="E132" s="210"/>
      <c r="F132" s="44"/>
    </row>
    <row r="133" spans="2:6" ht="15" thickBot="1" x14ac:dyDescent="0.35">
      <c r="B133" s="13" t="s">
        <v>19</v>
      </c>
      <c r="C133" s="213"/>
      <c r="D133" s="208"/>
      <c r="E133" s="211"/>
      <c r="F133" s="65"/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31C1B-F216-4330-9F43-99A22CAD2A66}">
  <dimension ref="B2:R133"/>
  <sheetViews>
    <sheetView tabSelected="1" workbookViewId="0">
      <selection activeCell="J48" sqref="J48"/>
    </sheetView>
  </sheetViews>
  <sheetFormatPr defaultRowHeight="14.4" x14ac:dyDescent="0.3"/>
  <cols>
    <col min="2" max="2" width="18.88671875" customWidth="1"/>
    <col min="3" max="3" width="15.44140625" customWidth="1"/>
    <col min="4" max="4" width="14.109375" customWidth="1"/>
    <col min="5" max="5" width="13.6640625" customWidth="1"/>
    <col min="6" max="6" width="14.109375" customWidth="1"/>
    <col min="10" max="10" width="10.6640625" customWidth="1"/>
    <col min="17" max="17" width="29" customWidth="1"/>
    <col min="18" max="18" width="12.44140625" customWidth="1"/>
  </cols>
  <sheetData>
    <row r="2" spans="2:18" ht="23.4" x14ac:dyDescent="0.45">
      <c r="B2" s="287" t="s">
        <v>700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701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699</v>
      </c>
      <c r="D6" s="465" t="s">
        <v>698</v>
      </c>
      <c r="E6" s="45" t="s">
        <v>20</v>
      </c>
      <c r="F6" s="45" t="s">
        <v>20</v>
      </c>
      <c r="J6" s="525">
        <v>45167</v>
      </c>
      <c r="K6" s="140">
        <f>WEEKNUM(J6)</f>
        <v>35</v>
      </c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38</v>
      </c>
      <c r="D9" s="426">
        <v>38</v>
      </c>
      <c r="E9" s="93">
        <f t="shared" ref="E9:E19" si="0">SUM(C9-D9)</f>
        <v>0</v>
      </c>
      <c r="F9" s="475">
        <f t="shared" ref="F9:F19" si="1">SUM(E9/D9)</f>
        <v>0</v>
      </c>
      <c r="G9" s="515"/>
      <c r="H9" s="515"/>
      <c r="J9" s="190"/>
      <c r="K9" s="139"/>
      <c r="M9" s="139"/>
      <c r="N9" s="141"/>
      <c r="Q9" s="21" t="s">
        <v>694</v>
      </c>
      <c r="R9" s="21"/>
    </row>
    <row r="10" spans="2:18" ht="15" thickBot="1" x14ac:dyDescent="0.35">
      <c r="B10" s="248" t="s">
        <v>2</v>
      </c>
      <c r="C10" s="427">
        <v>62</v>
      </c>
      <c r="D10" s="427">
        <v>62</v>
      </c>
      <c r="E10" s="93">
        <f t="shared" si="0"/>
        <v>0</v>
      </c>
      <c r="F10" s="44">
        <f t="shared" si="1"/>
        <v>0</v>
      </c>
      <c r="I10" s="459"/>
      <c r="J10" s="190"/>
      <c r="K10" s="139"/>
      <c r="L10" s="139"/>
      <c r="M10" s="139"/>
      <c r="N10" s="141"/>
      <c r="Q10" s="21" t="s">
        <v>695</v>
      </c>
      <c r="R10" s="21"/>
    </row>
    <row r="11" spans="2:18" ht="15" thickBot="1" x14ac:dyDescent="0.35">
      <c r="B11" s="38" t="s">
        <v>1</v>
      </c>
      <c r="C11" s="427">
        <v>18</v>
      </c>
      <c r="D11" s="427">
        <v>19</v>
      </c>
      <c r="E11" s="93">
        <f t="shared" si="0"/>
        <v>-1</v>
      </c>
      <c r="F11" s="44">
        <f t="shared" si="1"/>
        <v>-5.2631578947368418E-2</v>
      </c>
      <c r="J11" s="190"/>
      <c r="K11" s="139"/>
      <c r="L11" s="139"/>
      <c r="M11" s="139"/>
      <c r="N11" s="141"/>
    </row>
    <row r="12" spans="2:18" ht="15" thickBot="1" x14ac:dyDescent="0.35">
      <c r="B12" s="2" t="s">
        <v>6</v>
      </c>
      <c r="C12" s="427">
        <v>2362</v>
      </c>
      <c r="D12" s="427">
        <v>2391</v>
      </c>
      <c r="E12" s="93">
        <f t="shared" si="0"/>
        <v>-29</v>
      </c>
      <c r="F12" s="514">
        <f t="shared" si="1"/>
        <v>-1.2128816394813885E-2</v>
      </c>
      <c r="J12" s="190"/>
      <c r="K12" s="144"/>
      <c r="L12" s="139"/>
      <c r="M12" s="139"/>
      <c r="N12" s="141"/>
      <c r="Q12" t="s">
        <v>703</v>
      </c>
    </row>
    <row r="13" spans="2:18" ht="15" thickBot="1" x14ac:dyDescent="0.35">
      <c r="B13" s="461" t="s">
        <v>3</v>
      </c>
      <c r="C13" s="428">
        <v>42</v>
      </c>
      <c r="D13" s="428">
        <v>42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10</v>
      </c>
      <c r="R13" s="17"/>
    </row>
    <row r="14" spans="2:18" ht="15" thickBot="1" x14ac:dyDescent="0.35">
      <c r="B14" s="14" t="s">
        <v>7</v>
      </c>
      <c r="C14" s="427">
        <v>24</v>
      </c>
      <c r="D14" s="427">
        <v>25</v>
      </c>
      <c r="E14" s="93">
        <f t="shared" si="0"/>
        <v>-1</v>
      </c>
      <c r="F14" s="474">
        <f t="shared" si="1"/>
        <v>-0.04</v>
      </c>
      <c r="J14" s="190"/>
      <c r="K14" s="144"/>
      <c r="L14" s="139"/>
      <c r="M14" s="139"/>
      <c r="N14" s="141"/>
      <c r="Q14" s="16" t="s">
        <v>58</v>
      </c>
      <c r="R14" s="18">
        <f>SUM(C19/R7)</f>
        <v>0.72487179487179487</v>
      </c>
    </row>
    <row r="15" spans="2:18" ht="15" thickBot="1" x14ac:dyDescent="0.35">
      <c r="B15" s="14" t="s">
        <v>59</v>
      </c>
      <c r="C15" s="427">
        <v>151</v>
      </c>
      <c r="D15" s="427">
        <v>150</v>
      </c>
      <c r="E15" s="93">
        <f t="shared" si="0"/>
        <v>1</v>
      </c>
      <c r="F15" s="471">
        <f t="shared" si="1"/>
        <v>6.6666666666666671E-3</v>
      </c>
      <c r="J15" s="190"/>
      <c r="K15" s="144"/>
      <c r="L15" s="139"/>
      <c r="M15" s="139"/>
      <c r="N15" s="141"/>
      <c r="Q15" s="16" t="s">
        <v>11</v>
      </c>
      <c r="R15" s="18">
        <f>SUM(C56/R8)</f>
        <v>0.66537848605577687</v>
      </c>
    </row>
    <row r="16" spans="2:18" ht="15" thickBot="1" x14ac:dyDescent="0.35">
      <c r="B16" s="14" t="s">
        <v>338</v>
      </c>
      <c r="C16" s="429">
        <v>24</v>
      </c>
      <c r="D16" s="429">
        <v>24</v>
      </c>
      <c r="E16" s="26">
        <f t="shared" si="0"/>
        <v>0</v>
      </c>
      <c r="F16" s="484">
        <f t="shared" si="1"/>
        <v>0</v>
      </c>
      <c r="J16" s="190"/>
      <c r="K16" s="145"/>
      <c r="L16" s="139"/>
      <c r="M16" s="139"/>
      <c r="N16" s="141"/>
      <c r="Q16" s="16" t="s">
        <v>696</v>
      </c>
      <c r="R16" s="16"/>
    </row>
    <row r="17" spans="2:18" ht="15" thickBot="1" x14ac:dyDescent="0.35">
      <c r="B17" s="14" t="s">
        <v>65</v>
      </c>
      <c r="C17" s="430">
        <v>23</v>
      </c>
      <c r="D17" s="430">
        <v>23</v>
      </c>
      <c r="E17" s="41">
        <f t="shared" si="0"/>
        <v>0</v>
      </c>
      <c r="F17" s="471">
        <f t="shared" si="1"/>
        <v>0</v>
      </c>
      <c r="G17" s="116" t="s">
        <v>665</v>
      </c>
      <c r="H17" s="116"/>
      <c r="J17" s="190"/>
      <c r="K17" s="144"/>
      <c r="L17" s="139"/>
      <c r="M17" s="139"/>
      <c r="N17" s="141"/>
      <c r="Q17" s="16" t="s">
        <v>697</v>
      </c>
      <c r="R17" s="16"/>
    </row>
    <row r="18" spans="2:18" ht="15" thickBot="1" x14ac:dyDescent="0.35">
      <c r="B18" s="15" t="s">
        <v>19</v>
      </c>
      <c r="C18" s="429">
        <v>83</v>
      </c>
      <c r="D18" s="429">
        <v>77</v>
      </c>
      <c r="E18" s="57">
        <f t="shared" si="0"/>
        <v>6</v>
      </c>
      <c r="F18" s="474">
        <f t="shared" si="1"/>
        <v>7.792207792207792E-2</v>
      </c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2827</v>
      </c>
      <c r="D19" s="7">
        <f>SUM(D9:D18)</f>
        <v>2851</v>
      </c>
      <c r="E19" s="77">
        <f t="shared" si="0"/>
        <v>-24</v>
      </c>
      <c r="F19" s="60">
        <f t="shared" si="1"/>
        <v>-8.4180989126622242E-3</v>
      </c>
      <c r="I19" s="6"/>
      <c r="J19" s="190"/>
      <c r="K19" s="144"/>
      <c r="L19" s="139"/>
      <c r="M19" s="139"/>
      <c r="N19" s="141"/>
      <c r="Q19" t="s">
        <v>704</v>
      </c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  <c r="Q20" s="16" t="s">
        <v>10</v>
      </c>
      <c r="R20" s="17"/>
    </row>
    <row r="21" spans="2:18" x14ac:dyDescent="0.3">
      <c r="C21" s="433"/>
      <c r="G21" s="35"/>
      <c r="H21" s="35"/>
      <c r="I21" s="5"/>
      <c r="Q21" s="16" t="s">
        <v>58</v>
      </c>
      <c r="R21" s="18">
        <f>D19/R7</f>
        <v>0.73102564102564105</v>
      </c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  <c r="Q22" s="16" t="s">
        <v>11</v>
      </c>
      <c r="R22" s="18">
        <f>D56/R8</f>
        <v>0.69020717131474107</v>
      </c>
    </row>
    <row r="23" spans="2:18" ht="16.2" thickBot="1" x14ac:dyDescent="0.35">
      <c r="B23" s="6" t="s">
        <v>702</v>
      </c>
      <c r="C23" s="434"/>
      <c r="D23" s="40"/>
      <c r="I23" s="5"/>
      <c r="J23" s="460"/>
      <c r="K23" s="460"/>
      <c r="L23" s="460"/>
      <c r="Q23" s="16" t="s">
        <v>694</v>
      </c>
      <c r="R23" s="16"/>
    </row>
    <row r="24" spans="2:18" x14ac:dyDescent="0.3">
      <c r="B24" s="195"/>
      <c r="C24" s="423" t="s">
        <v>699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  <c r="Q24" s="16" t="s">
        <v>695</v>
      </c>
      <c r="R24" s="16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38</v>
      </c>
      <c r="D27" s="99">
        <v>113</v>
      </c>
      <c r="E27" s="41">
        <f>SUM(C27-D27)</f>
        <v>-75</v>
      </c>
      <c r="F27" s="67">
        <f>SUM(E27/D27)</f>
        <v>-0.66371681415929207</v>
      </c>
      <c r="G27" s="75">
        <f t="shared" ref="G27:G37" si="3">SUM(C27/D27)</f>
        <v>0.33628318584070799</v>
      </c>
    </row>
    <row r="28" spans="2:18" ht="15" thickBot="1" x14ac:dyDescent="0.35">
      <c r="B28" s="34" t="s">
        <v>2</v>
      </c>
      <c r="C28" s="435">
        <f t="shared" si="2"/>
        <v>62</v>
      </c>
      <c r="D28" s="99">
        <v>118</v>
      </c>
      <c r="E28" s="41">
        <f t="shared" ref="E28:E37" si="4">SUM(C28-D28)</f>
        <v>-56</v>
      </c>
      <c r="F28" s="67">
        <f t="shared" ref="F28:F35" si="5">SUM(E28/D28)</f>
        <v>-0.47457627118644069</v>
      </c>
      <c r="G28" s="75">
        <f t="shared" si="3"/>
        <v>0.52542372881355937</v>
      </c>
    </row>
    <row r="29" spans="2:18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4"/>
        <v>-29</v>
      </c>
      <c r="F29" s="67">
        <f t="shared" si="5"/>
        <v>-0.61702127659574468</v>
      </c>
      <c r="G29" s="75">
        <f t="shared" si="3"/>
        <v>0.38297872340425532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2362</v>
      </c>
      <c r="D30" s="99">
        <v>2500</v>
      </c>
      <c r="E30" s="41">
        <f t="shared" si="4"/>
        <v>-138</v>
      </c>
      <c r="F30" s="67">
        <f t="shared" si="5"/>
        <v>-5.5199999999999999E-2</v>
      </c>
      <c r="G30" s="75">
        <f t="shared" si="3"/>
        <v>0.94479999999999997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42</v>
      </c>
      <c r="D31" s="99">
        <v>75</v>
      </c>
      <c r="E31" s="41">
        <f t="shared" si="4"/>
        <v>-33</v>
      </c>
      <c r="F31" s="67">
        <f t="shared" si="5"/>
        <v>-0.44</v>
      </c>
      <c r="G31" s="75">
        <f t="shared" si="3"/>
        <v>0.56000000000000005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4"/>
        <v>-11</v>
      </c>
      <c r="F32" s="67">
        <f t="shared" si="5"/>
        <v>-0.31428571428571428</v>
      </c>
      <c r="G32" s="75">
        <f t="shared" si="3"/>
        <v>0.68571428571428572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151</v>
      </c>
      <c r="D33" s="99">
        <v>460</v>
      </c>
      <c r="E33" s="41">
        <f t="shared" si="4"/>
        <v>-309</v>
      </c>
      <c r="F33" s="67">
        <f t="shared" si="5"/>
        <v>-0.67173913043478262</v>
      </c>
      <c r="G33" s="75">
        <f t="shared" si="3"/>
        <v>0.32826086956521738</v>
      </c>
      <c r="Q33" s="72"/>
    </row>
    <row r="34" spans="2:17" ht="15" thickBot="1" x14ac:dyDescent="0.35">
      <c r="B34" s="14" t="s">
        <v>338</v>
      </c>
      <c r="C34" s="435">
        <f t="shared" si="2"/>
        <v>24</v>
      </c>
      <c r="D34" s="99">
        <v>61</v>
      </c>
      <c r="E34" s="41">
        <f t="shared" si="4"/>
        <v>-37</v>
      </c>
      <c r="F34" s="67">
        <f t="shared" si="5"/>
        <v>-0.60655737704918034</v>
      </c>
      <c r="G34" s="75">
        <f t="shared" si="3"/>
        <v>0.39344262295081966</v>
      </c>
      <c r="Q34" s="72"/>
    </row>
    <row r="35" spans="2:17" ht="15" thickBot="1" x14ac:dyDescent="0.35">
      <c r="B35" s="14" t="s">
        <v>65</v>
      </c>
      <c r="C35" s="436">
        <f t="shared" si="2"/>
        <v>23</v>
      </c>
      <c r="D35" s="81">
        <v>44</v>
      </c>
      <c r="E35" s="57">
        <f t="shared" si="4"/>
        <v>-21</v>
      </c>
      <c r="F35" s="389">
        <f t="shared" si="5"/>
        <v>-0.47727272727272729</v>
      </c>
      <c r="G35" s="75">
        <f t="shared" si="3"/>
        <v>0.52272727272727271</v>
      </c>
      <c r="Q35" s="72"/>
    </row>
    <row r="36" spans="2:17" ht="15" thickBot="1" x14ac:dyDescent="0.35">
      <c r="B36" s="14" t="s">
        <v>19</v>
      </c>
      <c r="C36" s="435">
        <f t="shared" si="2"/>
        <v>83</v>
      </c>
      <c r="D36" s="119">
        <v>295</v>
      </c>
      <c r="E36" s="41">
        <f t="shared" si="4"/>
        <v>-212</v>
      </c>
      <c r="F36" s="94">
        <f>SUM(E36/D36)</f>
        <v>-0.71864406779661016</v>
      </c>
      <c r="G36" s="75">
        <f t="shared" si="3"/>
        <v>0.28135593220338984</v>
      </c>
      <c r="Q36" s="72"/>
    </row>
    <row r="37" spans="2:17" ht="15" thickBot="1" x14ac:dyDescent="0.35">
      <c r="B37" s="61" t="s">
        <v>50</v>
      </c>
      <c r="C37" s="432">
        <f>SUM(C27:C36)</f>
        <v>2827</v>
      </c>
      <c r="D37" s="7">
        <f>SUM(D27:D36)</f>
        <v>3748</v>
      </c>
      <c r="E37" s="77">
        <f t="shared" si="4"/>
        <v>-921</v>
      </c>
      <c r="F37" s="149">
        <f>SUM(E37/D37)</f>
        <v>-0.24573105656350053</v>
      </c>
      <c r="G37" s="185">
        <f t="shared" si="3"/>
        <v>0.75426894343649942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465</v>
      </c>
      <c r="D39" s="438">
        <f>SUM(D27:D29,D31:D36)</f>
        <v>1248</v>
      </c>
      <c r="E39" s="77">
        <f>SUM(C39-D39)</f>
        <v>-783</v>
      </c>
      <c r="F39" s="149">
        <f>SUM(E39/D39)</f>
        <v>-0.62740384615384615</v>
      </c>
      <c r="G39" s="185">
        <f>SUM(C39/D39)</f>
        <v>0.37259615384615385</v>
      </c>
      <c r="Q39" s="72"/>
    </row>
    <row r="40" spans="2:17" x14ac:dyDescent="0.3">
      <c r="C40" s="433"/>
      <c r="Q40" s="72"/>
    </row>
    <row r="41" spans="2:17" ht="15.6" x14ac:dyDescent="0.3">
      <c r="B41" s="70" t="s">
        <v>701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699</v>
      </c>
      <c r="D43" s="465" t="s">
        <v>698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692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1087</v>
      </c>
      <c r="D46" s="441">
        <v>1077</v>
      </c>
      <c r="E46" s="93">
        <f t="shared" ref="E46:E55" si="6">SUM(C46-D46)</f>
        <v>10</v>
      </c>
      <c r="F46" s="472">
        <f t="shared" ref="F46:F55" si="7">SUM(E46/D46)</f>
        <v>9.285051067780872E-3</v>
      </c>
      <c r="G46" s="394">
        <f t="shared" ref="G46:G56" si="8">SUM(C46/C27)</f>
        <v>28.605263157894736</v>
      </c>
      <c r="M46" s="464"/>
      <c r="Q46" s="72"/>
    </row>
    <row r="47" spans="2:17" ht="15" thickBot="1" x14ac:dyDescent="0.35">
      <c r="B47" s="248" t="s">
        <v>2</v>
      </c>
      <c r="C47" s="427">
        <v>2112</v>
      </c>
      <c r="D47" s="430">
        <v>2322</v>
      </c>
      <c r="E47" s="93">
        <f t="shared" si="6"/>
        <v>-210</v>
      </c>
      <c r="F47" s="95">
        <f t="shared" si="7"/>
        <v>-9.0439276485788117E-2</v>
      </c>
      <c r="G47" s="394">
        <f t="shared" si="8"/>
        <v>34.064516129032256</v>
      </c>
      <c r="K47" s="35"/>
      <c r="Q47" s="72"/>
    </row>
    <row r="48" spans="2:17" ht="15" thickBot="1" x14ac:dyDescent="0.35">
      <c r="B48" s="38" t="s">
        <v>1</v>
      </c>
      <c r="C48" s="427">
        <v>735</v>
      </c>
      <c r="D48" s="427">
        <v>741</v>
      </c>
      <c r="E48" s="93">
        <f t="shared" si="6"/>
        <v>-6</v>
      </c>
      <c r="F48" s="95">
        <f t="shared" si="7"/>
        <v>-8.0971659919028341E-3</v>
      </c>
      <c r="G48" s="394">
        <f t="shared" si="8"/>
        <v>40.833333333333336</v>
      </c>
      <c r="M48" t="s">
        <v>634</v>
      </c>
      <c r="Q48" s="72"/>
    </row>
    <row r="49" spans="2:17" ht="15" thickBot="1" x14ac:dyDescent="0.35">
      <c r="B49" s="2" t="s">
        <v>6</v>
      </c>
      <c r="C49" s="442">
        <v>70560</v>
      </c>
      <c r="D49" s="442">
        <v>73071</v>
      </c>
      <c r="E49" s="93">
        <f t="shared" si="6"/>
        <v>-2511</v>
      </c>
      <c r="F49" s="95">
        <f t="shared" si="7"/>
        <v>-3.4363837911072795E-2</v>
      </c>
      <c r="G49" s="394">
        <f t="shared" si="8"/>
        <v>29.872988992379341</v>
      </c>
      <c r="Q49" s="72"/>
    </row>
    <row r="50" spans="2:17" ht="15" thickBot="1" x14ac:dyDescent="0.35">
      <c r="B50" s="3" t="s">
        <v>3</v>
      </c>
      <c r="C50" s="427">
        <v>1209</v>
      </c>
      <c r="D50" s="427">
        <v>1222</v>
      </c>
      <c r="E50" s="93">
        <f t="shared" si="6"/>
        <v>-13</v>
      </c>
      <c r="F50" s="472">
        <f t="shared" si="7"/>
        <v>-1.0638297872340425E-2</v>
      </c>
      <c r="G50" s="394">
        <f t="shared" si="8"/>
        <v>28.785714285714285</v>
      </c>
      <c r="Q50" s="72"/>
    </row>
    <row r="51" spans="2:17" ht="15" thickBot="1" x14ac:dyDescent="0.35">
      <c r="B51" s="14" t="s">
        <v>7</v>
      </c>
      <c r="C51" s="427">
        <v>640</v>
      </c>
      <c r="D51" s="427">
        <v>747</v>
      </c>
      <c r="E51" s="93">
        <f t="shared" si="6"/>
        <v>-107</v>
      </c>
      <c r="F51" s="472">
        <f t="shared" si="7"/>
        <v>-0.14323962516733602</v>
      </c>
      <c r="G51" s="394">
        <f t="shared" si="8"/>
        <v>26.666666666666668</v>
      </c>
      <c r="Q51" s="72"/>
    </row>
    <row r="52" spans="2:17" ht="15" thickBot="1" x14ac:dyDescent="0.35">
      <c r="B52" s="14" t="s">
        <v>59</v>
      </c>
      <c r="C52" s="473">
        <v>4527</v>
      </c>
      <c r="D52" s="473">
        <v>4674</v>
      </c>
      <c r="E52" s="93">
        <f t="shared" si="6"/>
        <v>-147</v>
      </c>
      <c r="F52" s="472">
        <f t="shared" si="7"/>
        <v>-3.1450577663671375E-2</v>
      </c>
      <c r="G52" s="394">
        <f t="shared" si="8"/>
        <v>29.980132450331126</v>
      </c>
      <c r="K52" s="40"/>
      <c r="M52" s="40"/>
      <c r="Q52" s="88"/>
    </row>
    <row r="53" spans="2:17" ht="15" thickBot="1" x14ac:dyDescent="0.35">
      <c r="B53" s="14" t="s">
        <v>338</v>
      </c>
      <c r="C53" s="429">
        <v>627</v>
      </c>
      <c r="D53" s="429">
        <v>635</v>
      </c>
      <c r="E53" s="26">
        <f t="shared" si="6"/>
        <v>-8</v>
      </c>
      <c r="F53" s="214">
        <f t="shared" si="7"/>
        <v>-1.2598425196850394E-2</v>
      </c>
      <c r="G53" s="394">
        <f t="shared" si="8"/>
        <v>26.125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745</v>
      </c>
      <c r="D54" s="427">
        <v>745</v>
      </c>
      <c r="E54" s="41">
        <f t="shared" si="6"/>
        <v>0</v>
      </c>
      <c r="F54" s="485">
        <f t="shared" si="7"/>
        <v>0</v>
      </c>
      <c r="G54" s="394">
        <f t="shared" si="8"/>
        <v>32.391304347826086</v>
      </c>
      <c r="H54" s="116" t="s">
        <v>665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1263</v>
      </c>
      <c r="D55" s="429">
        <v>1387</v>
      </c>
      <c r="E55" s="57">
        <f t="shared" si="6"/>
        <v>-124</v>
      </c>
      <c r="F55" s="510">
        <f t="shared" si="7"/>
        <v>-8.9401586157173751E-2</v>
      </c>
      <c r="G55" s="394">
        <f t="shared" si="8"/>
        <v>15.216867469879517</v>
      </c>
      <c r="J55" s="5"/>
    </row>
    <row r="56" spans="2:17" ht="15" thickBot="1" x14ac:dyDescent="0.35">
      <c r="B56" s="61" t="s">
        <v>50</v>
      </c>
      <c r="C56" s="432">
        <f>SUM(C46:C55)</f>
        <v>83505</v>
      </c>
      <c r="D56" s="59">
        <f>SUM(D46:D55)</f>
        <v>86621</v>
      </c>
      <c r="E56" s="77">
        <f>SUM(C56-D56)</f>
        <v>-3116</v>
      </c>
      <c r="F56" s="149">
        <f>SUM(E56/D56)</f>
        <v>-3.597280105286247E-2</v>
      </c>
      <c r="G56" s="395">
        <f t="shared" si="8"/>
        <v>29.538379908029714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12945</v>
      </c>
      <c r="D57" s="73">
        <f>SUM(D46:D48,D50:D55)</f>
        <v>13550</v>
      </c>
      <c r="E57" s="73">
        <f>SUM(E46:E48,E50:E55)</f>
        <v>-605</v>
      </c>
      <c r="F57" s="127">
        <f>SUM(E57/D57)</f>
        <v>-4.4649446494464944E-2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12945</v>
      </c>
      <c r="F59" s="30">
        <f>SUM(C27:C29,C31:C36)</f>
        <v>465</v>
      </c>
      <c r="G59" s="134">
        <f>SUM(E59/F59)</f>
        <v>27.838709677419356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702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699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692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1087</v>
      </c>
      <c r="D67" s="220">
        <v>4152</v>
      </c>
      <c r="E67" s="41">
        <f>SUM(C67-D67)</f>
        <v>-3065</v>
      </c>
      <c r="F67" s="67">
        <f>SUM(E67/D67)</f>
        <v>-0.73819845857418109</v>
      </c>
      <c r="G67" s="75">
        <f t="shared" ref="G67:G77" si="10">SUM(C67/D67)</f>
        <v>0.26180154142581891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2112</v>
      </c>
      <c r="D68" s="220">
        <v>3262</v>
      </c>
      <c r="E68" s="41">
        <f t="shared" ref="E68:E76" si="11">SUM(C68-D68)</f>
        <v>-1150</v>
      </c>
      <c r="F68" s="67">
        <f t="shared" ref="F68:F76" si="12">SUM(E68/D68)</f>
        <v>-0.3525444512568976</v>
      </c>
      <c r="G68" s="75">
        <f t="shared" si="10"/>
        <v>0.6474555487431024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735</v>
      </c>
      <c r="D69" s="220">
        <v>1771</v>
      </c>
      <c r="E69" s="41">
        <f t="shared" si="11"/>
        <v>-1036</v>
      </c>
      <c r="F69" s="67">
        <f t="shared" si="12"/>
        <v>-0.58498023715415015</v>
      </c>
      <c r="G69" s="75">
        <f t="shared" si="10"/>
        <v>0.41501976284584979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70560</v>
      </c>
      <c r="D70" s="220">
        <v>86541</v>
      </c>
      <c r="E70" s="41">
        <f t="shared" si="11"/>
        <v>-15981</v>
      </c>
      <c r="F70" s="67">
        <f t="shared" si="12"/>
        <v>-0.18466391652511527</v>
      </c>
      <c r="G70" s="75">
        <f t="shared" si="10"/>
        <v>0.81533608347488473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1209</v>
      </c>
      <c r="D71" s="220">
        <v>2819</v>
      </c>
      <c r="E71" s="41">
        <f t="shared" si="11"/>
        <v>-1610</v>
      </c>
      <c r="F71" s="67">
        <f t="shared" si="12"/>
        <v>-0.57112451223838245</v>
      </c>
      <c r="G71" s="75">
        <f t="shared" si="10"/>
        <v>0.4288754877616176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640</v>
      </c>
      <c r="D72" s="223">
        <v>752</v>
      </c>
      <c r="E72" s="57">
        <f t="shared" si="11"/>
        <v>-112</v>
      </c>
      <c r="F72" s="94">
        <f t="shared" si="12"/>
        <v>-0.14893617021276595</v>
      </c>
      <c r="G72" s="75">
        <f t="shared" si="10"/>
        <v>0.85106382978723405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4527</v>
      </c>
      <c r="D73" s="220">
        <v>14129</v>
      </c>
      <c r="E73" s="41">
        <f t="shared" si="11"/>
        <v>-9602</v>
      </c>
      <c r="F73" s="67">
        <f t="shared" si="12"/>
        <v>-0.67959515889305688</v>
      </c>
      <c r="G73" s="75">
        <f t="shared" si="10"/>
        <v>0.32040484110694317</v>
      </c>
    </row>
    <row r="74" spans="2:14" x14ac:dyDescent="0.3">
      <c r="B74" s="38" t="s">
        <v>338</v>
      </c>
      <c r="C74" s="435">
        <f t="shared" si="9"/>
        <v>627</v>
      </c>
      <c r="D74" s="235">
        <v>1843</v>
      </c>
      <c r="E74" s="93">
        <f t="shared" si="11"/>
        <v>-1216</v>
      </c>
      <c r="F74" s="95">
        <f t="shared" si="12"/>
        <v>-0.65979381443298968</v>
      </c>
      <c r="G74" s="75">
        <f t="shared" si="10"/>
        <v>0.34020618556701032</v>
      </c>
    </row>
    <row r="75" spans="2:14" x14ac:dyDescent="0.3">
      <c r="B75" s="486" t="s">
        <v>65</v>
      </c>
      <c r="C75" s="487">
        <f t="shared" si="9"/>
        <v>745</v>
      </c>
      <c r="D75" s="244">
        <v>1048</v>
      </c>
      <c r="E75" s="489">
        <f t="shared" si="11"/>
        <v>-303</v>
      </c>
      <c r="F75" s="490">
        <f t="shared" si="12"/>
        <v>-0.28912213740458015</v>
      </c>
      <c r="G75" s="75">
        <f t="shared" si="10"/>
        <v>0.71087786259541985</v>
      </c>
    </row>
    <row r="76" spans="2:14" ht="15" thickBot="1" x14ac:dyDescent="0.35">
      <c r="B76" s="38" t="s">
        <v>19</v>
      </c>
      <c r="C76" s="441">
        <f t="shared" si="9"/>
        <v>1263</v>
      </c>
      <c r="D76" s="390">
        <v>5504</v>
      </c>
      <c r="E76" s="26">
        <f t="shared" si="11"/>
        <v>-4241</v>
      </c>
      <c r="F76" s="152">
        <f t="shared" si="12"/>
        <v>-0.77053052325581395</v>
      </c>
      <c r="G76" s="75">
        <f t="shared" si="10"/>
        <v>0.22946947674418605</v>
      </c>
      <c r="K76" s="282"/>
    </row>
    <row r="77" spans="2:14" ht="15" thickBot="1" x14ac:dyDescent="0.35">
      <c r="B77" s="90" t="s">
        <v>50</v>
      </c>
      <c r="C77" s="432">
        <f>SUM(C67:C76)</f>
        <v>83505</v>
      </c>
      <c r="D77" s="115">
        <f>SUM(D67:D76)</f>
        <v>121821</v>
      </c>
      <c r="E77" s="77">
        <f>SUM(C77-D77)</f>
        <v>-38316</v>
      </c>
      <c r="F77" s="149">
        <f>SUM(E77/D77)</f>
        <v>-0.31452705198611075</v>
      </c>
      <c r="G77" s="185">
        <f t="shared" si="10"/>
        <v>0.68547294801388925</v>
      </c>
    </row>
    <row r="78" spans="2:14" ht="15" thickBot="1" x14ac:dyDescent="0.35">
      <c r="C78" s="433"/>
      <c r="E78" s="102">
        <f>SUM(E67:E76)</f>
        <v>-38316</v>
      </c>
    </row>
    <row r="79" spans="2:14" x14ac:dyDescent="0.3">
      <c r="B79" t="s">
        <v>64</v>
      </c>
      <c r="C79" s="444">
        <f>SUM(C77/C37)</f>
        <v>29.538379908029714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12945</v>
      </c>
      <c r="D81" s="73">
        <f>SUM(D67:D69,D71:D76)</f>
        <v>35280</v>
      </c>
      <c r="E81" s="250">
        <f>SUM(C81/D81)</f>
        <v>0.366921768707483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27.838709677419356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702</v>
      </c>
      <c r="C85" s="434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699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692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28.605263157894736</v>
      </c>
      <c r="D90" s="111">
        <f t="shared" si="13"/>
        <v>36.743362831858406</v>
      </c>
      <c r="E90" s="210">
        <f t="shared" ref="E90:E99" si="14">SUM(C90-D90)</f>
        <v>-8.1380996739636693</v>
      </c>
      <c r="F90" s="44">
        <f>SUM(E90/D90)</f>
        <v>-0.22148488997059121</v>
      </c>
    </row>
    <row r="91" spans="2:14" x14ac:dyDescent="0.3">
      <c r="B91" s="129" t="s">
        <v>2</v>
      </c>
      <c r="C91" s="212">
        <f t="shared" si="13"/>
        <v>34.064516129032256</v>
      </c>
      <c r="D91" s="111">
        <f t="shared" si="13"/>
        <v>27.64406779661017</v>
      </c>
      <c r="E91" s="210">
        <f t="shared" si="14"/>
        <v>6.4204483324220867</v>
      </c>
      <c r="F91" s="44">
        <f t="shared" ref="F91:F99" si="15">SUM(E91/D91)</f>
        <v>0.23225410889816256</v>
      </c>
    </row>
    <row r="92" spans="2:14" x14ac:dyDescent="0.3">
      <c r="B92" s="130" t="s">
        <v>1</v>
      </c>
      <c r="C92" s="212">
        <f t="shared" si="13"/>
        <v>40.833333333333336</v>
      </c>
      <c r="D92" s="111">
        <f t="shared" si="13"/>
        <v>37.680851063829785</v>
      </c>
      <c r="E92" s="210">
        <f t="shared" si="14"/>
        <v>3.152482269503551</v>
      </c>
      <c r="F92" s="44">
        <f t="shared" si="15"/>
        <v>8.3662714097496843E-2</v>
      </c>
    </row>
    <row r="93" spans="2:14" x14ac:dyDescent="0.3">
      <c r="B93" s="130" t="s">
        <v>6</v>
      </c>
      <c r="C93" s="212">
        <f t="shared" si="13"/>
        <v>29.872988992379341</v>
      </c>
      <c r="D93" s="111">
        <f t="shared" si="13"/>
        <v>34.616399999999999</v>
      </c>
      <c r="E93" s="210">
        <f t="shared" si="14"/>
        <v>-4.7434110076206579</v>
      </c>
      <c r="F93" s="44">
        <f t="shared" si="15"/>
        <v>-0.13702785406976631</v>
      </c>
    </row>
    <row r="94" spans="2:14" x14ac:dyDescent="0.3">
      <c r="B94" s="130" t="s">
        <v>3</v>
      </c>
      <c r="C94" s="212">
        <f t="shared" si="13"/>
        <v>28.785714285714285</v>
      </c>
      <c r="D94" s="111">
        <f t="shared" si="13"/>
        <v>37.586666666666666</v>
      </c>
      <c r="E94" s="210">
        <f t="shared" si="14"/>
        <v>-8.8009523809523813</v>
      </c>
      <c r="F94" s="44">
        <f t="shared" si="15"/>
        <v>-0.23415091471139718</v>
      </c>
    </row>
    <row r="95" spans="2:14" x14ac:dyDescent="0.3">
      <c r="B95" s="130" t="s">
        <v>7</v>
      </c>
      <c r="C95" s="212">
        <f t="shared" si="13"/>
        <v>26.666666666666668</v>
      </c>
      <c r="D95" s="111">
        <f t="shared" si="13"/>
        <v>21.485714285714284</v>
      </c>
      <c r="E95" s="210">
        <f t="shared" si="14"/>
        <v>5.1809523809523839</v>
      </c>
      <c r="F95" s="44">
        <f t="shared" si="15"/>
        <v>0.2411347517730498</v>
      </c>
      <c r="I95" s="40"/>
    </row>
    <row r="96" spans="2:14" x14ac:dyDescent="0.3">
      <c r="B96" s="130" t="s">
        <v>59</v>
      </c>
      <c r="C96" s="212">
        <f t="shared" si="13"/>
        <v>29.980132450331126</v>
      </c>
      <c r="D96" s="111">
        <f t="shared" si="13"/>
        <v>30.715217391304346</v>
      </c>
      <c r="E96" s="210">
        <f t="shared" si="14"/>
        <v>-0.73508494097321986</v>
      </c>
      <c r="F96" s="44">
        <f t="shared" si="15"/>
        <v>-2.3932272124543928E-2</v>
      </c>
      <c r="J96" s="72"/>
    </row>
    <row r="97" spans="2:10" x14ac:dyDescent="0.3">
      <c r="B97" s="130" t="s">
        <v>338</v>
      </c>
      <c r="C97" s="212">
        <f t="shared" si="13"/>
        <v>26.125</v>
      </c>
      <c r="D97" s="111">
        <f t="shared" si="13"/>
        <v>30.21311475409836</v>
      </c>
      <c r="E97" s="210">
        <f t="shared" si="14"/>
        <v>-4.0881147540983598</v>
      </c>
      <c r="F97" s="44">
        <f t="shared" si="15"/>
        <v>-0.13530927835051543</v>
      </c>
      <c r="J97" s="72"/>
    </row>
    <row r="98" spans="2:10" x14ac:dyDescent="0.3">
      <c r="B98" s="130" t="s">
        <v>65</v>
      </c>
      <c r="C98" s="212">
        <f t="shared" si="13"/>
        <v>32.391304347826086</v>
      </c>
      <c r="D98" s="111">
        <f t="shared" si="13"/>
        <v>23.818181818181817</v>
      </c>
      <c r="E98" s="210">
        <f t="shared" si="14"/>
        <v>8.5731225296442695</v>
      </c>
      <c r="F98" s="44">
        <f t="shared" si="15"/>
        <v>0.35994025887819453</v>
      </c>
      <c r="J98" s="72"/>
    </row>
    <row r="99" spans="2:10" ht="15" thickBot="1" x14ac:dyDescent="0.35">
      <c r="B99" s="13" t="s">
        <v>19</v>
      </c>
      <c r="C99" s="213">
        <f t="shared" si="13"/>
        <v>15.216867469879517</v>
      </c>
      <c r="D99" s="208">
        <f t="shared" si="13"/>
        <v>18.657627118644069</v>
      </c>
      <c r="E99" s="211">
        <f t="shared" si="14"/>
        <v>-3.4407596487645513</v>
      </c>
      <c r="F99" s="65">
        <f t="shared" si="15"/>
        <v>-0.18441571518632677</v>
      </c>
      <c r="J99" s="455"/>
    </row>
    <row r="100" spans="2:10" x14ac:dyDescent="0.3">
      <c r="C100" s="433"/>
      <c r="J100" s="455"/>
    </row>
    <row r="102" spans="2:10" x14ac:dyDescent="0.3">
      <c r="B102" s="6" t="s">
        <v>686</v>
      </c>
      <c r="C102" s="434"/>
      <c r="D102" s="40"/>
    </row>
    <row r="103" spans="2:10" ht="18.600000000000001" thickBot="1" x14ac:dyDescent="0.4">
      <c r="B103" s="191" t="s">
        <v>690</v>
      </c>
      <c r="C103" s="192"/>
      <c r="D103" s="192"/>
    </row>
    <row r="104" spans="2:10" x14ac:dyDescent="0.3">
      <c r="B104" s="195"/>
      <c r="C104" s="423" t="s">
        <v>699</v>
      </c>
      <c r="D104" s="69" t="s">
        <v>22</v>
      </c>
      <c r="E104" s="82" t="s">
        <v>23</v>
      </c>
      <c r="F104" s="45" t="s">
        <v>23</v>
      </c>
    </row>
    <row r="105" spans="2:10" ht="15" thickBot="1" x14ac:dyDescent="0.35">
      <c r="B105" s="196"/>
      <c r="C105" s="424" t="s">
        <v>692</v>
      </c>
      <c r="D105" s="47" t="s">
        <v>54</v>
      </c>
      <c r="E105" s="209" t="s">
        <v>16</v>
      </c>
      <c r="F105" s="52" t="s">
        <v>21</v>
      </c>
    </row>
    <row r="106" spans="2:10" ht="16.2" thickBot="1" x14ac:dyDescent="0.35">
      <c r="B106" s="39" t="s">
        <v>55</v>
      </c>
      <c r="C106" s="62" t="s">
        <v>15</v>
      </c>
      <c r="D106" s="49" t="s">
        <v>15</v>
      </c>
      <c r="E106" s="54" t="s">
        <v>15</v>
      </c>
      <c r="F106" s="49" t="s">
        <v>15</v>
      </c>
    </row>
    <row r="107" spans="2:10" x14ac:dyDescent="0.3">
      <c r="B107" s="129" t="s">
        <v>0</v>
      </c>
      <c r="C107" s="212"/>
      <c r="D107" s="111">
        <v>21</v>
      </c>
      <c r="E107" s="210"/>
      <c r="F107" s="44"/>
    </row>
    <row r="108" spans="2:10" x14ac:dyDescent="0.3">
      <c r="B108" s="129" t="s">
        <v>2</v>
      </c>
      <c r="C108" s="212"/>
      <c r="D108" s="111">
        <v>8</v>
      </c>
      <c r="E108" s="210"/>
      <c r="F108" s="44"/>
    </row>
    <row r="109" spans="2:10" x14ac:dyDescent="0.3">
      <c r="B109" s="130" t="s">
        <v>1</v>
      </c>
      <c r="C109" s="212"/>
      <c r="D109" s="111">
        <v>3</v>
      </c>
      <c r="E109" s="210"/>
      <c r="F109" s="44"/>
    </row>
    <row r="110" spans="2:10" x14ac:dyDescent="0.3">
      <c r="B110" s="130" t="s">
        <v>6</v>
      </c>
      <c r="C110" s="212">
        <v>401</v>
      </c>
      <c r="D110" s="111">
        <v>428</v>
      </c>
      <c r="E110" s="210"/>
      <c r="F110" s="44"/>
    </row>
    <row r="111" spans="2:10" x14ac:dyDescent="0.3">
      <c r="B111" s="130" t="s">
        <v>3</v>
      </c>
      <c r="C111" s="212"/>
      <c r="D111" s="111">
        <v>13</v>
      </c>
      <c r="E111" s="210"/>
      <c r="F111" s="44"/>
    </row>
    <row r="112" spans="2:10" x14ac:dyDescent="0.3">
      <c r="B112" s="130" t="s">
        <v>7</v>
      </c>
      <c r="C112" s="212"/>
      <c r="D112" s="111">
        <v>7</v>
      </c>
      <c r="E112" s="210"/>
      <c r="F112" s="44"/>
    </row>
    <row r="113" spans="2:9" x14ac:dyDescent="0.3">
      <c r="B113" s="130" t="s">
        <v>59</v>
      </c>
      <c r="C113" s="212"/>
      <c r="D113" s="111">
        <v>97</v>
      </c>
      <c r="E113" s="210"/>
      <c r="F113" s="44"/>
    </row>
    <row r="114" spans="2:9" x14ac:dyDescent="0.3">
      <c r="B114" s="130" t="s">
        <v>338</v>
      </c>
      <c r="C114" s="212"/>
      <c r="D114" s="111">
        <v>12</v>
      </c>
      <c r="E114" s="210"/>
      <c r="F114" s="44"/>
      <c r="I114" t="s">
        <v>66</v>
      </c>
    </row>
    <row r="115" spans="2:9" x14ac:dyDescent="0.3">
      <c r="B115" s="130" t="s">
        <v>65</v>
      </c>
      <c r="C115" s="212"/>
      <c r="D115" s="111">
        <v>8</v>
      </c>
      <c r="E115" s="210"/>
      <c r="F115" s="44"/>
    </row>
    <row r="116" spans="2:9" ht="15" thickBot="1" x14ac:dyDescent="0.35">
      <c r="B116" s="13" t="s">
        <v>19</v>
      </c>
      <c r="C116" s="213"/>
      <c r="D116" s="208"/>
      <c r="E116" s="211"/>
      <c r="F116" s="65"/>
    </row>
    <row r="119" spans="2:9" x14ac:dyDescent="0.3">
      <c r="B119" s="6" t="s">
        <v>686</v>
      </c>
      <c r="C119" s="434"/>
      <c r="D119" s="40"/>
    </row>
    <row r="120" spans="2:9" ht="18.600000000000001" thickBot="1" x14ac:dyDescent="0.4">
      <c r="B120" s="191" t="s">
        <v>691</v>
      </c>
      <c r="C120" s="192"/>
      <c r="D120" s="192"/>
    </row>
    <row r="121" spans="2:9" x14ac:dyDescent="0.3">
      <c r="B121" s="195"/>
      <c r="C121" s="423" t="s">
        <v>683</v>
      </c>
      <c r="D121" s="69" t="s">
        <v>22</v>
      </c>
      <c r="E121" s="82" t="s">
        <v>23</v>
      </c>
      <c r="F121" s="45" t="s">
        <v>23</v>
      </c>
    </row>
    <row r="122" spans="2:9" ht="15" thickBot="1" x14ac:dyDescent="0.35">
      <c r="B122" s="196"/>
      <c r="C122" s="424" t="s">
        <v>14</v>
      </c>
      <c r="D122" s="47" t="s">
        <v>54</v>
      </c>
      <c r="E122" s="209" t="s">
        <v>16</v>
      </c>
      <c r="F122" s="52" t="s">
        <v>21</v>
      </c>
    </row>
    <row r="123" spans="2:9" ht="16.2" thickBot="1" x14ac:dyDescent="0.35">
      <c r="B123" s="39" t="s">
        <v>55</v>
      </c>
      <c r="C123" s="62" t="s">
        <v>15</v>
      </c>
      <c r="D123" s="49" t="s">
        <v>15</v>
      </c>
      <c r="E123" s="54" t="s">
        <v>15</v>
      </c>
      <c r="F123" s="49" t="s">
        <v>15</v>
      </c>
    </row>
    <row r="124" spans="2:9" x14ac:dyDescent="0.3">
      <c r="B124" s="129" t="s">
        <v>0</v>
      </c>
      <c r="C124" s="212"/>
      <c r="D124" s="111"/>
      <c r="E124" s="210"/>
      <c r="F124" s="44"/>
    </row>
    <row r="125" spans="2:9" x14ac:dyDescent="0.3">
      <c r="B125" s="129" t="s">
        <v>2</v>
      </c>
      <c r="C125" s="212"/>
      <c r="D125" s="111"/>
      <c r="E125" s="210"/>
      <c r="F125" s="44"/>
    </row>
    <row r="126" spans="2:9" x14ac:dyDescent="0.3">
      <c r="B126" s="130" t="s">
        <v>1</v>
      </c>
      <c r="C126" s="212"/>
      <c r="D126" s="111"/>
      <c r="E126" s="210"/>
      <c r="F126" s="44"/>
    </row>
    <row r="127" spans="2:9" x14ac:dyDescent="0.3">
      <c r="B127" s="130" t="s">
        <v>6</v>
      </c>
      <c r="C127" s="212"/>
      <c r="D127" s="111"/>
      <c r="E127" s="210"/>
      <c r="F127" s="44"/>
    </row>
    <row r="128" spans="2:9" x14ac:dyDescent="0.3">
      <c r="B128" s="130" t="s">
        <v>3</v>
      </c>
      <c r="C128" s="212"/>
      <c r="D128" s="111"/>
      <c r="E128" s="210"/>
      <c r="F128" s="44"/>
    </row>
    <row r="129" spans="2:6" x14ac:dyDescent="0.3">
      <c r="B129" s="130" t="s">
        <v>7</v>
      </c>
      <c r="C129" s="212"/>
      <c r="D129" s="111"/>
      <c r="E129" s="210"/>
      <c r="F129" s="44"/>
    </row>
    <row r="130" spans="2:6" x14ac:dyDescent="0.3">
      <c r="B130" s="130" t="s">
        <v>59</v>
      </c>
      <c r="C130" s="212"/>
      <c r="D130" s="111"/>
      <c r="E130" s="210"/>
      <c r="F130" s="44"/>
    </row>
    <row r="131" spans="2:6" x14ac:dyDescent="0.3">
      <c r="B131" s="130" t="s">
        <v>338</v>
      </c>
      <c r="C131" s="212"/>
      <c r="D131" s="111"/>
      <c r="E131" s="210"/>
      <c r="F131" s="44"/>
    </row>
    <row r="132" spans="2:6" x14ac:dyDescent="0.3">
      <c r="B132" s="130" t="s">
        <v>65</v>
      </c>
      <c r="C132" s="212"/>
      <c r="D132" s="111"/>
      <c r="E132" s="210"/>
      <c r="F132" s="44"/>
    </row>
    <row r="133" spans="2:6" ht="15" thickBot="1" x14ac:dyDescent="0.35">
      <c r="B133" s="13" t="s">
        <v>19</v>
      </c>
      <c r="C133" s="213"/>
      <c r="D133" s="208"/>
      <c r="E133" s="211"/>
      <c r="F133" s="65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FA60-8918-4A2B-923B-0B8D9564AF41}">
  <dimension ref="B2:R133"/>
  <sheetViews>
    <sheetView topLeftCell="A28" workbookViewId="0">
      <selection activeCell="C54" sqref="C54:D55"/>
    </sheetView>
  </sheetViews>
  <sheetFormatPr defaultRowHeight="14.4" x14ac:dyDescent="0.3"/>
  <cols>
    <col min="2" max="2" width="19.109375" customWidth="1"/>
    <col min="3" max="3" width="16.33203125" customWidth="1"/>
    <col min="4" max="4" width="14.33203125" customWidth="1"/>
    <col min="5" max="5" width="14.109375" customWidth="1"/>
    <col min="6" max="6" width="14.33203125" customWidth="1"/>
    <col min="17" max="17" width="28.88671875" customWidth="1"/>
    <col min="18" max="18" width="16.5546875" customWidth="1"/>
  </cols>
  <sheetData>
    <row r="2" spans="2:18" ht="23.4" x14ac:dyDescent="0.45">
      <c r="B2" s="287" t="s">
        <v>707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709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705</v>
      </c>
      <c r="D6" s="465" t="s">
        <v>706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38</v>
      </c>
      <c r="D9" s="426">
        <v>38</v>
      </c>
      <c r="E9" s="93">
        <f t="shared" ref="E9:E19" si="0">SUM(C9-D9)</f>
        <v>0</v>
      </c>
      <c r="F9" s="475">
        <f t="shared" ref="F9:F19" si="1">SUM(E9/D9)</f>
        <v>0</v>
      </c>
      <c r="G9" s="516" t="s">
        <v>710</v>
      </c>
      <c r="H9" s="516"/>
      <c r="J9" s="190"/>
      <c r="K9" s="139"/>
      <c r="M9" s="139"/>
      <c r="N9" s="141"/>
      <c r="Q9" s="21" t="s">
        <v>694</v>
      </c>
      <c r="R9" s="21"/>
    </row>
    <row r="10" spans="2:18" ht="15" thickBot="1" x14ac:dyDescent="0.35">
      <c r="B10" s="248" t="s">
        <v>2</v>
      </c>
      <c r="C10" s="427">
        <v>63</v>
      </c>
      <c r="D10" s="427">
        <v>60</v>
      </c>
      <c r="E10" s="93">
        <f t="shared" si="0"/>
        <v>3</v>
      </c>
      <c r="F10" s="44">
        <f t="shared" si="1"/>
        <v>0.05</v>
      </c>
      <c r="I10" s="459"/>
      <c r="J10" s="190"/>
      <c r="K10" s="139"/>
      <c r="L10" s="139"/>
      <c r="M10" s="139"/>
      <c r="N10" s="141"/>
      <c r="Q10" s="21" t="s">
        <v>695</v>
      </c>
      <c r="R10" s="21"/>
    </row>
    <row r="11" spans="2:18" ht="15" thickBot="1" x14ac:dyDescent="0.35">
      <c r="B11" s="38" t="s">
        <v>1</v>
      </c>
      <c r="C11" s="427">
        <v>18</v>
      </c>
      <c r="D11" s="427">
        <v>16</v>
      </c>
      <c r="E11" s="93">
        <f t="shared" si="0"/>
        <v>2</v>
      </c>
      <c r="F11" s="44">
        <f t="shared" si="1"/>
        <v>0.125</v>
      </c>
      <c r="J11" s="190"/>
      <c r="K11" s="139"/>
      <c r="L11" s="139"/>
      <c r="M11" s="139"/>
      <c r="N11" s="141"/>
    </row>
    <row r="12" spans="2:18" ht="15" thickBot="1" x14ac:dyDescent="0.35">
      <c r="B12" s="2" t="s">
        <v>6</v>
      </c>
      <c r="C12" s="427">
        <v>2426</v>
      </c>
      <c r="D12" s="427">
        <v>2385</v>
      </c>
      <c r="E12" s="93">
        <f t="shared" si="0"/>
        <v>41</v>
      </c>
      <c r="F12" s="514">
        <f t="shared" si="1"/>
        <v>1.7190775681341718E-2</v>
      </c>
      <c r="J12" s="190"/>
      <c r="K12" s="144"/>
      <c r="L12" s="139"/>
      <c r="M12" s="139"/>
      <c r="N12" s="141"/>
      <c r="Q12" t="s">
        <v>712</v>
      </c>
    </row>
    <row r="13" spans="2:18" ht="15" thickBot="1" x14ac:dyDescent="0.35">
      <c r="B13" s="461" t="s">
        <v>3</v>
      </c>
      <c r="C13" s="428">
        <v>42</v>
      </c>
      <c r="D13" s="428">
        <v>36</v>
      </c>
      <c r="E13" s="93">
        <f t="shared" si="0"/>
        <v>6</v>
      </c>
      <c r="F13" s="471">
        <f t="shared" si="1"/>
        <v>0.16666666666666666</v>
      </c>
      <c r="J13" s="190"/>
      <c r="K13" s="146"/>
      <c r="L13" s="139"/>
      <c r="M13" s="139"/>
      <c r="N13" s="141"/>
      <c r="Q13" s="16" t="s">
        <v>10</v>
      </c>
      <c r="R13" s="17"/>
    </row>
    <row r="14" spans="2:18" ht="15" thickBot="1" x14ac:dyDescent="0.35">
      <c r="B14" s="14" t="s">
        <v>7</v>
      </c>
      <c r="C14" s="427">
        <v>24</v>
      </c>
      <c r="D14" s="427">
        <v>26</v>
      </c>
      <c r="E14" s="93">
        <f t="shared" si="0"/>
        <v>-2</v>
      </c>
      <c r="F14" s="474">
        <f t="shared" si="1"/>
        <v>-7.6923076923076927E-2</v>
      </c>
      <c r="J14" s="190"/>
      <c r="K14" s="144"/>
      <c r="L14" s="139"/>
      <c r="M14" s="139"/>
      <c r="N14" s="141"/>
      <c r="Q14" s="16" t="s">
        <v>58</v>
      </c>
      <c r="R14" s="18">
        <f>SUM(C19/R7)</f>
        <v>0.74205128205128201</v>
      </c>
    </row>
    <row r="15" spans="2:18" ht="15" thickBot="1" x14ac:dyDescent="0.35">
      <c r="B15" s="14" t="s">
        <v>59</v>
      </c>
      <c r="C15" s="427">
        <v>150</v>
      </c>
      <c r="D15" s="427">
        <v>150</v>
      </c>
      <c r="E15" s="93">
        <f t="shared" si="0"/>
        <v>0</v>
      </c>
      <c r="F15" s="471">
        <f t="shared" si="1"/>
        <v>0</v>
      </c>
      <c r="G15" s="516" t="s">
        <v>710</v>
      </c>
      <c r="H15" s="516"/>
      <c r="J15" s="190"/>
      <c r="K15" s="144"/>
      <c r="L15" s="139"/>
      <c r="M15" s="139"/>
      <c r="N15" s="141"/>
      <c r="Q15" s="16" t="s">
        <v>11</v>
      </c>
      <c r="R15" s="18">
        <f>SUM(C56/R8)</f>
        <v>0.73899601593625497</v>
      </c>
    </row>
    <row r="16" spans="2:18" ht="15" thickBot="1" x14ac:dyDescent="0.35">
      <c r="B16" s="14" t="s">
        <v>338</v>
      </c>
      <c r="C16" s="429">
        <v>24</v>
      </c>
      <c r="D16" s="429">
        <v>22</v>
      </c>
      <c r="E16" s="26">
        <f t="shared" si="0"/>
        <v>2</v>
      </c>
      <c r="F16" s="484">
        <f t="shared" si="1"/>
        <v>9.0909090909090912E-2</v>
      </c>
      <c r="J16" s="190"/>
      <c r="K16" s="145"/>
      <c r="L16" s="139"/>
      <c r="M16" s="139"/>
      <c r="N16" s="141"/>
      <c r="Q16" s="16" t="s">
        <v>696</v>
      </c>
      <c r="R16" s="16"/>
    </row>
    <row r="17" spans="2:18" ht="15" thickBot="1" x14ac:dyDescent="0.35">
      <c r="B17" s="14" t="s">
        <v>65</v>
      </c>
      <c r="C17" s="430">
        <v>23</v>
      </c>
      <c r="D17" s="430">
        <v>23</v>
      </c>
      <c r="E17" s="41">
        <f t="shared" si="0"/>
        <v>0</v>
      </c>
      <c r="F17" s="471">
        <f t="shared" si="1"/>
        <v>0</v>
      </c>
      <c r="G17" s="116" t="s">
        <v>711</v>
      </c>
      <c r="H17" s="116"/>
      <c r="J17" s="190"/>
      <c r="K17" s="144"/>
      <c r="L17" s="139"/>
      <c r="M17" s="139"/>
      <c r="N17" s="141"/>
      <c r="Q17" s="16" t="s">
        <v>697</v>
      </c>
      <c r="R17" s="16"/>
    </row>
    <row r="18" spans="2:18" ht="15" thickBot="1" x14ac:dyDescent="0.35">
      <c r="B18" s="15" t="s">
        <v>19</v>
      </c>
      <c r="C18" s="429">
        <v>86</v>
      </c>
      <c r="D18" s="429">
        <v>78</v>
      </c>
      <c r="E18" s="57">
        <f t="shared" si="0"/>
        <v>8</v>
      </c>
      <c r="F18" s="474">
        <f t="shared" si="1"/>
        <v>0.10256410256410256</v>
      </c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2894</v>
      </c>
      <c r="D19" s="7">
        <f>SUM(D9:D18)</f>
        <v>2834</v>
      </c>
      <c r="E19" s="77">
        <f t="shared" si="0"/>
        <v>60</v>
      </c>
      <c r="F19" s="60">
        <f t="shared" si="1"/>
        <v>2.1171489061397319E-2</v>
      </c>
      <c r="I19" s="6"/>
      <c r="J19" s="190"/>
      <c r="K19" s="144"/>
      <c r="L19" s="139"/>
      <c r="M19" s="139"/>
      <c r="N19" s="141"/>
      <c r="Q19" t="s">
        <v>713</v>
      </c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  <c r="Q20" s="16" t="s">
        <v>10</v>
      </c>
      <c r="R20" s="17"/>
    </row>
    <row r="21" spans="2:18" x14ac:dyDescent="0.3">
      <c r="C21" s="433"/>
      <c r="G21" s="35"/>
      <c r="H21" s="35"/>
      <c r="I21" s="5"/>
      <c r="Q21" s="16" t="s">
        <v>58</v>
      </c>
      <c r="R21" s="18">
        <f>D19/R7</f>
        <v>0.72666666666666668</v>
      </c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  <c r="Q22" s="16" t="s">
        <v>11</v>
      </c>
      <c r="R22" s="18">
        <f>D56/R8</f>
        <v>0.71568127490039846</v>
      </c>
    </row>
    <row r="23" spans="2:18" ht="16.2" thickBot="1" x14ac:dyDescent="0.35">
      <c r="B23" s="6" t="s">
        <v>708</v>
      </c>
      <c r="C23" s="434"/>
      <c r="D23" s="40"/>
      <c r="I23" s="5"/>
      <c r="J23" s="460"/>
      <c r="K23" s="460"/>
      <c r="L23" s="460"/>
      <c r="Q23" s="16" t="s">
        <v>694</v>
      </c>
      <c r="R23" s="16"/>
    </row>
    <row r="24" spans="2:18" x14ac:dyDescent="0.3">
      <c r="B24" s="195"/>
      <c r="C24" s="423" t="s">
        <v>705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  <c r="Q24" s="16" t="s">
        <v>695</v>
      </c>
      <c r="R24" s="16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38</v>
      </c>
      <c r="D27" s="99">
        <v>113</v>
      </c>
      <c r="E27" s="41">
        <f>SUM(C27-D27)</f>
        <v>-75</v>
      </c>
      <c r="F27" s="67">
        <f>SUM(E27/D27)</f>
        <v>-0.66371681415929207</v>
      </c>
      <c r="G27" s="75">
        <f t="shared" ref="G27:G37" si="3">SUM(C27/D27)</f>
        <v>0.33628318584070799</v>
      </c>
    </row>
    <row r="28" spans="2:18" ht="15" thickBot="1" x14ac:dyDescent="0.35">
      <c r="B28" s="34" t="s">
        <v>2</v>
      </c>
      <c r="C28" s="435">
        <f t="shared" si="2"/>
        <v>63</v>
      </c>
      <c r="D28" s="99">
        <v>118</v>
      </c>
      <c r="E28" s="41">
        <f t="shared" ref="E28:E37" si="4">SUM(C28-D28)</f>
        <v>-55</v>
      </c>
      <c r="F28" s="67">
        <f t="shared" ref="F28:F35" si="5">SUM(E28/D28)</f>
        <v>-0.46610169491525422</v>
      </c>
      <c r="G28" s="75">
        <f t="shared" si="3"/>
        <v>0.53389830508474578</v>
      </c>
    </row>
    <row r="29" spans="2:18" ht="15" thickBot="1" x14ac:dyDescent="0.35">
      <c r="B29" s="33" t="s">
        <v>1</v>
      </c>
      <c r="C29" s="435">
        <f t="shared" si="2"/>
        <v>18</v>
      </c>
      <c r="D29" s="99">
        <v>47</v>
      </c>
      <c r="E29" s="41">
        <f t="shared" si="4"/>
        <v>-29</v>
      </c>
      <c r="F29" s="67">
        <f t="shared" si="5"/>
        <v>-0.61702127659574468</v>
      </c>
      <c r="G29" s="75">
        <f t="shared" si="3"/>
        <v>0.38297872340425532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2426</v>
      </c>
      <c r="D30" s="99">
        <v>2500</v>
      </c>
      <c r="E30" s="41">
        <f t="shared" si="4"/>
        <v>-74</v>
      </c>
      <c r="F30" s="67">
        <f t="shared" si="5"/>
        <v>-2.9600000000000001E-2</v>
      </c>
      <c r="G30" s="75">
        <f t="shared" si="3"/>
        <v>0.97040000000000004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42</v>
      </c>
      <c r="D31" s="99">
        <v>75</v>
      </c>
      <c r="E31" s="41">
        <f t="shared" si="4"/>
        <v>-33</v>
      </c>
      <c r="F31" s="67">
        <f t="shared" si="5"/>
        <v>-0.44</v>
      </c>
      <c r="G31" s="75">
        <f t="shared" si="3"/>
        <v>0.56000000000000005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24</v>
      </c>
      <c r="D32" s="99">
        <v>35</v>
      </c>
      <c r="E32" s="41">
        <f t="shared" si="4"/>
        <v>-11</v>
      </c>
      <c r="F32" s="67">
        <f t="shared" si="5"/>
        <v>-0.31428571428571428</v>
      </c>
      <c r="G32" s="75">
        <f t="shared" si="3"/>
        <v>0.68571428571428572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150</v>
      </c>
      <c r="D33" s="99">
        <v>460</v>
      </c>
      <c r="E33" s="41">
        <f t="shared" si="4"/>
        <v>-310</v>
      </c>
      <c r="F33" s="67">
        <f t="shared" si="5"/>
        <v>-0.67391304347826086</v>
      </c>
      <c r="G33" s="75">
        <f t="shared" si="3"/>
        <v>0.32608695652173914</v>
      </c>
      <c r="Q33" s="72"/>
    </row>
    <row r="34" spans="2:17" ht="15" thickBot="1" x14ac:dyDescent="0.35">
      <c r="B34" s="14" t="s">
        <v>338</v>
      </c>
      <c r="C34" s="435">
        <f t="shared" si="2"/>
        <v>24</v>
      </c>
      <c r="D34" s="99">
        <v>61</v>
      </c>
      <c r="E34" s="41">
        <f t="shared" si="4"/>
        <v>-37</v>
      </c>
      <c r="F34" s="67">
        <f t="shared" si="5"/>
        <v>-0.60655737704918034</v>
      </c>
      <c r="G34" s="75">
        <f t="shared" si="3"/>
        <v>0.39344262295081966</v>
      </c>
      <c r="Q34" s="72"/>
    </row>
    <row r="35" spans="2:17" ht="15" thickBot="1" x14ac:dyDescent="0.35">
      <c r="B35" s="14" t="s">
        <v>65</v>
      </c>
      <c r="C35" s="436">
        <f t="shared" si="2"/>
        <v>23</v>
      </c>
      <c r="D35" s="81">
        <v>44</v>
      </c>
      <c r="E35" s="57">
        <f t="shared" si="4"/>
        <v>-21</v>
      </c>
      <c r="F35" s="389">
        <f t="shared" si="5"/>
        <v>-0.47727272727272729</v>
      </c>
      <c r="G35" s="75">
        <f t="shared" si="3"/>
        <v>0.52272727272727271</v>
      </c>
      <c r="Q35" s="72"/>
    </row>
    <row r="36" spans="2:17" ht="15" thickBot="1" x14ac:dyDescent="0.35">
      <c r="B36" s="14" t="s">
        <v>19</v>
      </c>
      <c r="C36" s="435">
        <f t="shared" si="2"/>
        <v>86</v>
      </c>
      <c r="D36" s="119">
        <v>295</v>
      </c>
      <c r="E36" s="41">
        <f t="shared" si="4"/>
        <v>-209</v>
      </c>
      <c r="F36" s="94">
        <f>SUM(E36/D36)</f>
        <v>-0.70847457627118648</v>
      </c>
      <c r="G36" s="75">
        <f t="shared" si="3"/>
        <v>0.29152542372881357</v>
      </c>
      <c r="Q36" s="72"/>
    </row>
    <row r="37" spans="2:17" ht="15" thickBot="1" x14ac:dyDescent="0.35">
      <c r="B37" s="61" t="s">
        <v>50</v>
      </c>
      <c r="C37" s="432">
        <f>SUM(C27:C36)</f>
        <v>2894</v>
      </c>
      <c r="D37" s="7">
        <f>SUM(D27:D36)</f>
        <v>3748</v>
      </c>
      <c r="E37" s="77">
        <f t="shared" si="4"/>
        <v>-854</v>
      </c>
      <c r="F37" s="149">
        <f>SUM(E37/D37)</f>
        <v>-0.22785485592315902</v>
      </c>
      <c r="G37" s="185">
        <f t="shared" si="3"/>
        <v>0.77214514407684098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468</v>
      </c>
      <c r="D39" s="438">
        <f>SUM(D27:D29,D31:D36)</f>
        <v>1248</v>
      </c>
      <c r="E39" s="77">
        <f>SUM(C39-D39)</f>
        <v>-780</v>
      </c>
      <c r="F39" s="149">
        <f>SUM(E39/D39)</f>
        <v>-0.625</v>
      </c>
      <c r="G39" s="185">
        <f>SUM(C39/D39)</f>
        <v>0.375</v>
      </c>
      <c r="Q39" s="72"/>
    </row>
    <row r="40" spans="2:17" x14ac:dyDescent="0.3">
      <c r="C40" s="433"/>
      <c r="Q40" s="72"/>
    </row>
    <row r="41" spans="2:17" ht="15.6" x14ac:dyDescent="0.3">
      <c r="B41" s="70" t="s">
        <v>709</v>
      </c>
      <c r="C41" s="421"/>
      <c r="D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705</v>
      </c>
      <c r="D43" s="465" t="s">
        <v>706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692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1318</v>
      </c>
      <c r="D46" s="441">
        <v>1318</v>
      </c>
      <c r="E46" s="93">
        <f t="shared" ref="E46:E55" si="6">SUM(C46-D46)</f>
        <v>0</v>
      </c>
      <c r="F46" s="472">
        <f t="shared" ref="F46:F55" si="7">SUM(E46/D46)</f>
        <v>0</v>
      </c>
      <c r="G46" s="394">
        <f t="shared" ref="G46:G56" si="8">SUM(C46/C27)</f>
        <v>34.684210526315788</v>
      </c>
      <c r="H46" s="516" t="s">
        <v>710</v>
      </c>
      <c r="I46" s="516"/>
      <c r="M46" s="464"/>
      <c r="Q46" s="72"/>
    </row>
    <row r="47" spans="2:17" ht="15" thickBot="1" x14ac:dyDescent="0.35">
      <c r="B47" s="248" t="s">
        <v>2</v>
      </c>
      <c r="C47" s="427">
        <v>1686</v>
      </c>
      <c r="D47" s="430">
        <v>1971</v>
      </c>
      <c r="E47" s="93">
        <f t="shared" si="6"/>
        <v>-285</v>
      </c>
      <c r="F47" s="95">
        <f t="shared" si="7"/>
        <v>-0.14459665144596651</v>
      </c>
      <c r="G47" s="394">
        <f t="shared" si="8"/>
        <v>26.761904761904763</v>
      </c>
      <c r="K47" s="35"/>
      <c r="Q47" s="72"/>
    </row>
    <row r="48" spans="2:17" ht="15" thickBot="1" x14ac:dyDescent="0.35">
      <c r="B48" s="38" t="s">
        <v>1</v>
      </c>
      <c r="C48" s="427">
        <v>754</v>
      </c>
      <c r="D48" s="427">
        <v>678</v>
      </c>
      <c r="E48" s="93">
        <f t="shared" si="6"/>
        <v>76</v>
      </c>
      <c r="F48" s="95">
        <f t="shared" si="7"/>
        <v>0.11209439528023599</v>
      </c>
      <c r="G48" s="394">
        <f t="shared" si="8"/>
        <v>41.888888888888886</v>
      </c>
      <c r="M48" t="s">
        <v>634</v>
      </c>
      <c r="Q48" s="72"/>
    </row>
    <row r="49" spans="2:17" ht="15" thickBot="1" x14ac:dyDescent="0.35">
      <c r="B49" s="2" t="s">
        <v>6</v>
      </c>
      <c r="C49" s="442">
        <v>78912</v>
      </c>
      <c r="D49" s="442">
        <v>76255</v>
      </c>
      <c r="E49" s="93">
        <f t="shared" si="6"/>
        <v>2657</v>
      </c>
      <c r="F49" s="95">
        <f t="shared" si="7"/>
        <v>3.4843616812012326E-2</v>
      </c>
      <c r="G49" s="394">
        <f t="shared" si="8"/>
        <v>32.527617477328938</v>
      </c>
      <c r="Q49" s="72"/>
    </row>
    <row r="50" spans="2:17" ht="15" thickBot="1" x14ac:dyDescent="0.35">
      <c r="B50" s="3" t="s">
        <v>3</v>
      </c>
      <c r="C50" s="427">
        <v>1539</v>
      </c>
      <c r="D50" s="427">
        <v>1135</v>
      </c>
      <c r="E50" s="93">
        <f t="shared" si="6"/>
        <v>404</v>
      </c>
      <c r="F50" s="472">
        <f t="shared" si="7"/>
        <v>0.35594713656387666</v>
      </c>
      <c r="G50" s="394">
        <f t="shared" si="8"/>
        <v>36.642857142857146</v>
      </c>
      <c r="Q50" s="72"/>
    </row>
    <row r="51" spans="2:17" ht="15" thickBot="1" x14ac:dyDescent="0.35">
      <c r="B51" s="14" t="s">
        <v>7</v>
      </c>
      <c r="C51" s="427">
        <v>509</v>
      </c>
      <c r="D51" s="427">
        <v>708</v>
      </c>
      <c r="E51" s="93">
        <f t="shared" si="6"/>
        <v>-199</v>
      </c>
      <c r="F51" s="472">
        <f t="shared" si="7"/>
        <v>-0.28107344632768361</v>
      </c>
      <c r="G51" s="394">
        <f t="shared" si="8"/>
        <v>21.208333333333332</v>
      </c>
      <c r="Q51" s="72"/>
    </row>
    <row r="52" spans="2:17" ht="15" thickBot="1" x14ac:dyDescent="0.35">
      <c r="B52" s="14" t="s">
        <v>59</v>
      </c>
      <c r="C52" s="473">
        <v>5166</v>
      </c>
      <c r="D52" s="473">
        <v>5166</v>
      </c>
      <c r="E52" s="93">
        <f t="shared" si="6"/>
        <v>0</v>
      </c>
      <c r="F52" s="472">
        <f t="shared" si="7"/>
        <v>0</v>
      </c>
      <c r="G52" s="394">
        <f t="shared" si="8"/>
        <v>34.44</v>
      </c>
      <c r="H52" s="516" t="s">
        <v>710</v>
      </c>
      <c r="I52" s="516"/>
      <c r="K52" s="40"/>
      <c r="M52" s="40"/>
      <c r="Q52" s="88"/>
    </row>
    <row r="53" spans="2:17" ht="15" thickBot="1" x14ac:dyDescent="0.35">
      <c r="B53" s="14" t="s">
        <v>338</v>
      </c>
      <c r="C53" s="429">
        <v>695</v>
      </c>
      <c r="D53" s="429">
        <v>607</v>
      </c>
      <c r="E53" s="26">
        <f t="shared" si="6"/>
        <v>88</v>
      </c>
      <c r="F53" s="214">
        <f t="shared" si="7"/>
        <v>0.14497528830313014</v>
      </c>
      <c r="G53" s="394">
        <f t="shared" si="8"/>
        <v>28.958333333333332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745</v>
      </c>
      <c r="D54" s="427">
        <v>745</v>
      </c>
      <c r="E54" s="41">
        <f t="shared" si="6"/>
        <v>0</v>
      </c>
      <c r="F54" s="485">
        <f t="shared" si="7"/>
        <v>0</v>
      </c>
      <c r="G54" s="394">
        <f t="shared" si="8"/>
        <v>32.391304347826086</v>
      </c>
      <c r="H54" s="116" t="s">
        <v>711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1420</v>
      </c>
      <c r="D55" s="429">
        <v>1235</v>
      </c>
      <c r="E55" s="57">
        <f t="shared" si="6"/>
        <v>185</v>
      </c>
      <c r="F55" s="510">
        <f t="shared" si="7"/>
        <v>0.14979757085020243</v>
      </c>
      <c r="G55" s="394">
        <f t="shared" si="8"/>
        <v>16.511627906976745</v>
      </c>
      <c r="J55" s="5"/>
    </row>
    <row r="56" spans="2:17" ht="15" thickBot="1" x14ac:dyDescent="0.35">
      <c r="B56" s="61" t="s">
        <v>50</v>
      </c>
      <c r="C56" s="432">
        <f>SUM(C46:C55)</f>
        <v>92744</v>
      </c>
      <c r="D56" s="59">
        <f>SUM(D46:D55)</f>
        <v>89818</v>
      </c>
      <c r="E56" s="77">
        <f>SUM(C56-D56)</f>
        <v>2926</v>
      </c>
      <c r="F56" s="149">
        <f>SUM(E56/D56)</f>
        <v>3.2576989022244984E-2</v>
      </c>
      <c r="G56" s="395">
        <f t="shared" si="8"/>
        <v>32.04699378023497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13832</v>
      </c>
      <c r="D57" s="73">
        <f>SUM(D46:D48,D50:D55)</f>
        <v>13563</v>
      </c>
      <c r="E57" s="73">
        <f>SUM(E46:E48,E50:E55)</f>
        <v>269</v>
      </c>
      <c r="F57" s="127">
        <f>SUM(E57/D57)</f>
        <v>1.9833370198333703E-2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13832</v>
      </c>
      <c r="F59" s="30">
        <f>SUM(C27:C29,C31:C36)</f>
        <v>468</v>
      </c>
      <c r="G59" s="134">
        <f>SUM(E59/F59)</f>
        <v>29.555555555555557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708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705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692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1318</v>
      </c>
      <c r="D67" s="220">
        <v>4152</v>
      </c>
      <c r="E67" s="41">
        <f>SUM(C67-D67)</f>
        <v>-2834</v>
      </c>
      <c r="F67" s="67">
        <f>SUM(E67/D67)</f>
        <v>-0.68256262042389215</v>
      </c>
      <c r="G67" s="75">
        <f t="shared" ref="G67:G77" si="10">SUM(C67/D67)</f>
        <v>0.3174373795761079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1686</v>
      </c>
      <c r="D68" s="220">
        <v>3262</v>
      </c>
      <c r="E68" s="41">
        <f t="shared" ref="E68:E76" si="11">SUM(C68-D68)</f>
        <v>-1576</v>
      </c>
      <c r="F68" s="67">
        <f t="shared" ref="F68:F76" si="12">SUM(E68/D68)</f>
        <v>-0.48313917841814835</v>
      </c>
      <c r="G68" s="75">
        <f t="shared" si="10"/>
        <v>0.51686082158185165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754</v>
      </c>
      <c r="D69" s="220">
        <v>1771</v>
      </c>
      <c r="E69" s="41">
        <f t="shared" si="11"/>
        <v>-1017</v>
      </c>
      <c r="F69" s="67">
        <f t="shared" si="12"/>
        <v>-0.57425183512140032</v>
      </c>
      <c r="G69" s="75">
        <f t="shared" si="10"/>
        <v>0.42574816487859968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78912</v>
      </c>
      <c r="D70" s="220">
        <v>86541</v>
      </c>
      <c r="E70" s="41">
        <f t="shared" si="11"/>
        <v>-7629</v>
      </c>
      <c r="F70" s="67">
        <f t="shared" si="12"/>
        <v>-8.8154747460741145E-2</v>
      </c>
      <c r="G70" s="75">
        <f t="shared" si="10"/>
        <v>0.91184525253925885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1539</v>
      </c>
      <c r="D71" s="220">
        <v>2819</v>
      </c>
      <c r="E71" s="41">
        <f t="shared" si="11"/>
        <v>-1280</v>
      </c>
      <c r="F71" s="67">
        <f t="shared" si="12"/>
        <v>-0.45406172401560835</v>
      </c>
      <c r="G71" s="75">
        <f t="shared" si="10"/>
        <v>0.5459382759843916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509</v>
      </c>
      <c r="D72" s="223">
        <v>752</v>
      </c>
      <c r="E72" s="57">
        <f t="shared" si="11"/>
        <v>-243</v>
      </c>
      <c r="F72" s="94">
        <f t="shared" si="12"/>
        <v>-0.32313829787234044</v>
      </c>
      <c r="G72" s="75">
        <f t="shared" si="10"/>
        <v>0.67686170212765961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5166</v>
      </c>
      <c r="D73" s="220">
        <v>14129</v>
      </c>
      <c r="E73" s="41">
        <f t="shared" si="11"/>
        <v>-8963</v>
      </c>
      <c r="F73" s="67">
        <f t="shared" si="12"/>
        <v>-0.63436902823979047</v>
      </c>
      <c r="G73" s="75">
        <f t="shared" si="10"/>
        <v>0.36563097176020948</v>
      </c>
    </row>
    <row r="74" spans="2:14" x14ac:dyDescent="0.3">
      <c r="B74" s="38" t="s">
        <v>338</v>
      </c>
      <c r="C74" s="435">
        <f t="shared" si="9"/>
        <v>695</v>
      </c>
      <c r="D74" s="235">
        <v>1843</v>
      </c>
      <c r="E74" s="93">
        <f t="shared" si="11"/>
        <v>-1148</v>
      </c>
      <c r="F74" s="95">
        <f t="shared" si="12"/>
        <v>-0.62289744981009221</v>
      </c>
      <c r="G74" s="75">
        <f t="shared" si="10"/>
        <v>0.37710255018990774</v>
      </c>
    </row>
    <row r="75" spans="2:14" x14ac:dyDescent="0.3">
      <c r="B75" s="486" t="s">
        <v>65</v>
      </c>
      <c r="C75" s="487">
        <f t="shared" si="9"/>
        <v>745</v>
      </c>
      <c r="D75" s="244">
        <v>1048</v>
      </c>
      <c r="E75" s="489">
        <f t="shared" si="11"/>
        <v>-303</v>
      </c>
      <c r="F75" s="490">
        <f t="shared" si="12"/>
        <v>-0.28912213740458015</v>
      </c>
      <c r="G75" s="75">
        <f t="shared" si="10"/>
        <v>0.71087786259541985</v>
      </c>
    </row>
    <row r="76" spans="2:14" ht="15" thickBot="1" x14ac:dyDescent="0.35">
      <c r="B76" s="38" t="s">
        <v>19</v>
      </c>
      <c r="C76" s="441">
        <f t="shared" si="9"/>
        <v>1420</v>
      </c>
      <c r="D76" s="390">
        <v>5504</v>
      </c>
      <c r="E76" s="26">
        <f t="shared" si="11"/>
        <v>-4084</v>
      </c>
      <c r="F76" s="152">
        <f t="shared" si="12"/>
        <v>-0.74200581395348841</v>
      </c>
      <c r="G76" s="75">
        <f t="shared" si="10"/>
        <v>0.25799418604651164</v>
      </c>
      <c r="K76" s="282"/>
    </row>
    <row r="77" spans="2:14" ht="15" thickBot="1" x14ac:dyDescent="0.35">
      <c r="B77" s="90" t="s">
        <v>50</v>
      </c>
      <c r="C77" s="432">
        <f>SUM(C67:C76)</f>
        <v>92744</v>
      </c>
      <c r="D77" s="115">
        <f>SUM(D67:D76)</f>
        <v>121821</v>
      </c>
      <c r="E77" s="77">
        <f>SUM(C77-D77)</f>
        <v>-29077</v>
      </c>
      <c r="F77" s="149">
        <f>SUM(E77/D77)</f>
        <v>-0.2386862691982499</v>
      </c>
      <c r="G77" s="185">
        <f t="shared" si="10"/>
        <v>0.76131373080175013</v>
      </c>
    </row>
    <row r="78" spans="2:14" ht="15" thickBot="1" x14ac:dyDescent="0.35">
      <c r="C78" s="433"/>
      <c r="E78" s="102">
        <f>SUM(E67:E76)</f>
        <v>-29077</v>
      </c>
    </row>
    <row r="79" spans="2:14" x14ac:dyDescent="0.3">
      <c r="B79" t="s">
        <v>64</v>
      </c>
      <c r="C79" s="444">
        <f>SUM(C77/C37)</f>
        <v>32.04699378023497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13832</v>
      </c>
      <c r="D81" s="73">
        <f>SUM(D67:D69,D71:D76)</f>
        <v>35280</v>
      </c>
      <c r="E81" s="250">
        <f>SUM(C81/D81)</f>
        <v>0.39206349206349206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29.555555555555557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708</v>
      </c>
      <c r="C85" s="434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705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692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34.684210526315788</v>
      </c>
      <c r="D90" s="111">
        <f t="shared" si="13"/>
        <v>36.743362831858406</v>
      </c>
      <c r="E90" s="210">
        <f t="shared" ref="E90:E99" si="14">SUM(C90-D90)</f>
        <v>-2.059152305542618</v>
      </c>
      <c r="F90" s="44">
        <f>SUM(E90/D90)</f>
        <v>-5.6041476523679155E-2</v>
      </c>
    </row>
    <row r="91" spans="2:14" x14ac:dyDescent="0.3">
      <c r="B91" s="129" t="s">
        <v>2</v>
      </c>
      <c r="C91" s="212">
        <f t="shared" si="13"/>
        <v>26.761904761904763</v>
      </c>
      <c r="D91" s="111">
        <f t="shared" si="13"/>
        <v>27.64406779661017</v>
      </c>
      <c r="E91" s="210">
        <f t="shared" si="14"/>
        <v>-0.8821630347054068</v>
      </c>
      <c r="F91" s="44">
        <f t="shared" ref="F91:F99" si="15">SUM(E91/D91)</f>
        <v>-3.191147703716677E-2</v>
      </c>
    </row>
    <row r="92" spans="2:14" x14ac:dyDescent="0.3">
      <c r="B92" s="130" t="s">
        <v>1</v>
      </c>
      <c r="C92" s="212">
        <f t="shared" si="13"/>
        <v>41.888888888888886</v>
      </c>
      <c r="D92" s="111">
        <f t="shared" si="13"/>
        <v>37.680851063829785</v>
      </c>
      <c r="E92" s="210">
        <f t="shared" si="14"/>
        <v>4.2080378250591011</v>
      </c>
      <c r="F92" s="44">
        <f t="shared" si="15"/>
        <v>0.11167576384967688</v>
      </c>
    </row>
    <row r="93" spans="2:14" x14ac:dyDescent="0.3">
      <c r="B93" s="130" t="s">
        <v>6</v>
      </c>
      <c r="C93" s="212">
        <f t="shared" si="13"/>
        <v>32.527617477328938</v>
      </c>
      <c r="D93" s="111">
        <f t="shared" si="13"/>
        <v>34.616399999999999</v>
      </c>
      <c r="E93" s="210">
        <f t="shared" si="14"/>
        <v>-2.0887825226710603</v>
      </c>
      <c r="F93" s="44">
        <f t="shared" si="15"/>
        <v>-6.0340836212635064E-2</v>
      </c>
    </row>
    <row r="94" spans="2:14" x14ac:dyDescent="0.3">
      <c r="B94" s="130" t="s">
        <v>3</v>
      </c>
      <c r="C94" s="212">
        <f t="shared" si="13"/>
        <v>36.642857142857146</v>
      </c>
      <c r="D94" s="111">
        <f t="shared" si="13"/>
        <v>37.586666666666666</v>
      </c>
      <c r="E94" s="210">
        <f t="shared" si="14"/>
        <v>-0.9438095238095201</v>
      </c>
      <c r="F94" s="44">
        <f t="shared" si="15"/>
        <v>-2.5110221456443423E-2</v>
      </c>
    </row>
    <row r="95" spans="2:14" x14ac:dyDescent="0.3">
      <c r="B95" s="130" t="s">
        <v>7</v>
      </c>
      <c r="C95" s="212">
        <f t="shared" si="13"/>
        <v>21.208333333333332</v>
      </c>
      <c r="D95" s="111">
        <f t="shared" si="13"/>
        <v>21.485714285714284</v>
      </c>
      <c r="E95" s="210">
        <f t="shared" si="14"/>
        <v>-0.27738095238095184</v>
      </c>
      <c r="F95" s="44">
        <f t="shared" si="15"/>
        <v>-1.291001773049643E-2</v>
      </c>
      <c r="I95" s="40"/>
    </row>
    <row r="96" spans="2:14" x14ac:dyDescent="0.3">
      <c r="B96" s="130" t="s">
        <v>59</v>
      </c>
      <c r="C96" s="212">
        <f t="shared" si="13"/>
        <v>34.44</v>
      </c>
      <c r="D96" s="111">
        <f t="shared" si="13"/>
        <v>30.715217391304346</v>
      </c>
      <c r="E96" s="210">
        <f t="shared" si="14"/>
        <v>3.7247826086956515</v>
      </c>
      <c r="F96" s="44">
        <f t="shared" si="15"/>
        <v>0.12126831339797578</v>
      </c>
      <c r="J96" s="72"/>
    </row>
    <row r="97" spans="2:10" x14ac:dyDescent="0.3">
      <c r="B97" s="130" t="s">
        <v>338</v>
      </c>
      <c r="C97" s="212">
        <f t="shared" si="13"/>
        <v>28.958333333333332</v>
      </c>
      <c r="D97" s="111">
        <f t="shared" si="13"/>
        <v>30.21311475409836</v>
      </c>
      <c r="E97" s="210">
        <f t="shared" si="14"/>
        <v>-1.2547814207650276</v>
      </c>
      <c r="F97" s="44">
        <f t="shared" si="15"/>
        <v>-4.1531018267317789E-2</v>
      </c>
      <c r="J97" s="72"/>
    </row>
    <row r="98" spans="2:10" x14ac:dyDescent="0.3">
      <c r="B98" s="130" t="s">
        <v>65</v>
      </c>
      <c r="C98" s="212">
        <f t="shared" si="13"/>
        <v>32.391304347826086</v>
      </c>
      <c r="D98" s="111">
        <f t="shared" si="13"/>
        <v>23.818181818181817</v>
      </c>
      <c r="E98" s="210">
        <f t="shared" si="14"/>
        <v>8.5731225296442695</v>
      </c>
      <c r="F98" s="44">
        <f t="shared" si="15"/>
        <v>0.35994025887819453</v>
      </c>
      <c r="J98" s="72"/>
    </row>
    <row r="99" spans="2:10" ht="15" thickBot="1" x14ac:dyDescent="0.35">
      <c r="B99" s="13" t="s">
        <v>19</v>
      </c>
      <c r="C99" s="213">
        <f t="shared" si="13"/>
        <v>16.511627906976745</v>
      </c>
      <c r="D99" s="208">
        <f t="shared" si="13"/>
        <v>18.657627118644069</v>
      </c>
      <c r="E99" s="211">
        <f t="shared" si="14"/>
        <v>-2.1459992116673234</v>
      </c>
      <c r="F99" s="65">
        <f t="shared" si="15"/>
        <v>-0.11501994321254731</v>
      </c>
      <c r="J99" s="455"/>
    </row>
    <row r="100" spans="2:10" x14ac:dyDescent="0.3">
      <c r="C100" s="433"/>
      <c r="J100" s="455"/>
    </row>
    <row r="102" spans="2:10" x14ac:dyDescent="0.3">
      <c r="B102" s="6" t="s">
        <v>708</v>
      </c>
      <c r="C102" s="434"/>
      <c r="D102" s="40"/>
    </row>
    <row r="103" spans="2:10" ht="18.600000000000001" thickBot="1" x14ac:dyDescent="0.4">
      <c r="B103" s="191" t="s">
        <v>690</v>
      </c>
      <c r="C103" s="192"/>
      <c r="D103" s="192"/>
    </row>
    <row r="104" spans="2:10" x14ac:dyDescent="0.3">
      <c r="B104" s="195"/>
      <c r="C104" s="423" t="s">
        <v>705</v>
      </c>
      <c r="D104" s="69" t="s">
        <v>22</v>
      </c>
      <c r="E104" s="82" t="s">
        <v>23</v>
      </c>
      <c r="F104" s="45" t="s">
        <v>23</v>
      </c>
    </row>
    <row r="105" spans="2:10" ht="15" thickBot="1" x14ac:dyDescent="0.35">
      <c r="B105" s="196"/>
      <c r="C105" s="424" t="s">
        <v>692</v>
      </c>
      <c r="D105" s="47" t="s">
        <v>54</v>
      </c>
      <c r="E105" s="209" t="s">
        <v>16</v>
      </c>
      <c r="F105" s="52" t="s">
        <v>21</v>
      </c>
    </row>
    <row r="106" spans="2:10" ht="16.2" thickBot="1" x14ac:dyDescent="0.35">
      <c r="B106" s="39" t="s">
        <v>55</v>
      </c>
      <c r="C106" s="62" t="s">
        <v>15</v>
      </c>
      <c r="D106" s="49" t="s">
        <v>15</v>
      </c>
      <c r="E106" s="54" t="s">
        <v>15</v>
      </c>
      <c r="F106" s="49" t="s">
        <v>15</v>
      </c>
    </row>
    <row r="107" spans="2:10" x14ac:dyDescent="0.3">
      <c r="B107" s="129" t="s">
        <v>0</v>
      </c>
      <c r="C107" s="212"/>
      <c r="D107" s="111">
        <v>21</v>
      </c>
      <c r="E107" s="210"/>
      <c r="F107" s="44"/>
    </row>
    <row r="108" spans="2:10" x14ac:dyDescent="0.3">
      <c r="B108" s="129" t="s">
        <v>2</v>
      </c>
      <c r="C108" s="212"/>
      <c r="D108" s="111">
        <v>8</v>
      </c>
      <c r="E108" s="210"/>
      <c r="F108" s="44"/>
    </row>
    <row r="109" spans="2:10" x14ac:dyDescent="0.3">
      <c r="B109" s="130" t="s">
        <v>1</v>
      </c>
      <c r="C109" s="212"/>
      <c r="D109" s="111">
        <v>3</v>
      </c>
      <c r="E109" s="210"/>
      <c r="F109" s="44"/>
    </row>
    <row r="110" spans="2:10" x14ac:dyDescent="0.3">
      <c r="B110" s="130" t="s">
        <v>6</v>
      </c>
      <c r="C110" s="212">
        <v>401</v>
      </c>
      <c r="D110" s="111">
        <v>428</v>
      </c>
      <c r="E110" s="210"/>
      <c r="F110" s="44"/>
    </row>
    <row r="111" spans="2:10" x14ac:dyDescent="0.3">
      <c r="B111" s="130" t="s">
        <v>3</v>
      </c>
      <c r="C111" s="212"/>
      <c r="D111" s="111">
        <v>13</v>
      </c>
      <c r="E111" s="210"/>
      <c r="F111" s="44"/>
    </row>
    <row r="112" spans="2:10" x14ac:dyDescent="0.3">
      <c r="B112" s="130" t="s">
        <v>7</v>
      </c>
      <c r="C112" s="212"/>
      <c r="D112" s="111">
        <v>7</v>
      </c>
      <c r="E112" s="210"/>
      <c r="F112" s="44"/>
    </row>
    <row r="113" spans="2:9" x14ac:dyDescent="0.3">
      <c r="B113" s="130" t="s">
        <v>59</v>
      </c>
      <c r="C113" s="212"/>
      <c r="D113" s="111">
        <v>97</v>
      </c>
      <c r="E113" s="210"/>
      <c r="F113" s="44"/>
    </row>
    <row r="114" spans="2:9" x14ac:dyDescent="0.3">
      <c r="B114" s="130" t="s">
        <v>338</v>
      </c>
      <c r="C114" s="212"/>
      <c r="D114" s="111">
        <v>12</v>
      </c>
      <c r="E114" s="210"/>
      <c r="F114" s="44"/>
      <c r="I114" t="s">
        <v>66</v>
      </c>
    </row>
    <row r="115" spans="2:9" x14ac:dyDescent="0.3">
      <c r="B115" s="130" t="s">
        <v>65</v>
      </c>
      <c r="C115" s="212"/>
      <c r="D115" s="111">
        <v>8</v>
      </c>
      <c r="E115" s="210"/>
      <c r="F115" s="44"/>
    </row>
    <row r="116" spans="2:9" ht="15" thickBot="1" x14ac:dyDescent="0.35">
      <c r="B116" s="13" t="s">
        <v>19</v>
      </c>
      <c r="C116" s="213"/>
      <c r="D116" s="208"/>
      <c r="E116" s="211"/>
      <c r="F116" s="65"/>
    </row>
    <row r="119" spans="2:9" x14ac:dyDescent="0.3">
      <c r="B119" s="6" t="s">
        <v>708</v>
      </c>
      <c r="C119" s="434"/>
      <c r="D119" s="40"/>
    </row>
    <row r="120" spans="2:9" ht="18.600000000000001" thickBot="1" x14ac:dyDescent="0.4">
      <c r="B120" s="191" t="s">
        <v>691</v>
      </c>
      <c r="C120" s="192"/>
      <c r="D120" s="192"/>
    </row>
    <row r="121" spans="2:9" x14ac:dyDescent="0.3">
      <c r="B121" s="195"/>
      <c r="C121" s="423" t="s">
        <v>705</v>
      </c>
      <c r="D121" s="69" t="s">
        <v>22</v>
      </c>
      <c r="E121" s="82" t="s">
        <v>23</v>
      </c>
      <c r="F121" s="45" t="s">
        <v>23</v>
      </c>
    </row>
    <row r="122" spans="2:9" ht="15" thickBot="1" x14ac:dyDescent="0.35">
      <c r="B122" s="196"/>
      <c r="C122" s="424" t="s">
        <v>14</v>
      </c>
      <c r="D122" s="47" t="s">
        <v>54</v>
      </c>
      <c r="E122" s="209" t="s">
        <v>16</v>
      </c>
      <c r="F122" s="52" t="s">
        <v>21</v>
      </c>
    </row>
    <row r="123" spans="2:9" ht="16.2" thickBot="1" x14ac:dyDescent="0.35">
      <c r="B123" s="39" t="s">
        <v>55</v>
      </c>
      <c r="C123" s="62" t="s">
        <v>15</v>
      </c>
      <c r="D123" s="49" t="s">
        <v>15</v>
      </c>
      <c r="E123" s="54" t="s">
        <v>15</v>
      </c>
      <c r="F123" s="49" t="s">
        <v>15</v>
      </c>
    </row>
    <row r="124" spans="2:9" x14ac:dyDescent="0.3">
      <c r="B124" s="129" t="s">
        <v>0</v>
      </c>
      <c r="C124" s="212"/>
      <c r="D124" s="111"/>
      <c r="E124" s="210"/>
      <c r="F124" s="44"/>
    </row>
    <row r="125" spans="2:9" x14ac:dyDescent="0.3">
      <c r="B125" s="129" t="s">
        <v>2</v>
      </c>
      <c r="C125" s="212"/>
      <c r="D125" s="111"/>
      <c r="E125" s="210"/>
      <c r="F125" s="44"/>
    </row>
    <row r="126" spans="2:9" x14ac:dyDescent="0.3">
      <c r="B126" s="130" t="s">
        <v>1</v>
      </c>
      <c r="C126" s="212"/>
      <c r="D126" s="111"/>
      <c r="E126" s="210"/>
      <c r="F126" s="44"/>
    </row>
    <row r="127" spans="2:9" x14ac:dyDescent="0.3">
      <c r="B127" s="130" t="s">
        <v>6</v>
      </c>
      <c r="C127" s="212"/>
      <c r="D127" s="111"/>
      <c r="E127" s="210"/>
      <c r="F127" s="44"/>
    </row>
    <row r="128" spans="2:9" x14ac:dyDescent="0.3">
      <c r="B128" s="130" t="s">
        <v>3</v>
      </c>
      <c r="C128" s="212"/>
      <c r="D128" s="111"/>
      <c r="E128" s="210"/>
      <c r="F128" s="44"/>
    </row>
    <row r="129" spans="2:6" x14ac:dyDescent="0.3">
      <c r="B129" s="130" t="s">
        <v>7</v>
      </c>
      <c r="C129" s="212"/>
      <c r="D129" s="111"/>
      <c r="E129" s="210"/>
      <c r="F129" s="44"/>
    </row>
    <row r="130" spans="2:6" x14ac:dyDescent="0.3">
      <c r="B130" s="130" t="s">
        <v>59</v>
      </c>
      <c r="C130" s="212"/>
      <c r="D130" s="111"/>
      <c r="E130" s="210"/>
      <c r="F130" s="44"/>
    </row>
    <row r="131" spans="2:6" x14ac:dyDescent="0.3">
      <c r="B131" s="130" t="s">
        <v>338</v>
      </c>
      <c r="C131" s="212"/>
      <c r="D131" s="111"/>
      <c r="E131" s="210"/>
      <c r="F131" s="44"/>
    </row>
    <row r="132" spans="2:6" x14ac:dyDescent="0.3">
      <c r="B132" s="130" t="s">
        <v>65</v>
      </c>
      <c r="C132" s="212"/>
      <c r="D132" s="111"/>
      <c r="E132" s="210"/>
      <c r="F132" s="44"/>
    </row>
    <row r="133" spans="2:6" ht="15" thickBot="1" x14ac:dyDescent="0.35">
      <c r="B133" s="13" t="s">
        <v>19</v>
      </c>
      <c r="C133" s="213"/>
      <c r="D133" s="208"/>
      <c r="E133" s="211"/>
      <c r="F133" s="6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57A5-F834-4F19-A439-4D16D92DF46E}">
  <dimension ref="B2:R133"/>
  <sheetViews>
    <sheetView workbookViewId="0">
      <selection activeCell="B87" sqref="B87:F99"/>
    </sheetView>
  </sheetViews>
  <sheetFormatPr defaultRowHeight="14.4" x14ac:dyDescent="0.3"/>
  <cols>
    <col min="2" max="2" width="19.109375" customWidth="1"/>
    <col min="3" max="3" width="12.5546875" customWidth="1"/>
    <col min="4" max="4" width="14.5546875" customWidth="1"/>
    <col min="5" max="5" width="14.44140625" customWidth="1"/>
    <col min="6" max="6" width="13.44140625" customWidth="1"/>
    <col min="17" max="17" width="32.5546875" customWidth="1"/>
  </cols>
  <sheetData>
    <row r="2" spans="2:18" ht="23.4" x14ac:dyDescent="0.45">
      <c r="B2" s="287" t="s">
        <v>714</v>
      </c>
      <c r="C2" s="420"/>
      <c r="D2" s="288"/>
      <c r="E2" s="89"/>
      <c r="F2" s="89"/>
      <c r="G2" s="89"/>
      <c r="Q2" s="40" t="s">
        <v>68</v>
      </c>
    </row>
    <row r="3" spans="2:18" ht="15.6" x14ac:dyDescent="0.3">
      <c r="B3" s="70"/>
      <c r="C3" s="421"/>
      <c r="D3" s="28"/>
      <c r="E3" s="28"/>
      <c r="F3" s="29"/>
      <c r="G3" s="29"/>
      <c r="H3" s="29"/>
      <c r="J3" s="460"/>
      <c r="K3" s="460"/>
      <c r="L3" s="460"/>
    </row>
    <row r="4" spans="2:18" ht="15.6" x14ac:dyDescent="0.3">
      <c r="B4" s="70" t="s">
        <v>715</v>
      </c>
      <c r="C4" s="421"/>
      <c r="D4" s="28"/>
      <c r="E4" s="28"/>
      <c r="J4" s="190"/>
      <c r="K4" s="190"/>
      <c r="L4" s="190"/>
      <c r="Q4" s="40" t="s">
        <v>18</v>
      </c>
      <c r="R4" s="84"/>
    </row>
    <row r="5" spans="2:18" ht="18.600000000000001" thickBot="1" x14ac:dyDescent="0.4">
      <c r="B5" s="191" t="s">
        <v>51</v>
      </c>
      <c r="C5" s="422"/>
      <c r="D5" s="192"/>
      <c r="J5" s="186"/>
      <c r="R5" s="84"/>
    </row>
    <row r="6" spans="2:18" x14ac:dyDescent="0.3">
      <c r="B6" s="193"/>
      <c r="C6" s="423" t="s">
        <v>718</v>
      </c>
      <c r="D6" s="465" t="s">
        <v>717</v>
      </c>
      <c r="E6" s="45" t="s">
        <v>20</v>
      </c>
      <c r="F6" s="45" t="s">
        <v>20</v>
      </c>
      <c r="J6" s="186"/>
      <c r="K6" s="140"/>
      <c r="L6" s="140"/>
      <c r="M6" s="140"/>
      <c r="N6" s="140"/>
      <c r="Q6" s="19" t="s">
        <v>8</v>
      </c>
      <c r="R6" s="20"/>
    </row>
    <row r="7" spans="2:18" ht="15" thickBot="1" x14ac:dyDescent="0.35">
      <c r="B7" s="194"/>
      <c r="C7" s="424" t="s">
        <v>14</v>
      </c>
      <c r="D7" s="121" t="s">
        <v>14</v>
      </c>
      <c r="E7" s="52" t="s">
        <v>16</v>
      </c>
      <c r="F7" s="52" t="s">
        <v>21</v>
      </c>
      <c r="J7" s="226"/>
      <c r="K7" s="139"/>
      <c r="L7" s="140"/>
      <c r="M7" s="140"/>
      <c r="N7" s="140"/>
      <c r="Q7" s="21" t="s">
        <v>57</v>
      </c>
      <c r="R7" s="22">
        <v>3900</v>
      </c>
    </row>
    <row r="8" spans="2:18" ht="16.2" thickBot="1" x14ac:dyDescent="0.35">
      <c r="B8" s="118" t="s">
        <v>52</v>
      </c>
      <c r="C8" s="425" t="s">
        <v>15</v>
      </c>
      <c r="D8" s="136" t="s">
        <v>15</v>
      </c>
      <c r="E8" s="62" t="s">
        <v>15</v>
      </c>
      <c r="F8" s="62" t="s">
        <v>15</v>
      </c>
      <c r="I8" s="6"/>
      <c r="J8" s="226"/>
      <c r="K8" s="139"/>
      <c r="L8" s="139"/>
      <c r="M8" s="140"/>
      <c r="N8" s="140"/>
      <c r="Q8" s="21" t="s">
        <v>9</v>
      </c>
      <c r="R8" s="23">
        <v>125500</v>
      </c>
    </row>
    <row r="9" spans="2:18" ht="15" thickBot="1" x14ac:dyDescent="0.35">
      <c r="B9" s="249" t="s">
        <v>0</v>
      </c>
      <c r="C9" s="426">
        <v>44</v>
      </c>
      <c r="D9" s="426">
        <v>44</v>
      </c>
      <c r="E9" s="93">
        <f t="shared" ref="E9:E19" si="0">SUM(C9-D9)</f>
        <v>0</v>
      </c>
      <c r="F9" s="475">
        <f t="shared" ref="F9:F19" si="1">SUM(E9/D9)</f>
        <v>0</v>
      </c>
      <c r="G9" s="433"/>
      <c r="H9" s="433"/>
      <c r="J9" s="190"/>
      <c r="K9" s="139"/>
      <c r="M9" s="139"/>
      <c r="N9" s="141"/>
      <c r="Q9" s="21" t="s">
        <v>694</v>
      </c>
      <c r="R9" s="21"/>
    </row>
    <row r="10" spans="2:18" ht="15" thickBot="1" x14ac:dyDescent="0.35">
      <c r="B10" s="248" t="s">
        <v>2</v>
      </c>
      <c r="C10" s="427">
        <v>61</v>
      </c>
      <c r="D10" s="427">
        <v>62</v>
      </c>
      <c r="E10" s="93">
        <f t="shared" si="0"/>
        <v>-1</v>
      </c>
      <c r="F10" s="44">
        <f t="shared" si="1"/>
        <v>-1.6129032258064516E-2</v>
      </c>
      <c r="I10" s="459"/>
      <c r="J10" s="190"/>
      <c r="K10" s="139"/>
      <c r="L10" s="139"/>
      <c r="M10" s="139"/>
      <c r="N10" s="141"/>
      <c r="Q10" s="21" t="s">
        <v>695</v>
      </c>
      <c r="R10" s="21"/>
    </row>
    <row r="11" spans="2:18" ht="15" thickBot="1" x14ac:dyDescent="0.35">
      <c r="B11" s="38" t="s">
        <v>1</v>
      </c>
      <c r="C11" s="427">
        <v>19</v>
      </c>
      <c r="D11" s="427">
        <v>19</v>
      </c>
      <c r="E11" s="93">
        <f t="shared" si="0"/>
        <v>0</v>
      </c>
      <c r="F11" s="44">
        <f t="shared" si="1"/>
        <v>0</v>
      </c>
      <c r="J11" s="190"/>
      <c r="K11" s="139"/>
      <c r="L11" s="139"/>
      <c r="M11" s="139"/>
      <c r="N11" s="141"/>
    </row>
    <row r="12" spans="2:18" ht="15" thickBot="1" x14ac:dyDescent="0.35">
      <c r="B12" s="2" t="s">
        <v>6</v>
      </c>
      <c r="C12" s="427">
        <v>2413</v>
      </c>
      <c r="D12" s="427">
        <v>2433</v>
      </c>
      <c r="E12" s="93">
        <f t="shared" si="0"/>
        <v>-20</v>
      </c>
      <c r="F12" s="514">
        <f t="shared" si="1"/>
        <v>-8.2203041512535959E-3</v>
      </c>
      <c r="J12" s="190"/>
      <c r="K12" s="144"/>
      <c r="L12" s="139"/>
      <c r="M12" s="139"/>
      <c r="N12" s="141"/>
      <c r="Q12" t="s">
        <v>721</v>
      </c>
    </row>
    <row r="13" spans="2:18" ht="15" thickBot="1" x14ac:dyDescent="0.35">
      <c r="B13" s="461" t="s">
        <v>3</v>
      </c>
      <c r="C13" s="428">
        <v>42</v>
      </c>
      <c r="D13" s="428">
        <v>42</v>
      </c>
      <c r="E13" s="93">
        <f t="shared" si="0"/>
        <v>0</v>
      </c>
      <c r="F13" s="471">
        <f t="shared" si="1"/>
        <v>0</v>
      </c>
      <c r="J13" s="190"/>
      <c r="K13" s="146"/>
      <c r="L13" s="139"/>
      <c r="M13" s="139"/>
      <c r="N13" s="141"/>
      <c r="Q13" s="16" t="s">
        <v>10</v>
      </c>
      <c r="R13" s="17"/>
    </row>
    <row r="14" spans="2:18" ht="15" thickBot="1" x14ac:dyDescent="0.35">
      <c r="B14" s="14" t="s">
        <v>7</v>
      </c>
      <c r="C14" s="427">
        <v>23</v>
      </c>
      <c r="D14" s="427">
        <v>24</v>
      </c>
      <c r="E14" s="93">
        <f t="shared" si="0"/>
        <v>-1</v>
      </c>
      <c r="F14" s="474">
        <f t="shared" si="1"/>
        <v>-4.1666666666666664E-2</v>
      </c>
      <c r="J14" s="190"/>
      <c r="K14" s="144"/>
      <c r="L14" s="139"/>
      <c r="M14" s="139"/>
      <c r="N14" s="141"/>
      <c r="Q14" s="16" t="s">
        <v>58</v>
      </c>
      <c r="R14" s="18">
        <f>SUM(C19/R7)</f>
        <v>0.73974358974358978</v>
      </c>
    </row>
    <row r="15" spans="2:18" ht="15" thickBot="1" x14ac:dyDescent="0.35">
      <c r="B15" s="14" t="s">
        <v>59</v>
      </c>
      <c r="C15" s="427">
        <v>151</v>
      </c>
      <c r="D15" s="427">
        <v>152</v>
      </c>
      <c r="E15" s="93">
        <f t="shared" si="0"/>
        <v>-1</v>
      </c>
      <c r="F15" s="471">
        <f t="shared" si="1"/>
        <v>-6.5789473684210523E-3</v>
      </c>
      <c r="J15" s="190"/>
      <c r="K15" s="144"/>
      <c r="L15" s="139"/>
      <c r="M15" s="139"/>
      <c r="N15" s="141"/>
      <c r="Q15" s="16" t="s">
        <v>11</v>
      </c>
      <c r="R15" s="18">
        <f>SUM(C56/R8)</f>
        <v>0.74787250996015942</v>
      </c>
    </row>
    <row r="16" spans="2:18" ht="15" thickBot="1" x14ac:dyDescent="0.35">
      <c r="B16" s="14" t="s">
        <v>338</v>
      </c>
      <c r="C16" s="429">
        <v>23</v>
      </c>
      <c r="D16" s="429">
        <v>24</v>
      </c>
      <c r="E16" s="26">
        <f t="shared" si="0"/>
        <v>-1</v>
      </c>
      <c r="F16" s="484">
        <f t="shared" si="1"/>
        <v>-4.1666666666666664E-2</v>
      </c>
      <c r="J16" s="190"/>
      <c r="K16" s="145"/>
      <c r="L16" s="139"/>
      <c r="M16" s="139"/>
      <c r="N16" s="141"/>
      <c r="Q16" s="16" t="s">
        <v>696</v>
      </c>
      <c r="R16" s="16"/>
    </row>
    <row r="17" spans="2:18" ht="15" thickBot="1" x14ac:dyDescent="0.35">
      <c r="B17" s="14" t="s">
        <v>65</v>
      </c>
      <c r="C17" s="430">
        <v>23</v>
      </c>
      <c r="D17" s="430">
        <v>23</v>
      </c>
      <c r="E17" s="41">
        <f t="shared" si="0"/>
        <v>0</v>
      </c>
      <c r="F17" s="471">
        <f t="shared" si="1"/>
        <v>0</v>
      </c>
      <c r="G17" s="116" t="s">
        <v>711</v>
      </c>
      <c r="H17" s="116"/>
      <c r="J17" s="190"/>
      <c r="K17" s="144"/>
      <c r="L17" s="139"/>
      <c r="M17" s="139"/>
      <c r="N17" s="141"/>
      <c r="Q17" s="16" t="s">
        <v>697</v>
      </c>
      <c r="R17" s="16"/>
    </row>
    <row r="18" spans="2:18" ht="15" thickBot="1" x14ac:dyDescent="0.35">
      <c r="B18" s="15" t="s">
        <v>19</v>
      </c>
      <c r="C18" s="429">
        <v>86</v>
      </c>
      <c r="D18" s="429">
        <v>86</v>
      </c>
      <c r="E18" s="57">
        <f t="shared" si="0"/>
        <v>0</v>
      </c>
      <c r="F18" s="474">
        <f t="shared" si="1"/>
        <v>0</v>
      </c>
      <c r="G18" s="516" t="s">
        <v>719</v>
      </c>
      <c r="H18" s="516"/>
      <c r="I18" s="5"/>
      <c r="J18" s="190"/>
      <c r="K18" s="144"/>
      <c r="L18" s="139"/>
      <c r="M18" s="139"/>
      <c r="N18" s="141"/>
    </row>
    <row r="19" spans="2:18" ht="15" thickBot="1" x14ac:dyDescent="0.35">
      <c r="B19" s="90" t="s">
        <v>50</v>
      </c>
      <c r="C19" s="432">
        <f>SUM(C9:C18)</f>
        <v>2885</v>
      </c>
      <c r="D19" s="7">
        <f>SUM(D9:D18)</f>
        <v>2909</v>
      </c>
      <c r="E19" s="77">
        <f t="shared" si="0"/>
        <v>-24</v>
      </c>
      <c r="F19" s="60">
        <f t="shared" si="1"/>
        <v>-8.250257820556892E-3</v>
      </c>
      <c r="I19" s="6"/>
      <c r="J19" s="190"/>
      <c r="K19" s="144"/>
      <c r="L19" s="139"/>
      <c r="M19" s="139"/>
      <c r="N19" s="141"/>
      <c r="Q19" t="s">
        <v>720</v>
      </c>
    </row>
    <row r="20" spans="2:18" x14ac:dyDescent="0.3">
      <c r="C20" s="433"/>
      <c r="E20" s="35"/>
      <c r="I20" s="6"/>
      <c r="J20" s="142"/>
      <c r="K20" s="146"/>
      <c r="L20" s="142"/>
      <c r="M20" s="142"/>
      <c r="N20" s="143"/>
      <c r="Q20" s="16" t="s">
        <v>10</v>
      </c>
      <c r="R20" s="17"/>
    </row>
    <row r="21" spans="2:18" x14ac:dyDescent="0.3">
      <c r="C21" s="433"/>
      <c r="G21" s="35"/>
      <c r="H21" s="35"/>
      <c r="I21" s="5"/>
      <c r="Q21" s="16" t="s">
        <v>58</v>
      </c>
      <c r="R21" s="18">
        <f>D19/R7</f>
        <v>0.74589743589743585</v>
      </c>
    </row>
    <row r="22" spans="2:18" ht="18" x14ac:dyDescent="0.35">
      <c r="B22" s="191" t="s">
        <v>51</v>
      </c>
      <c r="C22" s="422"/>
      <c r="D22" s="192"/>
      <c r="I22" s="5"/>
      <c r="J22" s="460"/>
      <c r="K22" s="460"/>
      <c r="L22" s="460"/>
      <c r="Q22" s="16" t="s">
        <v>11</v>
      </c>
      <c r="R22" s="18">
        <f>D56/R8</f>
        <v>0.76106772908366538</v>
      </c>
    </row>
    <row r="23" spans="2:18" ht="16.2" thickBot="1" x14ac:dyDescent="0.35">
      <c r="B23" s="6" t="s">
        <v>716</v>
      </c>
      <c r="C23" s="434"/>
      <c r="D23" s="40"/>
      <c r="I23" s="5"/>
      <c r="J23" s="460"/>
      <c r="K23" s="460"/>
      <c r="L23" s="460"/>
      <c r="Q23" s="16" t="s">
        <v>694</v>
      </c>
      <c r="R23" s="16"/>
    </row>
    <row r="24" spans="2:18" x14ac:dyDescent="0.3">
      <c r="B24" s="195"/>
      <c r="C24" s="423" t="s">
        <v>718</v>
      </c>
      <c r="D24" s="80" t="s">
        <v>22</v>
      </c>
      <c r="E24" s="45" t="s">
        <v>23</v>
      </c>
      <c r="F24" s="64" t="s">
        <v>23</v>
      </c>
      <c r="J24" s="190"/>
      <c r="K24" s="190"/>
      <c r="L24" s="190"/>
      <c r="Q24" s="16" t="s">
        <v>695</v>
      </c>
      <c r="R24" s="16"/>
    </row>
    <row r="25" spans="2:18" ht="15" thickBot="1" x14ac:dyDescent="0.35">
      <c r="B25" s="196"/>
      <c r="C25" s="424" t="s">
        <v>14</v>
      </c>
      <c r="D25" s="68" t="s">
        <v>312</v>
      </c>
      <c r="E25" s="52" t="s">
        <v>16</v>
      </c>
      <c r="F25" s="53" t="s">
        <v>21</v>
      </c>
    </row>
    <row r="26" spans="2:18" ht="16.2" thickBot="1" x14ac:dyDescent="0.35">
      <c r="B26" s="1" t="s">
        <v>52</v>
      </c>
      <c r="C26" s="425" t="s">
        <v>15</v>
      </c>
      <c r="D26" s="55" t="s">
        <v>15</v>
      </c>
      <c r="E26" s="49" t="s">
        <v>15</v>
      </c>
      <c r="F26" s="55" t="s">
        <v>15</v>
      </c>
    </row>
    <row r="27" spans="2:18" ht="15" thickBot="1" x14ac:dyDescent="0.35">
      <c r="B27" s="11" t="s">
        <v>0</v>
      </c>
      <c r="C27" s="435">
        <f t="shared" ref="C27:C36" si="2">SUM(C9)</f>
        <v>44</v>
      </c>
      <c r="D27" s="99">
        <v>113</v>
      </c>
      <c r="E27" s="41">
        <f>SUM(C27-D27)</f>
        <v>-69</v>
      </c>
      <c r="F27" s="67">
        <f>SUM(E27/D27)</f>
        <v>-0.61061946902654862</v>
      </c>
      <c r="G27" s="75">
        <f t="shared" ref="G27:G37" si="3">SUM(C27/D27)</f>
        <v>0.38938053097345132</v>
      </c>
    </row>
    <row r="28" spans="2:18" ht="15" thickBot="1" x14ac:dyDescent="0.35">
      <c r="B28" s="34" t="s">
        <v>2</v>
      </c>
      <c r="C28" s="435">
        <f t="shared" si="2"/>
        <v>61</v>
      </c>
      <c r="D28" s="99">
        <v>118</v>
      </c>
      <c r="E28" s="41">
        <f t="shared" ref="E28:E37" si="4">SUM(C28-D28)</f>
        <v>-57</v>
      </c>
      <c r="F28" s="67">
        <f t="shared" ref="F28:F35" si="5">SUM(E28/D28)</f>
        <v>-0.48305084745762711</v>
      </c>
      <c r="G28" s="75">
        <f t="shared" si="3"/>
        <v>0.51694915254237284</v>
      </c>
    </row>
    <row r="29" spans="2:18" ht="15" thickBot="1" x14ac:dyDescent="0.35">
      <c r="B29" s="33" t="s">
        <v>1</v>
      </c>
      <c r="C29" s="435">
        <f t="shared" si="2"/>
        <v>19</v>
      </c>
      <c r="D29" s="99">
        <v>47</v>
      </c>
      <c r="E29" s="41">
        <f t="shared" si="4"/>
        <v>-28</v>
      </c>
      <c r="F29" s="67">
        <f t="shared" si="5"/>
        <v>-0.5957446808510638</v>
      </c>
      <c r="G29" s="75">
        <f t="shared" si="3"/>
        <v>0.40425531914893614</v>
      </c>
      <c r="I29" s="40"/>
      <c r="Q29" s="40"/>
    </row>
    <row r="30" spans="2:18" ht="15" thickBot="1" x14ac:dyDescent="0.35">
      <c r="B30" s="12" t="s">
        <v>6</v>
      </c>
      <c r="C30" s="435">
        <f t="shared" si="2"/>
        <v>2413</v>
      </c>
      <c r="D30" s="99">
        <v>2500</v>
      </c>
      <c r="E30" s="41">
        <f t="shared" si="4"/>
        <v>-87</v>
      </c>
      <c r="F30" s="67">
        <f t="shared" si="5"/>
        <v>-3.4799999999999998E-2</v>
      </c>
      <c r="G30" s="75">
        <f t="shared" si="3"/>
        <v>0.96519999999999995</v>
      </c>
      <c r="I30" s="40"/>
      <c r="J30" s="40"/>
      <c r="K30" s="40"/>
      <c r="L30" s="40"/>
      <c r="M30" s="40"/>
      <c r="N30" s="40"/>
      <c r="O30" s="40"/>
      <c r="P30" s="40"/>
      <c r="Q30" s="10"/>
    </row>
    <row r="31" spans="2:18" ht="15" thickBot="1" x14ac:dyDescent="0.35">
      <c r="B31" s="14" t="s">
        <v>3</v>
      </c>
      <c r="C31" s="435">
        <f t="shared" si="2"/>
        <v>42</v>
      </c>
      <c r="D31" s="99">
        <v>75</v>
      </c>
      <c r="E31" s="41">
        <f t="shared" si="4"/>
        <v>-33</v>
      </c>
      <c r="F31" s="67">
        <f t="shared" si="5"/>
        <v>-0.44</v>
      </c>
      <c r="G31" s="75">
        <f t="shared" si="3"/>
        <v>0.56000000000000005</v>
      </c>
      <c r="I31" s="40"/>
      <c r="J31" s="40"/>
      <c r="K31" s="40"/>
      <c r="L31" s="40"/>
      <c r="M31" s="40"/>
      <c r="N31" s="40"/>
      <c r="O31" s="40"/>
      <c r="P31" s="40"/>
      <c r="Q31" s="40"/>
    </row>
    <row r="32" spans="2:18" ht="15" thickBot="1" x14ac:dyDescent="0.35">
      <c r="B32" s="13" t="s">
        <v>7</v>
      </c>
      <c r="C32" s="435">
        <f t="shared" si="2"/>
        <v>23</v>
      </c>
      <c r="D32" s="99">
        <v>35</v>
      </c>
      <c r="E32" s="41">
        <f t="shared" si="4"/>
        <v>-12</v>
      </c>
      <c r="F32" s="67">
        <f t="shared" si="5"/>
        <v>-0.34285714285714286</v>
      </c>
      <c r="G32" s="75">
        <f t="shared" si="3"/>
        <v>0.65714285714285714</v>
      </c>
      <c r="J32" s="40"/>
      <c r="K32" s="40"/>
      <c r="L32" s="40"/>
      <c r="M32" s="40"/>
      <c r="N32" s="40"/>
      <c r="O32" s="40"/>
      <c r="P32" s="40"/>
      <c r="Q32" s="72"/>
    </row>
    <row r="33" spans="2:17" ht="15" thickBot="1" x14ac:dyDescent="0.35">
      <c r="B33" s="33" t="s">
        <v>59</v>
      </c>
      <c r="C33" s="435">
        <f t="shared" si="2"/>
        <v>151</v>
      </c>
      <c r="D33" s="99">
        <v>460</v>
      </c>
      <c r="E33" s="41">
        <f t="shared" si="4"/>
        <v>-309</v>
      </c>
      <c r="F33" s="67">
        <f t="shared" si="5"/>
        <v>-0.67173913043478262</v>
      </c>
      <c r="G33" s="75">
        <f t="shared" si="3"/>
        <v>0.32826086956521738</v>
      </c>
      <c r="Q33" s="72"/>
    </row>
    <row r="34" spans="2:17" ht="15" thickBot="1" x14ac:dyDescent="0.35">
      <c r="B34" s="14" t="s">
        <v>338</v>
      </c>
      <c r="C34" s="435">
        <f t="shared" si="2"/>
        <v>23</v>
      </c>
      <c r="D34" s="99">
        <v>61</v>
      </c>
      <c r="E34" s="41">
        <f t="shared" si="4"/>
        <v>-38</v>
      </c>
      <c r="F34" s="67">
        <f t="shared" si="5"/>
        <v>-0.62295081967213117</v>
      </c>
      <c r="G34" s="75">
        <f t="shared" si="3"/>
        <v>0.37704918032786883</v>
      </c>
      <c r="Q34" s="72"/>
    </row>
    <row r="35" spans="2:17" ht="15" thickBot="1" x14ac:dyDescent="0.35">
      <c r="B35" s="14" t="s">
        <v>65</v>
      </c>
      <c r="C35" s="436">
        <f t="shared" si="2"/>
        <v>23</v>
      </c>
      <c r="D35" s="81">
        <v>44</v>
      </c>
      <c r="E35" s="57">
        <f t="shared" si="4"/>
        <v>-21</v>
      </c>
      <c r="F35" s="389">
        <f t="shared" si="5"/>
        <v>-0.47727272727272729</v>
      </c>
      <c r="G35" s="75">
        <f t="shared" si="3"/>
        <v>0.52272727272727271</v>
      </c>
      <c r="Q35" s="72"/>
    </row>
    <row r="36" spans="2:17" ht="15" thickBot="1" x14ac:dyDescent="0.35">
      <c r="B36" s="14" t="s">
        <v>19</v>
      </c>
      <c r="C36" s="435">
        <f t="shared" si="2"/>
        <v>86</v>
      </c>
      <c r="D36" s="119">
        <v>295</v>
      </c>
      <c r="E36" s="41">
        <f t="shared" si="4"/>
        <v>-209</v>
      </c>
      <c r="F36" s="94">
        <f>SUM(E36/D36)</f>
        <v>-0.70847457627118648</v>
      </c>
      <c r="G36" s="75">
        <f t="shared" si="3"/>
        <v>0.29152542372881357</v>
      </c>
      <c r="Q36" s="72"/>
    </row>
    <row r="37" spans="2:17" ht="15" thickBot="1" x14ac:dyDescent="0.35">
      <c r="B37" s="61" t="s">
        <v>50</v>
      </c>
      <c r="C37" s="432">
        <f>SUM(C27:C36)</f>
        <v>2885</v>
      </c>
      <c r="D37" s="7">
        <f>SUM(D27:D36)</f>
        <v>3748</v>
      </c>
      <c r="E37" s="77">
        <f t="shared" si="4"/>
        <v>-863</v>
      </c>
      <c r="F37" s="149">
        <f>SUM(E37/D37)</f>
        <v>-0.23025613660618996</v>
      </c>
      <c r="G37" s="185">
        <f t="shared" si="3"/>
        <v>0.76974386339381007</v>
      </c>
      <c r="Q37" s="72"/>
    </row>
    <row r="38" spans="2:17" ht="15" thickBot="1" x14ac:dyDescent="0.35">
      <c r="B38" s="10"/>
      <c r="C38" s="437"/>
      <c r="D38" s="73"/>
      <c r="E38" s="73"/>
      <c r="F38" s="74"/>
      <c r="G38" s="75"/>
      <c r="Q38" s="72"/>
    </row>
    <row r="39" spans="2:17" ht="15" thickBot="1" x14ac:dyDescent="0.35">
      <c r="B39" s="40" t="s">
        <v>213</v>
      </c>
      <c r="C39" s="438">
        <f>SUM(C27:C29,C31:C36)</f>
        <v>472</v>
      </c>
      <c r="D39" s="438">
        <f>SUM(D27:D29,D31:D36)</f>
        <v>1248</v>
      </c>
      <c r="E39" s="77">
        <f>SUM(C39-D39)</f>
        <v>-776</v>
      </c>
      <c r="F39" s="149">
        <f>SUM(E39/D39)</f>
        <v>-0.62179487179487181</v>
      </c>
      <c r="G39" s="185">
        <f>SUM(C39/D39)</f>
        <v>0.37820512820512819</v>
      </c>
      <c r="Q39" s="72"/>
    </row>
    <row r="40" spans="2:17" x14ac:dyDescent="0.3">
      <c r="C40" s="433"/>
      <c r="Q40" s="72"/>
    </row>
    <row r="41" spans="2:17" ht="15.6" x14ac:dyDescent="0.3">
      <c r="B41" s="70" t="s">
        <v>715</v>
      </c>
      <c r="C41" s="421"/>
      <c r="D41" s="28"/>
      <c r="E41" s="28"/>
      <c r="Q41" s="72"/>
    </row>
    <row r="42" spans="2:17" ht="18.600000000000001" thickBot="1" x14ac:dyDescent="0.4">
      <c r="B42" s="191" t="s">
        <v>53</v>
      </c>
      <c r="C42" s="422"/>
      <c r="D42" s="192"/>
      <c r="Q42" s="72"/>
    </row>
    <row r="43" spans="2:17" x14ac:dyDescent="0.3">
      <c r="B43" s="230"/>
      <c r="C43" s="423" t="s">
        <v>718</v>
      </c>
      <c r="D43" s="465" t="s">
        <v>717</v>
      </c>
      <c r="E43" s="45" t="s">
        <v>20</v>
      </c>
      <c r="F43" s="64" t="s">
        <v>20</v>
      </c>
      <c r="Q43" s="72"/>
    </row>
    <row r="44" spans="2:17" ht="15" thickBot="1" x14ac:dyDescent="0.35">
      <c r="B44" s="231"/>
      <c r="C44" s="424" t="s">
        <v>692</v>
      </c>
      <c r="D44" s="47" t="s">
        <v>83</v>
      </c>
      <c r="E44" s="48" t="s">
        <v>16</v>
      </c>
      <c r="F44" s="66" t="s">
        <v>21</v>
      </c>
      <c r="M44" s="464"/>
      <c r="Q44" s="72"/>
    </row>
    <row r="45" spans="2:17" ht="16.2" thickBot="1" x14ac:dyDescent="0.35">
      <c r="B45" s="118" t="s">
        <v>52</v>
      </c>
      <c r="C45" s="440" t="s">
        <v>15</v>
      </c>
      <c r="D45" s="62" t="s">
        <v>15</v>
      </c>
      <c r="E45" s="62" t="s">
        <v>15</v>
      </c>
      <c r="F45" s="63" t="s">
        <v>15</v>
      </c>
      <c r="G45" s="63" t="s">
        <v>60</v>
      </c>
      <c r="Q45" s="72"/>
    </row>
    <row r="46" spans="2:17" ht="15" thickBot="1" x14ac:dyDescent="0.35">
      <c r="B46" s="249" t="s">
        <v>0</v>
      </c>
      <c r="C46" s="441">
        <v>1542</v>
      </c>
      <c r="D46" s="441">
        <v>1494</v>
      </c>
      <c r="E46" s="93">
        <f t="shared" ref="E46:E55" si="6">SUM(C46-D46)</f>
        <v>48</v>
      </c>
      <c r="F46" s="472">
        <f t="shared" ref="F46:F55" si="7">SUM(E46/D46)</f>
        <v>3.2128514056224897E-2</v>
      </c>
      <c r="G46" s="394">
        <f t="shared" ref="G46:G56" si="8">SUM(C46/C27)</f>
        <v>35.045454545454547</v>
      </c>
      <c r="H46" s="433"/>
      <c r="I46" s="433"/>
      <c r="M46" s="464"/>
      <c r="Q46" s="72"/>
    </row>
    <row r="47" spans="2:17" ht="15" thickBot="1" x14ac:dyDescent="0.35">
      <c r="B47" s="248" t="s">
        <v>2</v>
      </c>
      <c r="C47" s="427">
        <v>1644</v>
      </c>
      <c r="D47" s="430">
        <v>1661</v>
      </c>
      <c r="E47" s="93">
        <f t="shared" si="6"/>
        <v>-17</v>
      </c>
      <c r="F47" s="95">
        <f t="shared" si="7"/>
        <v>-1.0234798314268514E-2</v>
      </c>
      <c r="G47" s="394">
        <f t="shared" si="8"/>
        <v>26.950819672131146</v>
      </c>
      <c r="K47" s="35"/>
      <c r="Q47" s="72"/>
    </row>
    <row r="48" spans="2:17" ht="15" thickBot="1" x14ac:dyDescent="0.35">
      <c r="B48" s="38" t="s">
        <v>1</v>
      </c>
      <c r="C48" s="427">
        <v>758</v>
      </c>
      <c r="D48" s="427">
        <v>780</v>
      </c>
      <c r="E48" s="93">
        <f t="shared" si="6"/>
        <v>-22</v>
      </c>
      <c r="F48" s="95">
        <f t="shared" si="7"/>
        <v>-2.8205128205128206E-2</v>
      </c>
      <c r="G48" s="394">
        <f t="shared" si="8"/>
        <v>39.89473684210526</v>
      </c>
      <c r="M48" t="s">
        <v>634</v>
      </c>
      <c r="Q48" s="72"/>
    </row>
    <row r="49" spans="2:17" ht="15" thickBot="1" x14ac:dyDescent="0.35">
      <c r="B49" s="2" t="s">
        <v>6</v>
      </c>
      <c r="C49" s="442">
        <v>80018</v>
      </c>
      <c r="D49" s="442">
        <v>81469</v>
      </c>
      <c r="E49" s="93">
        <f t="shared" si="6"/>
        <v>-1451</v>
      </c>
      <c r="F49" s="95">
        <f t="shared" si="7"/>
        <v>-1.7810455510685046E-2</v>
      </c>
      <c r="G49" s="394">
        <f t="shared" si="8"/>
        <v>33.161210111893908</v>
      </c>
      <c r="Q49" s="72"/>
    </row>
    <row r="50" spans="2:17" ht="15" thickBot="1" x14ac:dyDescent="0.35">
      <c r="B50" s="3" t="s">
        <v>3</v>
      </c>
      <c r="C50" s="427">
        <v>1360</v>
      </c>
      <c r="D50" s="427">
        <v>1371</v>
      </c>
      <c r="E50" s="93">
        <f t="shared" si="6"/>
        <v>-11</v>
      </c>
      <c r="F50" s="472">
        <f t="shared" si="7"/>
        <v>-8.023340627279359E-3</v>
      </c>
      <c r="G50" s="394">
        <f t="shared" si="8"/>
        <v>32.38095238095238</v>
      </c>
      <c r="Q50" s="72"/>
    </row>
    <row r="51" spans="2:17" ht="15" thickBot="1" x14ac:dyDescent="0.35">
      <c r="B51" s="14" t="s">
        <v>7</v>
      </c>
      <c r="C51" s="427">
        <v>488</v>
      </c>
      <c r="D51" s="427">
        <v>500</v>
      </c>
      <c r="E51" s="93">
        <f t="shared" si="6"/>
        <v>-12</v>
      </c>
      <c r="F51" s="472">
        <f t="shared" si="7"/>
        <v>-2.4E-2</v>
      </c>
      <c r="G51" s="394">
        <f t="shared" si="8"/>
        <v>21.217391304347824</v>
      </c>
      <c r="Q51" s="72"/>
    </row>
    <row r="52" spans="2:17" ht="15" thickBot="1" x14ac:dyDescent="0.35">
      <c r="B52" s="14" t="s">
        <v>59</v>
      </c>
      <c r="C52" s="473">
        <v>5198</v>
      </c>
      <c r="D52" s="473">
        <v>5354</v>
      </c>
      <c r="E52" s="93">
        <f t="shared" si="6"/>
        <v>-156</v>
      </c>
      <c r="F52" s="472">
        <f t="shared" si="7"/>
        <v>-2.9137093761673515E-2</v>
      </c>
      <c r="G52" s="394">
        <f t="shared" si="8"/>
        <v>34.423841059602651</v>
      </c>
      <c r="K52" s="40"/>
      <c r="M52" s="40"/>
      <c r="Q52" s="88"/>
    </row>
    <row r="53" spans="2:17" ht="15" thickBot="1" x14ac:dyDescent="0.35">
      <c r="B53" s="14" t="s">
        <v>338</v>
      </c>
      <c r="C53" s="429">
        <v>685</v>
      </c>
      <c r="D53" s="429">
        <v>720</v>
      </c>
      <c r="E53" s="26">
        <f t="shared" si="6"/>
        <v>-35</v>
      </c>
      <c r="F53" s="214">
        <f t="shared" si="7"/>
        <v>-4.8611111111111112E-2</v>
      </c>
      <c r="G53" s="394">
        <f t="shared" si="8"/>
        <v>29.782608695652176</v>
      </c>
      <c r="K53" s="40"/>
      <c r="L53" s="40"/>
      <c r="M53" s="40"/>
      <c r="N53" s="40"/>
      <c r="O53" s="40"/>
      <c r="Q53" s="88"/>
    </row>
    <row r="54" spans="2:17" ht="15" thickBot="1" x14ac:dyDescent="0.35">
      <c r="B54" s="14" t="s">
        <v>65</v>
      </c>
      <c r="C54" s="427">
        <v>745</v>
      </c>
      <c r="D54" s="427">
        <v>745</v>
      </c>
      <c r="E54" s="41">
        <f t="shared" si="6"/>
        <v>0</v>
      </c>
      <c r="F54" s="485">
        <f t="shared" si="7"/>
        <v>0</v>
      </c>
      <c r="G54" s="394">
        <f t="shared" si="8"/>
        <v>32.391304347826086</v>
      </c>
      <c r="H54" s="116" t="s">
        <v>711</v>
      </c>
      <c r="I54" s="116"/>
      <c r="K54" s="40"/>
      <c r="L54" s="40"/>
      <c r="M54" s="40"/>
    </row>
    <row r="55" spans="2:17" ht="15" thickBot="1" x14ac:dyDescent="0.35">
      <c r="B55" s="15" t="s">
        <v>19</v>
      </c>
      <c r="C55" s="429">
        <v>1420</v>
      </c>
      <c r="D55" s="429">
        <v>1420</v>
      </c>
      <c r="E55" s="57">
        <f t="shared" si="6"/>
        <v>0</v>
      </c>
      <c r="F55" s="510">
        <f t="shared" si="7"/>
        <v>0</v>
      </c>
      <c r="G55" s="394">
        <f t="shared" si="8"/>
        <v>16.511627906976745</v>
      </c>
      <c r="H55" s="516" t="s">
        <v>719</v>
      </c>
      <c r="I55" s="516"/>
      <c r="J55" s="5"/>
    </row>
    <row r="56" spans="2:17" ht="15" thickBot="1" x14ac:dyDescent="0.35">
      <c r="B56" s="61" t="s">
        <v>50</v>
      </c>
      <c r="C56" s="432">
        <f>SUM(C46:C55)</f>
        <v>93858</v>
      </c>
      <c r="D56" s="59">
        <f>SUM(D46:D55)</f>
        <v>95514</v>
      </c>
      <c r="E56" s="77">
        <f>SUM(C56-D56)</f>
        <v>-1656</v>
      </c>
      <c r="F56" s="149">
        <f>SUM(E56/D56)</f>
        <v>-1.7337772473145299E-2</v>
      </c>
      <c r="G56" s="395">
        <f t="shared" si="8"/>
        <v>32.533102253032929</v>
      </c>
      <c r="J56" s="10"/>
      <c r="K56" s="40"/>
      <c r="M56" s="40"/>
      <c r="N56" s="88"/>
    </row>
    <row r="57" spans="2:17" ht="15" thickBot="1" x14ac:dyDescent="0.35">
      <c r="B57" t="s">
        <v>448</v>
      </c>
      <c r="C57" s="437">
        <f>SUM(C46:C48,C50:C55)</f>
        <v>13840</v>
      </c>
      <c r="D57" s="73">
        <f>SUM(D46:D48,D50:D55)</f>
        <v>14045</v>
      </c>
      <c r="E57" s="73">
        <f>SUM(E46:E48,E50:E55)</f>
        <v>-205</v>
      </c>
      <c r="F57" s="127">
        <f>SUM(E57/D57)</f>
        <v>-1.4595941616233536E-2</v>
      </c>
      <c r="G57" s="72"/>
      <c r="J57" s="40"/>
      <c r="K57" s="40"/>
      <c r="M57" s="40"/>
      <c r="N57" s="88"/>
    </row>
    <row r="58" spans="2:17" ht="15" thickBot="1" x14ac:dyDescent="0.35">
      <c r="C58" s="433" t="s">
        <v>66</v>
      </c>
      <c r="K58" s="40"/>
      <c r="L58" s="40"/>
      <c r="M58" s="40"/>
    </row>
    <row r="59" spans="2:17" ht="15" thickBot="1" x14ac:dyDescent="0.35">
      <c r="C59" s="443"/>
      <c r="E59" s="83">
        <f>SUM(C46:C48,C50:C55)</f>
        <v>13840</v>
      </c>
      <c r="F59" s="30">
        <f>SUM(C27:C29,C31:C36)</f>
        <v>472</v>
      </c>
      <c r="G59" s="134">
        <f>SUM(E59/F59)</f>
        <v>29.322033898305083</v>
      </c>
      <c r="K59" s="40"/>
      <c r="L59" s="40"/>
      <c r="M59" s="40"/>
    </row>
    <row r="60" spans="2:17" ht="15" thickBot="1" x14ac:dyDescent="0.35">
      <c r="C60" s="433"/>
      <c r="F60" s="132">
        <v>18.8</v>
      </c>
      <c r="G60" s="88"/>
    </row>
    <row r="61" spans="2:17" ht="18" x14ac:dyDescent="0.35">
      <c r="B61" s="191" t="s">
        <v>53</v>
      </c>
      <c r="C61" s="422"/>
      <c r="D61" s="192"/>
      <c r="E61" s="35"/>
    </row>
    <row r="62" spans="2:17" x14ac:dyDescent="0.3">
      <c r="B62" s="6" t="s">
        <v>716</v>
      </c>
      <c r="C62" s="434"/>
      <c r="D62" s="40"/>
      <c r="K62" s="40"/>
    </row>
    <row r="63" spans="2:17" ht="16.2" thickBot="1" x14ac:dyDescent="0.35">
      <c r="B63" s="40" t="s">
        <v>69</v>
      </c>
      <c r="C63" s="433"/>
      <c r="J63" s="452"/>
      <c r="K63" s="40"/>
    </row>
    <row r="64" spans="2:17" x14ac:dyDescent="0.3">
      <c r="B64" s="193"/>
      <c r="C64" s="423" t="s">
        <v>718</v>
      </c>
      <c r="D64" s="80" t="s">
        <v>22</v>
      </c>
      <c r="E64" s="45" t="s">
        <v>23</v>
      </c>
      <c r="F64" s="64" t="s">
        <v>23</v>
      </c>
      <c r="J64" s="283"/>
    </row>
    <row r="65" spans="2:14" ht="16.2" thickBot="1" x14ac:dyDescent="0.35">
      <c r="B65" s="194"/>
      <c r="C65" s="424" t="s">
        <v>692</v>
      </c>
      <c r="D65" s="46" t="s">
        <v>49</v>
      </c>
      <c r="E65" s="52" t="s">
        <v>16</v>
      </c>
      <c r="F65" s="53" t="s">
        <v>21</v>
      </c>
      <c r="J65" s="283"/>
      <c r="K65" s="452"/>
      <c r="L65" s="452"/>
      <c r="M65" s="266"/>
    </row>
    <row r="66" spans="2:14" ht="16.2" thickBot="1" x14ac:dyDescent="0.35">
      <c r="B66" s="118" t="s">
        <v>52</v>
      </c>
      <c r="C66" s="440" t="s">
        <v>15</v>
      </c>
      <c r="D66" s="234" t="s">
        <v>15</v>
      </c>
      <c r="E66" s="62" t="s">
        <v>15</v>
      </c>
      <c r="F66" s="63" t="s">
        <v>15</v>
      </c>
      <c r="J66" s="284"/>
      <c r="K66" s="283"/>
      <c r="L66" s="266"/>
      <c r="M66" s="266"/>
    </row>
    <row r="67" spans="2:14" ht="15" thickBot="1" x14ac:dyDescent="0.35">
      <c r="B67" s="232" t="s">
        <v>0</v>
      </c>
      <c r="C67" s="435">
        <f t="shared" ref="C67:C76" si="9">SUM(C46)</f>
        <v>1542</v>
      </c>
      <c r="D67" s="220">
        <v>4152</v>
      </c>
      <c r="E67" s="41">
        <f>SUM(C67-D67)</f>
        <v>-2610</v>
      </c>
      <c r="F67" s="67">
        <f>SUM(E67/D67)</f>
        <v>-0.62861271676300579</v>
      </c>
      <c r="G67" s="75">
        <f t="shared" ref="G67:G77" si="10">SUM(C67/D67)</f>
        <v>0.37138728323699421</v>
      </c>
      <c r="J67" s="284"/>
      <c r="K67" s="284"/>
      <c r="L67" s="285"/>
      <c r="M67" s="285"/>
    </row>
    <row r="68" spans="2:14" ht="15" thickBot="1" x14ac:dyDescent="0.35">
      <c r="B68" s="117" t="s">
        <v>2</v>
      </c>
      <c r="C68" s="435">
        <f t="shared" si="9"/>
        <v>1644</v>
      </c>
      <c r="D68" s="220">
        <v>3262</v>
      </c>
      <c r="E68" s="41">
        <f t="shared" ref="E68:E76" si="11">SUM(C68-D68)</f>
        <v>-1618</v>
      </c>
      <c r="F68" s="67">
        <f t="shared" ref="F68:F76" si="12">SUM(E68/D68)</f>
        <v>-0.49601471489883509</v>
      </c>
      <c r="G68" s="75">
        <f t="shared" si="10"/>
        <v>0.50398528510116491</v>
      </c>
      <c r="J68" s="284"/>
      <c r="K68" s="284"/>
      <c r="L68" s="285"/>
      <c r="M68" s="285"/>
    </row>
    <row r="69" spans="2:14" ht="15" thickBot="1" x14ac:dyDescent="0.35">
      <c r="B69" s="38" t="s">
        <v>1</v>
      </c>
      <c r="C69" s="435">
        <f t="shared" si="9"/>
        <v>758</v>
      </c>
      <c r="D69" s="220">
        <v>1771</v>
      </c>
      <c r="E69" s="41">
        <f t="shared" si="11"/>
        <v>-1013</v>
      </c>
      <c r="F69" s="67">
        <f t="shared" si="12"/>
        <v>-0.57199322416713716</v>
      </c>
      <c r="G69" s="75">
        <f t="shared" si="10"/>
        <v>0.42800677583286278</v>
      </c>
      <c r="J69" s="284"/>
      <c r="K69" s="335"/>
      <c r="L69" s="337"/>
      <c r="M69" s="286"/>
    </row>
    <row r="70" spans="2:14" ht="15" thickBot="1" x14ac:dyDescent="0.35">
      <c r="B70" s="2" t="s">
        <v>6</v>
      </c>
      <c r="C70" s="435">
        <f t="shared" si="9"/>
        <v>80018</v>
      </c>
      <c r="D70" s="220">
        <v>86541</v>
      </c>
      <c r="E70" s="41">
        <f t="shared" si="11"/>
        <v>-6523</v>
      </c>
      <c r="F70" s="67">
        <f t="shared" si="12"/>
        <v>-7.5374677898337211E-2</v>
      </c>
      <c r="G70" s="75">
        <f t="shared" si="10"/>
        <v>0.92462532210166282</v>
      </c>
      <c r="J70" s="338"/>
      <c r="K70" s="335"/>
      <c r="L70" s="336"/>
      <c r="M70" s="286"/>
    </row>
    <row r="71" spans="2:14" ht="15" thickBot="1" x14ac:dyDescent="0.35">
      <c r="B71" s="3" t="s">
        <v>3</v>
      </c>
      <c r="C71" s="435">
        <f t="shared" si="9"/>
        <v>1360</v>
      </c>
      <c r="D71" s="220">
        <v>2819</v>
      </c>
      <c r="E71" s="41">
        <f t="shared" si="11"/>
        <v>-1459</v>
      </c>
      <c r="F71" s="67">
        <f t="shared" si="12"/>
        <v>-0.51755941823341611</v>
      </c>
      <c r="G71" s="75">
        <f t="shared" si="10"/>
        <v>0.48244058176658389</v>
      </c>
      <c r="K71" s="335"/>
      <c r="L71" s="336"/>
      <c r="M71" s="286"/>
    </row>
    <row r="72" spans="2:14" ht="15" thickBot="1" x14ac:dyDescent="0.35">
      <c r="B72" s="227" t="s">
        <v>7</v>
      </c>
      <c r="C72" s="435">
        <f t="shared" si="9"/>
        <v>488</v>
      </c>
      <c r="D72" s="223">
        <v>752</v>
      </c>
      <c r="E72" s="57">
        <f t="shared" si="11"/>
        <v>-264</v>
      </c>
      <c r="F72" s="94">
        <f t="shared" si="12"/>
        <v>-0.35106382978723405</v>
      </c>
      <c r="G72" s="75">
        <f t="shared" si="10"/>
        <v>0.64893617021276595</v>
      </c>
      <c r="K72" s="10"/>
      <c r="L72" s="10"/>
    </row>
    <row r="73" spans="2:14" ht="15" thickBot="1" x14ac:dyDescent="0.35">
      <c r="B73" s="14" t="s">
        <v>59</v>
      </c>
      <c r="C73" s="435">
        <f t="shared" si="9"/>
        <v>5198</v>
      </c>
      <c r="D73" s="220">
        <v>14129</v>
      </c>
      <c r="E73" s="41">
        <f t="shared" si="11"/>
        <v>-8931</v>
      </c>
      <c r="F73" s="67">
        <f t="shared" si="12"/>
        <v>-0.63210418288626224</v>
      </c>
      <c r="G73" s="75">
        <f t="shared" si="10"/>
        <v>0.3678958171137377</v>
      </c>
    </row>
    <row r="74" spans="2:14" x14ac:dyDescent="0.3">
      <c r="B74" s="38" t="s">
        <v>338</v>
      </c>
      <c r="C74" s="435">
        <f t="shared" si="9"/>
        <v>685</v>
      </c>
      <c r="D74" s="235">
        <v>1843</v>
      </c>
      <c r="E74" s="93">
        <f t="shared" si="11"/>
        <v>-1158</v>
      </c>
      <c r="F74" s="95">
        <f t="shared" si="12"/>
        <v>-0.62832338578404778</v>
      </c>
      <c r="G74" s="75">
        <f t="shared" si="10"/>
        <v>0.37167661421595227</v>
      </c>
    </row>
    <row r="75" spans="2:14" x14ac:dyDescent="0.3">
      <c r="B75" s="486" t="s">
        <v>65</v>
      </c>
      <c r="C75" s="487">
        <f t="shared" si="9"/>
        <v>745</v>
      </c>
      <c r="D75" s="244">
        <v>1048</v>
      </c>
      <c r="E75" s="489">
        <f t="shared" si="11"/>
        <v>-303</v>
      </c>
      <c r="F75" s="490">
        <f t="shared" si="12"/>
        <v>-0.28912213740458015</v>
      </c>
      <c r="G75" s="75">
        <f t="shared" si="10"/>
        <v>0.71087786259541985</v>
      </c>
    </row>
    <row r="76" spans="2:14" ht="15" thickBot="1" x14ac:dyDescent="0.35">
      <c r="B76" s="38" t="s">
        <v>19</v>
      </c>
      <c r="C76" s="441">
        <f t="shared" si="9"/>
        <v>1420</v>
      </c>
      <c r="D76" s="390">
        <v>5504</v>
      </c>
      <c r="E76" s="26">
        <f t="shared" si="11"/>
        <v>-4084</v>
      </c>
      <c r="F76" s="152">
        <f t="shared" si="12"/>
        <v>-0.74200581395348841</v>
      </c>
      <c r="G76" s="75">
        <f t="shared" si="10"/>
        <v>0.25799418604651164</v>
      </c>
      <c r="K76" s="282"/>
    </row>
    <row r="77" spans="2:14" ht="15" thickBot="1" x14ac:dyDescent="0.35">
      <c r="B77" s="90" t="s">
        <v>50</v>
      </c>
      <c r="C77" s="432">
        <f>SUM(C67:C76)</f>
        <v>93858</v>
      </c>
      <c r="D77" s="115">
        <f>SUM(D67:D76)</f>
        <v>121821</v>
      </c>
      <c r="E77" s="77">
        <f>SUM(C77-D77)</f>
        <v>-27963</v>
      </c>
      <c r="F77" s="149">
        <f>SUM(E77/D77)</f>
        <v>-0.22954170463220627</v>
      </c>
      <c r="G77" s="185">
        <f t="shared" si="10"/>
        <v>0.77045829536779376</v>
      </c>
    </row>
    <row r="78" spans="2:14" ht="15" thickBot="1" x14ac:dyDescent="0.35">
      <c r="C78" s="433"/>
      <c r="E78" s="102">
        <f>SUM(E67:E76)</f>
        <v>-27963</v>
      </c>
    </row>
    <row r="79" spans="2:14" x14ac:dyDescent="0.3">
      <c r="B79" t="s">
        <v>64</v>
      </c>
      <c r="C79" s="444">
        <f>SUM(C77/C37)</f>
        <v>32.533102253032929</v>
      </c>
      <c r="D79" s="72">
        <f>SUM(D77/D37)</f>
        <v>32.502934898612594</v>
      </c>
    </row>
    <row r="80" spans="2:14" x14ac:dyDescent="0.3">
      <c r="C80" s="433"/>
      <c r="K80" s="282"/>
      <c r="N80" s="72"/>
    </row>
    <row r="81" spans="2:14" x14ac:dyDescent="0.3">
      <c r="C81" s="437">
        <f>SUM(C67:C69,C71:C76)</f>
        <v>13840</v>
      </c>
      <c r="D81" s="73">
        <f>SUM(D67:D69,D71:D76)</f>
        <v>35280</v>
      </c>
      <c r="E81" s="250">
        <f>SUM(C81/D81)</f>
        <v>0.39229024943310659</v>
      </c>
      <c r="F81" s="74"/>
      <c r="N81" s="72"/>
    </row>
    <row r="82" spans="2:14" x14ac:dyDescent="0.3">
      <c r="C82" s="434"/>
      <c r="D82" s="73"/>
      <c r="E82" s="73"/>
      <c r="N82" s="72"/>
    </row>
    <row r="83" spans="2:14" x14ac:dyDescent="0.3">
      <c r="B83" t="s">
        <v>589</v>
      </c>
      <c r="C83" s="445">
        <f>(SUM(C67,C68,C69,C71,C72,C73,C74,C75,C76)/SUM(C27,C28,C29,C31,C32,C33,C34,C35,C36))</f>
        <v>29.322033898305083</v>
      </c>
      <c r="D83" s="10"/>
      <c r="E83" s="73"/>
      <c r="N83" s="72"/>
    </row>
    <row r="84" spans="2:14" x14ac:dyDescent="0.3">
      <c r="C84" s="433"/>
      <c r="N84" s="72"/>
    </row>
    <row r="85" spans="2:14" x14ac:dyDescent="0.3">
      <c r="B85" s="6" t="s">
        <v>716</v>
      </c>
      <c r="C85" s="434"/>
      <c r="D85" s="40"/>
      <c r="N85" s="72"/>
    </row>
    <row r="86" spans="2:14" ht="18.600000000000001" thickBot="1" x14ac:dyDescent="0.4">
      <c r="B86" s="191" t="s">
        <v>56</v>
      </c>
      <c r="C86" s="192"/>
      <c r="D86" s="192"/>
      <c r="N86" s="72"/>
    </row>
    <row r="87" spans="2:14" x14ac:dyDescent="0.3">
      <c r="B87" s="195"/>
      <c r="C87" s="423" t="s">
        <v>718</v>
      </c>
      <c r="D87" s="69" t="s">
        <v>22</v>
      </c>
      <c r="E87" s="82" t="s">
        <v>23</v>
      </c>
      <c r="F87" s="45" t="s">
        <v>23</v>
      </c>
      <c r="N87" s="72"/>
    </row>
    <row r="88" spans="2:14" ht="15" thickBot="1" x14ac:dyDescent="0.35">
      <c r="B88" s="196"/>
      <c r="C88" s="424" t="s">
        <v>692</v>
      </c>
      <c r="D88" s="47" t="s">
        <v>54</v>
      </c>
      <c r="E88" s="209" t="s">
        <v>16</v>
      </c>
      <c r="F88" s="52" t="s">
        <v>21</v>
      </c>
      <c r="N88" s="72"/>
    </row>
    <row r="89" spans="2:14" ht="16.2" thickBot="1" x14ac:dyDescent="0.35">
      <c r="B89" s="39" t="s">
        <v>55</v>
      </c>
      <c r="C89" s="62" t="s">
        <v>15</v>
      </c>
      <c r="D89" s="49" t="s">
        <v>15</v>
      </c>
      <c r="E89" s="54" t="s">
        <v>15</v>
      </c>
      <c r="F89" s="49" t="s">
        <v>15</v>
      </c>
      <c r="N89" s="72"/>
    </row>
    <row r="90" spans="2:14" x14ac:dyDescent="0.3">
      <c r="B90" s="129" t="s">
        <v>0</v>
      </c>
      <c r="C90" s="212">
        <f t="shared" ref="C90:D99" si="13">SUM(C67/C27)</f>
        <v>35.045454545454547</v>
      </c>
      <c r="D90" s="111">
        <f t="shared" si="13"/>
        <v>36.743362831858406</v>
      </c>
      <c r="E90" s="210">
        <f t="shared" ref="E90:E99" si="14">SUM(C90-D90)</f>
        <v>-1.6979082864038588</v>
      </c>
      <c r="F90" s="44">
        <f>SUM(E90/D90)</f>
        <v>-4.6209931686810223E-2</v>
      </c>
    </row>
    <row r="91" spans="2:14" x14ac:dyDescent="0.3">
      <c r="B91" s="129" t="s">
        <v>2</v>
      </c>
      <c r="C91" s="212">
        <f t="shared" si="13"/>
        <v>26.950819672131146</v>
      </c>
      <c r="D91" s="111">
        <f t="shared" si="13"/>
        <v>27.64406779661017</v>
      </c>
      <c r="E91" s="210">
        <f t="shared" si="14"/>
        <v>-0.69324812447902318</v>
      </c>
      <c r="F91" s="44">
        <f t="shared" ref="F91:F99" si="15">SUM(E91/D91)</f>
        <v>-2.5077645214140017E-2</v>
      </c>
    </row>
    <row r="92" spans="2:14" x14ac:dyDescent="0.3">
      <c r="B92" s="130" t="s">
        <v>1</v>
      </c>
      <c r="C92" s="212">
        <f t="shared" si="13"/>
        <v>39.89473684210526</v>
      </c>
      <c r="D92" s="111">
        <f t="shared" si="13"/>
        <v>37.680851063829785</v>
      </c>
      <c r="E92" s="210">
        <f t="shared" si="14"/>
        <v>2.2138857782754755</v>
      </c>
      <c r="F92" s="44">
        <f t="shared" si="15"/>
        <v>5.8753603376029001E-2</v>
      </c>
    </row>
    <row r="93" spans="2:14" x14ac:dyDescent="0.3">
      <c r="B93" s="130" t="s">
        <v>6</v>
      </c>
      <c r="C93" s="212">
        <f t="shared" si="13"/>
        <v>33.161210111893908</v>
      </c>
      <c r="D93" s="111">
        <f t="shared" si="13"/>
        <v>34.616399999999999</v>
      </c>
      <c r="E93" s="210">
        <f t="shared" si="14"/>
        <v>-1.4551898881060907</v>
      </c>
      <c r="F93" s="44">
        <f t="shared" si="15"/>
        <v>-4.2037585887212153E-2</v>
      </c>
    </row>
    <row r="94" spans="2:14" x14ac:dyDescent="0.3">
      <c r="B94" s="130" t="s">
        <v>3</v>
      </c>
      <c r="C94" s="212">
        <f t="shared" si="13"/>
        <v>32.38095238095238</v>
      </c>
      <c r="D94" s="111">
        <f t="shared" si="13"/>
        <v>37.586666666666666</v>
      </c>
      <c r="E94" s="210">
        <f t="shared" si="14"/>
        <v>-5.2057142857142864</v>
      </c>
      <c r="F94" s="44">
        <f t="shared" si="15"/>
        <v>-0.13849896113110022</v>
      </c>
    </row>
    <row r="95" spans="2:14" x14ac:dyDescent="0.3">
      <c r="B95" s="130" t="s">
        <v>7</v>
      </c>
      <c r="C95" s="212">
        <f t="shared" si="13"/>
        <v>21.217391304347824</v>
      </c>
      <c r="D95" s="111">
        <f t="shared" si="13"/>
        <v>21.485714285714284</v>
      </c>
      <c r="E95" s="210">
        <f t="shared" si="14"/>
        <v>-0.2683229813664596</v>
      </c>
      <c r="F95" s="44">
        <f t="shared" si="15"/>
        <v>-1.2488436632747455E-2</v>
      </c>
      <c r="I95" s="40"/>
    </row>
    <row r="96" spans="2:14" x14ac:dyDescent="0.3">
      <c r="B96" s="130" t="s">
        <v>59</v>
      </c>
      <c r="C96" s="212">
        <f t="shared" si="13"/>
        <v>34.423841059602651</v>
      </c>
      <c r="D96" s="111">
        <f t="shared" si="13"/>
        <v>30.715217391304346</v>
      </c>
      <c r="E96" s="210">
        <f t="shared" si="14"/>
        <v>3.7086236682983049</v>
      </c>
      <c r="F96" s="44">
        <f t="shared" si="15"/>
        <v>0.12074222431999578</v>
      </c>
      <c r="J96" s="72"/>
    </row>
    <row r="97" spans="2:10" x14ac:dyDescent="0.3">
      <c r="B97" s="130" t="s">
        <v>338</v>
      </c>
      <c r="C97" s="212">
        <f t="shared" si="13"/>
        <v>29.782608695652176</v>
      </c>
      <c r="D97" s="111">
        <f t="shared" si="13"/>
        <v>30.21311475409836</v>
      </c>
      <c r="E97" s="210">
        <f t="shared" si="14"/>
        <v>-0.43050605844618417</v>
      </c>
      <c r="F97" s="44">
        <f t="shared" si="15"/>
        <v>-1.4248979688126552E-2</v>
      </c>
      <c r="J97" s="72"/>
    </row>
    <row r="98" spans="2:10" x14ac:dyDescent="0.3">
      <c r="B98" s="130" t="s">
        <v>65</v>
      </c>
      <c r="C98" s="212">
        <f t="shared" si="13"/>
        <v>32.391304347826086</v>
      </c>
      <c r="D98" s="111">
        <f t="shared" si="13"/>
        <v>23.818181818181817</v>
      </c>
      <c r="E98" s="210">
        <f t="shared" si="14"/>
        <v>8.5731225296442695</v>
      </c>
      <c r="F98" s="44">
        <f t="shared" si="15"/>
        <v>0.35994025887819453</v>
      </c>
      <c r="J98" s="72"/>
    </row>
    <row r="99" spans="2:10" ht="15" thickBot="1" x14ac:dyDescent="0.35">
      <c r="B99" s="13" t="s">
        <v>19</v>
      </c>
      <c r="C99" s="213">
        <f t="shared" si="13"/>
        <v>16.511627906976745</v>
      </c>
      <c r="D99" s="208">
        <f t="shared" si="13"/>
        <v>18.657627118644069</v>
      </c>
      <c r="E99" s="211">
        <f t="shared" si="14"/>
        <v>-2.1459992116673234</v>
      </c>
      <c r="F99" s="65">
        <f t="shared" si="15"/>
        <v>-0.11501994321254731</v>
      </c>
      <c r="J99" s="455"/>
    </row>
    <row r="100" spans="2:10" x14ac:dyDescent="0.3">
      <c r="C100" s="433"/>
      <c r="J100" s="455"/>
    </row>
    <row r="102" spans="2:10" x14ac:dyDescent="0.3">
      <c r="B102" s="6" t="s">
        <v>716</v>
      </c>
      <c r="C102" s="434"/>
      <c r="D102" s="40"/>
    </row>
    <row r="103" spans="2:10" ht="18.600000000000001" thickBot="1" x14ac:dyDescent="0.4">
      <c r="B103" s="191" t="s">
        <v>690</v>
      </c>
      <c r="C103" s="192"/>
      <c r="D103" s="192"/>
    </row>
    <row r="104" spans="2:10" x14ac:dyDescent="0.3">
      <c r="B104" s="195"/>
      <c r="C104" s="423" t="s">
        <v>718</v>
      </c>
      <c r="D104" s="69" t="s">
        <v>22</v>
      </c>
      <c r="E104" s="82" t="s">
        <v>23</v>
      </c>
      <c r="F104" s="45" t="s">
        <v>23</v>
      </c>
    </row>
    <row r="105" spans="2:10" ht="15" thickBot="1" x14ac:dyDescent="0.35">
      <c r="B105" s="196"/>
      <c r="C105" s="424" t="s">
        <v>692</v>
      </c>
      <c r="D105" s="47" t="s">
        <v>54</v>
      </c>
      <c r="E105" s="209" t="s">
        <v>16</v>
      </c>
      <c r="F105" s="52" t="s">
        <v>21</v>
      </c>
    </row>
    <row r="106" spans="2:10" ht="16.2" thickBot="1" x14ac:dyDescent="0.35">
      <c r="B106" s="39" t="s">
        <v>55</v>
      </c>
      <c r="C106" s="62" t="s">
        <v>15</v>
      </c>
      <c r="D106" s="49" t="s">
        <v>15</v>
      </c>
      <c r="E106" s="54" t="s">
        <v>15</v>
      </c>
      <c r="F106" s="49" t="s">
        <v>15</v>
      </c>
    </row>
    <row r="107" spans="2:10" x14ac:dyDescent="0.3">
      <c r="B107" s="129" t="s">
        <v>0</v>
      </c>
      <c r="C107" s="212"/>
      <c r="D107" s="111">
        <v>21</v>
      </c>
      <c r="E107" s="210"/>
      <c r="F107" s="44"/>
    </row>
    <row r="108" spans="2:10" x14ac:dyDescent="0.3">
      <c r="B108" s="129" t="s">
        <v>2</v>
      </c>
      <c r="C108" s="212"/>
      <c r="D108" s="111">
        <v>8</v>
      </c>
      <c r="E108" s="210"/>
      <c r="F108" s="44"/>
    </row>
    <row r="109" spans="2:10" x14ac:dyDescent="0.3">
      <c r="B109" s="130" t="s">
        <v>1</v>
      </c>
      <c r="C109" s="212"/>
      <c r="D109" s="111">
        <v>3</v>
      </c>
      <c r="E109" s="210"/>
      <c r="F109" s="44"/>
    </row>
    <row r="110" spans="2:10" x14ac:dyDescent="0.3">
      <c r="B110" s="130" t="s">
        <v>6</v>
      </c>
      <c r="C110" s="212">
        <v>401</v>
      </c>
      <c r="D110" s="111">
        <v>428</v>
      </c>
      <c r="E110" s="210"/>
      <c r="F110" s="44"/>
    </row>
    <row r="111" spans="2:10" x14ac:dyDescent="0.3">
      <c r="B111" s="130" t="s">
        <v>3</v>
      </c>
      <c r="C111" s="212"/>
      <c r="D111" s="111">
        <v>13</v>
      </c>
      <c r="E111" s="210"/>
      <c r="F111" s="44"/>
    </row>
    <row r="112" spans="2:10" x14ac:dyDescent="0.3">
      <c r="B112" s="130" t="s">
        <v>7</v>
      </c>
      <c r="C112" s="212"/>
      <c r="D112" s="111">
        <v>7</v>
      </c>
      <c r="E112" s="210"/>
      <c r="F112" s="44"/>
    </row>
    <row r="113" spans="2:9" x14ac:dyDescent="0.3">
      <c r="B113" s="130" t="s">
        <v>59</v>
      </c>
      <c r="C113" s="212"/>
      <c r="D113" s="111">
        <v>97</v>
      </c>
      <c r="E113" s="210"/>
      <c r="F113" s="44"/>
    </row>
    <row r="114" spans="2:9" x14ac:dyDescent="0.3">
      <c r="B114" s="130" t="s">
        <v>338</v>
      </c>
      <c r="C114" s="212"/>
      <c r="D114" s="111">
        <v>12</v>
      </c>
      <c r="E114" s="210"/>
      <c r="F114" s="44"/>
      <c r="I114" t="s">
        <v>66</v>
      </c>
    </row>
    <row r="115" spans="2:9" x14ac:dyDescent="0.3">
      <c r="B115" s="130" t="s">
        <v>65</v>
      </c>
      <c r="C115" s="212"/>
      <c r="D115" s="111">
        <v>8</v>
      </c>
      <c r="E115" s="210"/>
      <c r="F115" s="44"/>
    </row>
    <row r="116" spans="2:9" ht="15" thickBot="1" x14ac:dyDescent="0.35">
      <c r="B116" s="13" t="s">
        <v>19</v>
      </c>
      <c r="C116" s="213"/>
      <c r="D116" s="208"/>
      <c r="E116" s="211"/>
      <c r="F116" s="65"/>
    </row>
    <row r="119" spans="2:9" x14ac:dyDescent="0.3">
      <c r="B119" s="6" t="s">
        <v>716</v>
      </c>
      <c r="C119" s="434"/>
      <c r="D119" s="40"/>
    </row>
    <row r="120" spans="2:9" ht="18.600000000000001" thickBot="1" x14ac:dyDescent="0.4">
      <c r="B120" s="191" t="s">
        <v>691</v>
      </c>
      <c r="C120" s="192"/>
      <c r="D120" s="192"/>
    </row>
    <row r="121" spans="2:9" x14ac:dyDescent="0.3">
      <c r="B121" s="195"/>
      <c r="C121" s="423" t="s">
        <v>718</v>
      </c>
      <c r="D121" s="69" t="s">
        <v>22</v>
      </c>
      <c r="E121" s="82" t="s">
        <v>23</v>
      </c>
      <c r="F121" s="45" t="s">
        <v>23</v>
      </c>
    </row>
    <row r="122" spans="2:9" ht="15" thickBot="1" x14ac:dyDescent="0.35">
      <c r="B122" s="196"/>
      <c r="C122" s="424" t="s">
        <v>14</v>
      </c>
      <c r="D122" s="47" t="s">
        <v>54</v>
      </c>
      <c r="E122" s="209" t="s">
        <v>16</v>
      </c>
      <c r="F122" s="52" t="s">
        <v>21</v>
      </c>
    </row>
    <row r="123" spans="2:9" ht="16.2" thickBot="1" x14ac:dyDescent="0.35">
      <c r="B123" s="39" t="s">
        <v>55</v>
      </c>
      <c r="C123" s="62" t="s">
        <v>15</v>
      </c>
      <c r="D123" s="49" t="s">
        <v>15</v>
      </c>
      <c r="E123" s="54" t="s">
        <v>15</v>
      </c>
      <c r="F123" s="49" t="s">
        <v>15</v>
      </c>
    </row>
    <row r="124" spans="2:9" x14ac:dyDescent="0.3">
      <c r="B124" s="129" t="s">
        <v>0</v>
      </c>
      <c r="C124" s="212"/>
      <c r="D124" s="111"/>
      <c r="E124" s="210"/>
      <c r="F124" s="44"/>
    </row>
    <row r="125" spans="2:9" x14ac:dyDescent="0.3">
      <c r="B125" s="129" t="s">
        <v>2</v>
      </c>
      <c r="C125" s="212"/>
      <c r="D125" s="111"/>
      <c r="E125" s="210"/>
      <c r="F125" s="44"/>
    </row>
    <row r="126" spans="2:9" x14ac:dyDescent="0.3">
      <c r="B126" s="130" t="s">
        <v>1</v>
      </c>
      <c r="C126" s="212"/>
      <c r="D126" s="111"/>
      <c r="E126" s="210"/>
      <c r="F126" s="44"/>
    </row>
    <row r="127" spans="2:9" x14ac:dyDescent="0.3">
      <c r="B127" s="130" t="s">
        <v>6</v>
      </c>
      <c r="C127" s="212"/>
      <c r="D127" s="111"/>
      <c r="E127" s="210"/>
      <c r="F127" s="44"/>
    </row>
    <row r="128" spans="2:9" x14ac:dyDescent="0.3">
      <c r="B128" s="130" t="s">
        <v>3</v>
      </c>
      <c r="C128" s="212"/>
      <c r="D128" s="111"/>
      <c r="E128" s="210"/>
      <c r="F128" s="44"/>
    </row>
    <row r="129" spans="2:6" x14ac:dyDescent="0.3">
      <c r="B129" s="130" t="s">
        <v>7</v>
      </c>
      <c r="C129" s="212"/>
      <c r="D129" s="111"/>
      <c r="E129" s="210"/>
      <c r="F129" s="44"/>
    </row>
    <row r="130" spans="2:6" x14ac:dyDescent="0.3">
      <c r="B130" s="130" t="s">
        <v>59</v>
      </c>
      <c r="C130" s="212"/>
      <c r="D130" s="111"/>
      <c r="E130" s="210"/>
      <c r="F130" s="44"/>
    </row>
    <row r="131" spans="2:6" x14ac:dyDescent="0.3">
      <c r="B131" s="130" t="s">
        <v>338</v>
      </c>
      <c r="C131" s="212"/>
      <c r="D131" s="111"/>
      <c r="E131" s="210"/>
      <c r="F131" s="44"/>
    </row>
    <row r="132" spans="2:6" x14ac:dyDescent="0.3">
      <c r="B132" s="130" t="s">
        <v>65</v>
      </c>
      <c r="C132" s="212"/>
      <c r="D132" s="111"/>
      <c r="E132" s="210"/>
      <c r="F132" s="44"/>
    </row>
    <row r="133" spans="2:6" ht="15" thickBot="1" x14ac:dyDescent="0.35">
      <c r="B133" s="13" t="s">
        <v>19</v>
      </c>
      <c r="C133" s="213"/>
      <c r="D133" s="208"/>
      <c r="E133" s="211"/>
      <c r="F133" s="6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02A32-660C-4C28-9C91-816432AB4148}">
  <sheetPr codeName="Sheet59"/>
  <dimension ref="A1:AM140"/>
  <sheetViews>
    <sheetView topLeftCell="A67" zoomScale="90" zoomScaleNormal="90" workbookViewId="0">
      <selection activeCell="T101" sqref="T101"/>
    </sheetView>
  </sheetViews>
  <sheetFormatPr defaultRowHeight="14.4" x14ac:dyDescent="0.3"/>
  <cols>
    <col min="1" max="1" width="11.109375" style="456" bestFit="1" customWidth="1"/>
    <col min="2" max="2" width="27.44140625" style="75" bestFit="1" customWidth="1"/>
    <col min="20" max="20" width="22" customWidth="1"/>
    <col min="22" max="22" width="8.88671875" bestFit="1" customWidth="1"/>
    <col min="23" max="23" width="20.6640625" style="457" bestFit="1" customWidth="1"/>
    <col min="24" max="24" width="23.88671875" style="457" bestFit="1" customWidth="1"/>
    <col min="37" max="37" width="8.88671875" bestFit="1" customWidth="1"/>
    <col min="38" max="38" width="11.88671875" customWidth="1"/>
    <col min="39" max="39" width="15.44140625" bestFit="1" customWidth="1"/>
  </cols>
  <sheetData>
    <row r="1" spans="1:39" x14ac:dyDescent="0.3">
      <c r="A1" s="456" t="s">
        <v>376</v>
      </c>
      <c r="B1" s="75" t="s">
        <v>11</v>
      </c>
      <c r="V1" s="456" t="s">
        <v>376</v>
      </c>
      <c r="W1" s="75" t="s">
        <v>447</v>
      </c>
      <c r="X1" s="75" t="s">
        <v>448</v>
      </c>
      <c r="AK1" s="456" t="s">
        <v>376</v>
      </c>
      <c r="AL1" s="75" t="s">
        <v>447</v>
      </c>
      <c r="AM1" s="75" t="s">
        <v>448</v>
      </c>
    </row>
    <row r="2" spans="1:39" x14ac:dyDescent="0.3">
      <c r="A2" s="456">
        <v>44200</v>
      </c>
      <c r="B2" s="75">
        <f>'Jan 4-8'!T13</f>
        <v>0.25182324840764331</v>
      </c>
      <c r="C2" s="458"/>
      <c r="V2" s="456">
        <v>44200</v>
      </c>
      <c r="W2" s="457">
        <v>0.82840000000000003</v>
      </c>
      <c r="X2" s="457">
        <v>0.22836538461538461</v>
      </c>
      <c r="AK2" s="456">
        <v>44200</v>
      </c>
      <c r="AL2" s="457">
        <v>0.29887567742457333</v>
      </c>
      <c r="AM2" s="457">
        <v>0.16337868480725623</v>
      </c>
    </row>
    <row r="3" spans="1:39" x14ac:dyDescent="0.3">
      <c r="A3" s="456">
        <v>44207</v>
      </c>
      <c r="B3" s="75">
        <f>'Jan 11-15'!T13</f>
        <v>0.2530015923566879</v>
      </c>
      <c r="C3" s="457"/>
      <c r="V3" s="456">
        <v>44207</v>
      </c>
      <c r="W3" s="457">
        <v>0.81720000000000004</v>
      </c>
      <c r="X3" s="457">
        <v>0.23637820512820512</v>
      </c>
      <c r="AK3" s="456">
        <v>44207</v>
      </c>
      <c r="AL3" s="457">
        <v>0.30223824545591105</v>
      </c>
      <c r="AM3" s="457">
        <v>0.15932539682539681</v>
      </c>
    </row>
    <row r="4" spans="1:39" x14ac:dyDescent="0.3">
      <c r="A4" s="456">
        <v>44214</v>
      </c>
      <c r="B4" s="75">
        <f>'Jan 18-22'!T13</f>
        <v>0.23417993630573247</v>
      </c>
      <c r="C4" s="457"/>
      <c r="V4" s="456">
        <v>44214</v>
      </c>
      <c r="W4" s="457">
        <v>0.91239999999999999</v>
      </c>
      <c r="X4" s="457">
        <v>0.22916666666666666</v>
      </c>
      <c r="AK4" s="456">
        <v>44214</v>
      </c>
      <c r="AL4" s="457">
        <v>0.27474838515847977</v>
      </c>
      <c r="AM4" s="457">
        <v>0.15975056689342404</v>
      </c>
    </row>
    <row r="5" spans="1:39" x14ac:dyDescent="0.3">
      <c r="A5" s="456">
        <v>44221</v>
      </c>
      <c r="B5" s="75">
        <f>'Jan 25-29'!T13</f>
        <v>0.25636146496815287</v>
      </c>
      <c r="C5" s="457"/>
      <c r="V5" s="456">
        <v>44221</v>
      </c>
      <c r="W5" s="457">
        <v>0.83079999999999998</v>
      </c>
      <c r="X5" s="457">
        <v>0.22756410256410256</v>
      </c>
      <c r="AK5" s="456">
        <v>44221</v>
      </c>
      <c r="AL5" s="457">
        <v>0.30711454686218098</v>
      </c>
      <c r="AM5" s="457">
        <v>0.15932539682539681</v>
      </c>
    </row>
    <row r="6" spans="1:39" x14ac:dyDescent="0.3">
      <c r="A6" s="456">
        <v>44228</v>
      </c>
      <c r="B6" s="75">
        <f>'Feb 1-5'!T13</f>
        <v>0.24462579617834396</v>
      </c>
      <c r="C6" s="457"/>
      <c r="V6" s="456">
        <v>44228</v>
      </c>
      <c r="W6" s="457">
        <v>0.83799999999999997</v>
      </c>
      <c r="X6" s="457">
        <v>0.22996794871794871</v>
      </c>
      <c r="AK6" s="456">
        <v>44228</v>
      </c>
      <c r="AL6" s="457">
        <v>0.28889197027998292</v>
      </c>
      <c r="AM6" s="457">
        <v>0.16224489795918368</v>
      </c>
    </row>
    <row r="7" spans="1:39" x14ac:dyDescent="0.3">
      <c r="A7" s="456">
        <v>44235</v>
      </c>
      <c r="B7" s="75">
        <f>'Feb 8-12'!T13</f>
        <v>0.25624999999999998</v>
      </c>
      <c r="C7" s="457"/>
      <c r="V7" s="456">
        <v>44235</v>
      </c>
      <c r="W7" s="457">
        <v>0.83560000000000001</v>
      </c>
      <c r="X7" s="457">
        <v>0.22836538461538461</v>
      </c>
      <c r="AK7" s="456">
        <v>44235</v>
      </c>
      <c r="AL7" s="457">
        <v>0.30832784460544715</v>
      </c>
      <c r="AM7" s="457">
        <v>0.15595238095238095</v>
      </c>
    </row>
    <row r="8" spans="1:39" x14ac:dyDescent="0.3">
      <c r="A8" s="456">
        <v>44242</v>
      </c>
      <c r="B8" s="75">
        <f>'Feb 15-19'!T13</f>
        <v>0.26156972111553783</v>
      </c>
      <c r="C8" s="457"/>
      <c r="V8" s="456">
        <v>44242</v>
      </c>
      <c r="W8" s="457">
        <v>0.84960000000000002</v>
      </c>
      <c r="X8" s="457">
        <v>0.22275641025641027</v>
      </c>
      <c r="AK8" s="456">
        <v>44242</v>
      </c>
      <c r="AL8" s="457">
        <v>0.31695959140754093</v>
      </c>
      <c r="AM8" s="457">
        <v>0.15297619047619049</v>
      </c>
    </row>
    <row r="9" spans="1:39" x14ac:dyDescent="0.3">
      <c r="A9" s="456">
        <v>44249</v>
      </c>
      <c r="B9" s="75">
        <f>'Feb 22-26'!T13</f>
        <v>0.26286852589641435</v>
      </c>
      <c r="C9" s="457"/>
      <c r="V9" s="456">
        <v>44249</v>
      </c>
      <c r="W9" s="457">
        <v>0.81240000000000001</v>
      </c>
      <c r="X9" s="457">
        <v>0.22596153846153846</v>
      </c>
      <c r="AK9" s="456">
        <v>44249</v>
      </c>
      <c r="AL9" s="457">
        <v>0.31707514357356625</v>
      </c>
      <c r="AM9" s="457">
        <v>0.15731292517006804</v>
      </c>
    </row>
    <row r="10" spans="1:39" x14ac:dyDescent="0.3">
      <c r="A10" s="456">
        <v>44256</v>
      </c>
      <c r="B10" s="75">
        <f>'March 2-5'!T13</f>
        <v>0.27944223107569721</v>
      </c>
      <c r="C10" s="457"/>
      <c r="V10" s="456">
        <v>44256</v>
      </c>
      <c r="W10" s="457">
        <v>0.84799999999999998</v>
      </c>
      <c r="X10" s="457">
        <v>0.22195512820512819</v>
      </c>
      <c r="AK10" s="456">
        <v>44256</v>
      </c>
      <c r="AL10" s="457">
        <v>0.33630302400018486</v>
      </c>
      <c r="AM10" s="457">
        <v>0.16910430839002269</v>
      </c>
    </row>
    <row r="11" spans="1:39" x14ac:dyDescent="0.3">
      <c r="A11" s="456">
        <v>44263</v>
      </c>
      <c r="B11" s="75">
        <f>'March 8-12'!T13</f>
        <v>0.27813545816733065</v>
      </c>
      <c r="C11" s="457"/>
      <c r="V11" s="456">
        <v>44263</v>
      </c>
      <c r="W11" s="457">
        <v>0.89039999999999997</v>
      </c>
      <c r="X11" s="457">
        <v>0.23637820512820512</v>
      </c>
      <c r="AK11" s="456">
        <v>44263</v>
      </c>
      <c r="AL11" s="457">
        <v>0.33128805999468458</v>
      </c>
      <c r="AM11" s="457">
        <v>0.17675736961451247</v>
      </c>
    </row>
    <row r="12" spans="1:39" x14ac:dyDescent="0.3">
      <c r="A12" s="456">
        <v>44270</v>
      </c>
      <c r="B12" s="75">
        <f>'March 15-19'!T13</f>
        <v>0.27251792828685256</v>
      </c>
      <c r="C12" s="457"/>
      <c r="V12" s="456">
        <v>44270</v>
      </c>
      <c r="W12" s="457">
        <v>0.89880000000000004</v>
      </c>
      <c r="X12" s="457">
        <v>0.24198717948717949</v>
      </c>
      <c r="AK12" s="456">
        <v>44270</v>
      </c>
      <c r="AL12" s="457">
        <v>0.32131590806669674</v>
      </c>
      <c r="AM12" s="457">
        <v>0.18123582766439908</v>
      </c>
    </row>
    <row r="13" spans="1:39" x14ac:dyDescent="0.3">
      <c r="A13" s="456">
        <v>44277</v>
      </c>
      <c r="B13" s="75">
        <f>'March 22-26'!T13</f>
        <v>0.27082868525896414</v>
      </c>
      <c r="C13" s="457"/>
      <c r="V13" s="456">
        <v>44277</v>
      </c>
      <c r="W13" s="457">
        <v>0.84919999999999995</v>
      </c>
      <c r="X13" s="457">
        <v>0.24679487179487181</v>
      </c>
      <c r="AK13" s="456">
        <v>44277</v>
      </c>
      <c r="AL13" s="457">
        <v>0.31722536138939927</v>
      </c>
      <c r="AM13" s="457">
        <v>0.18526077097505669</v>
      </c>
    </row>
    <row r="14" spans="1:39" x14ac:dyDescent="0.3">
      <c r="A14" s="456">
        <v>44284</v>
      </c>
      <c r="B14" s="75">
        <f>'March 29-April 2'!T13</f>
        <v>0.28398406374501994</v>
      </c>
      <c r="C14" s="457"/>
      <c r="V14" s="456">
        <v>44284</v>
      </c>
      <c r="W14" s="457">
        <v>0.9052</v>
      </c>
      <c r="X14" s="457">
        <v>0.25560897435897434</v>
      </c>
      <c r="AK14" s="456">
        <v>44284</v>
      </c>
      <c r="AL14" s="457">
        <v>0.3310338452294288</v>
      </c>
      <c r="AM14" s="457">
        <v>0.1981859410430839</v>
      </c>
    </row>
    <row r="15" spans="1:39" x14ac:dyDescent="0.3">
      <c r="A15" s="456">
        <v>44291</v>
      </c>
      <c r="B15" s="75">
        <f>'April 5-9'!T13</f>
        <v>0.29643027888446216</v>
      </c>
      <c r="C15" s="457"/>
      <c r="V15" s="456">
        <v>44291</v>
      </c>
      <c r="W15" s="457">
        <v>0.89359999999999995</v>
      </c>
      <c r="X15" s="457">
        <v>0.25881410256410259</v>
      </c>
      <c r="AK15" s="456">
        <v>44291</v>
      </c>
      <c r="AL15" s="457">
        <v>0.3489675413965635</v>
      </c>
      <c r="AM15" s="457">
        <v>0.19846938775510203</v>
      </c>
    </row>
    <row r="16" spans="1:39" x14ac:dyDescent="0.3">
      <c r="A16" s="456">
        <v>44298</v>
      </c>
      <c r="B16" s="75">
        <f>'April 12-16'!T13</f>
        <v>0.29058167330677293</v>
      </c>
      <c r="C16" s="457"/>
      <c r="V16" s="456">
        <v>44298</v>
      </c>
      <c r="W16" s="457">
        <v>0.89080000000000004</v>
      </c>
      <c r="X16" s="457">
        <v>0.25320512820512819</v>
      </c>
      <c r="AK16" s="456">
        <v>44298</v>
      </c>
      <c r="AL16" s="457">
        <v>0.34295882876324513</v>
      </c>
      <c r="AM16" s="457">
        <v>0.19240362811791384</v>
      </c>
    </row>
    <row r="17" spans="1:39" x14ac:dyDescent="0.3">
      <c r="A17" s="456">
        <v>44305</v>
      </c>
      <c r="B17" s="75">
        <f>'April 19-23'!T13</f>
        <v>0.30670119521912348</v>
      </c>
      <c r="C17" s="457"/>
      <c r="V17" s="456">
        <v>44305</v>
      </c>
      <c r="W17" s="457">
        <v>0.84919999999999995</v>
      </c>
      <c r="X17" s="457">
        <v>0.26041666666666669</v>
      </c>
      <c r="AK17" s="456">
        <v>44305</v>
      </c>
      <c r="AL17" s="457">
        <v>0.36455552859338347</v>
      </c>
      <c r="AM17" s="457">
        <v>0.19676870748299319</v>
      </c>
    </row>
    <row r="18" spans="1:39" x14ac:dyDescent="0.3">
      <c r="A18" s="456">
        <v>44312</v>
      </c>
      <c r="B18" s="75">
        <f>'April 26-30'!T13</f>
        <v>0.31319521912350595</v>
      </c>
      <c r="C18" s="457"/>
      <c r="V18" s="456">
        <v>44312</v>
      </c>
      <c r="W18" s="457">
        <v>0.9052</v>
      </c>
      <c r="X18" s="457">
        <v>0.25641025641025639</v>
      </c>
      <c r="AK18" s="456">
        <v>44312</v>
      </c>
      <c r="AL18" s="457">
        <v>0.3752441039507286</v>
      </c>
      <c r="AM18" s="457">
        <v>0.19365079365079366</v>
      </c>
    </row>
    <row r="19" spans="1:39" x14ac:dyDescent="0.3">
      <c r="A19" s="456">
        <v>44319</v>
      </c>
      <c r="B19" s="75">
        <f>'May 3-7'!T13</f>
        <v>0.30766533864541834</v>
      </c>
      <c r="C19" s="457"/>
      <c r="V19" s="456">
        <v>44319</v>
      </c>
      <c r="W19" s="457">
        <v>0.89359999999999995</v>
      </c>
      <c r="X19" s="457">
        <v>0.25961538461538464</v>
      </c>
      <c r="AK19" s="456">
        <v>44319</v>
      </c>
      <c r="AL19" s="457">
        <v>0.36708612102933869</v>
      </c>
      <c r="AM19" s="457">
        <v>0.19399092970521542</v>
      </c>
    </row>
    <row r="20" spans="1:39" x14ac:dyDescent="0.3">
      <c r="A20" s="456">
        <v>44326</v>
      </c>
      <c r="B20" s="75">
        <f>'May 10-14'!T13</f>
        <v>0.31693227091633464</v>
      </c>
      <c r="C20" s="457"/>
      <c r="V20" s="456">
        <v>44326</v>
      </c>
      <c r="W20" s="457">
        <v>0.89080000000000004</v>
      </c>
      <c r="X20" s="457">
        <v>0.23426061493411421</v>
      </c>
      <c r="AK20" s="456">
        <v>44326</v>
      </c>
      <c r="AL20" s="457">
        <v>0.37327971712829755</v>
      </c>
      <c r="AM20" s="457">
        <v>0.21176303854875284</v>
      </c>
    </row>
    <row r="21" spans="1:39" x14ac:dyDescent="0.3">
      <c r="A21" s="456">
        <v>44333</v>
      </c>
      <c r="B21" s="75">
        <f>'May 17-21'!T13</f>
        <v>0.33041434262948205</v>
      </c>
      <c r="C21" s="457"/>
      <c r="V21" s="456">
        <v>44333</v>
      </c>
      <c r="W21" s="457">
        <v>0.84719999999999995</v>
      </c>
      <c r="X21" s="457">
        <v>0.24011713030746706</v>
      </c>
      <c r="AK21" s="456">
        <v>44333</v>
      </c>
      <c r="AL21" s="457">
        <v>0.39034677205024204</v>
      </c>
      <c r="AM21" s="457">
        <v>0.21785714285714286</v>
      </c>
    </row>
    <row r="22" spans="1:39" x14ac:dyDescent="0.3">
      <c r="A22" s="456">
        <v>44340</v>
      </c>
      <c r="B22" s="75">
        <f>'May 24-28'!T13</f>
        <v>0.33904382470119521</v>
      </c>
      <c r="C22" s="457"/>
      <c r="V22" s="456">
        <v>44340</v>
      </c>
      <c r="W22" s="457">
        <v>0.89800000000000002</v>
      </c>
      <c r="X22" s="457">
        <v>0.24743777452415813</v>
      </c>
      <c r="AK22" s="456">
        <v>44340</v>
      </c>
      <c r="AL22" s="457">
        <v>0.39998382269675647</v>
      </c>
      <c r="AM22" s="457">
        <v>0.22491496598639457</v>
      </c>
    </row>
    <row r="23" spans="1:39" x14ac:dyDescent="0.3">
      <c r="A23" s="456">
        <v>44347</v>
      </c>
      <c r="B23" s="75">
        <f>'May 31-June 4'!T13</f>
        <v>0.35006374501992032</v>
      </c>
      <c r="C23" s="457"/>
      <c r="V23" s="456">
        <v>44347</v>
      </c>
      <c r="W23" s="457">
        <v>0.8952</v>
      </c>
      <c r="X23" s="457">
        <v>0.25578330893118595</v>
      </c>
      <c r="AK23" s="456">
        <v>44347</v>
      </c>
      <c r="AL23" s="457">
        <v>0.41249812227730209</v>
      </c>
      <c r="AM23" s="457">
        <v>0.23341836734693877</v>
      </c>
    </row>
    <row r="24" spans="1:39" x14ac:dyDescent="0.3">
      <c r="A24" s="456">
        <v>44354</v>
      </c>
      <c r="B24" s="75">
        <f>'June 7-11'!U13</f>
        <v>0.34898804780876497</v>
      </c>
      <c r="C24" s="457"/>
      <c r="V24" s="456">
        <v>44354</v>
      </c>
      <c r="W24" s="457">
        <v>0.90439999999999998</v>
      </c>
      <c r="X24" s="457">
        <v>0.26061493411420206</v>
      </c>
      <c r="AK24" s="456">
        <v>44354</v>
      </c>
      <c r="AL24" s="457">
        <v>0.41178169884794491</v>
      </c>
      <c r="AM24" s="457">
        <v>0.23134920634920636</v>
      </c>
    </row>
    <row r="25" spans="1:39" x14ac:dyDescent="0.3">
      <c r="A25" s="456">
        <v>44361</v>
      </c>
      <c r="B25" s="75">
        <f>'June 14-18'!T13</f>
        <v>0.38309163346613545</v>
      </c>
      <c r="C25" s="457"/>
      <c r="V25" s="456">
        <v>44361</v>
      </c>
      <c r="W25" s="457">
        <v>0.87519999999999998</v>
      </c>
      <c r="X25" s="457">
        <v>0.27452415812591507</v>
      </c>
      <c r="AK25" s="456">
        <v>44361</v>
      </c>
      <c r="AL25" s="457">
        <v>0.45570307715418124</v>
      </c>
      <c r="AM25" s="457">
        <v>0.22269470645842998</v>
      </c>
    </row>
    <row r="26" spans="1:39" x14ac:dyDescent="0.3">
      <c r="A26" s="456">
        <v>44368</v>
      </c>
      <c r="B26" s="75">
        <f>'June 21-25'!T13</f>
        <v>0.3910438247011952</v>
      </c>
      <c r="C26" s="457"/>
      <c r="V26" s="456">
        <v>44368</v>
      </c>
      <c r="W26" s="457">
        <v>0.88600000000000001</v>
      </c>
      <c r="X26" s="457">
        <v>0.28550404709345106</v>
      </c>
      <c r="AK26" s="456">
        <v>44368</v>
      </c>
      <c r="AL26" s="457">
        <v>0.46164245848788432</v>
      </c>
      <c r="AM26" s="457">
        <v>0.2343693624039998</v>
      </c>
    </row>
    <row r="27" spans="1:39" x14ac:dyDescent="0.3">
      <c r="A27" s="456">
        <v>44375</v>
      </c>
      <c r="B27" s="75">
        <f>'June 28-July 2'!T13</f>
        <v>0.39189641434262951</v>
      </c>
      <c r="C27" s="457"/>
      <c r="V27" s="456">
        <v>44375</v>
      </c>
      <c r="W27" s="457">
        <v>0.85040000000000004</v>
      </c>
      <c r="X27" s="457">
        <v>0.29212656364974243</v>
      </c>
      <c r="AK27" s="456">
        <v>44375</v>
      </c>
      <c r="AL27" s="457">
        <v>0.45391201858078833</v>
      </c>
      <c r="AM27" s="457">
        <v>0.25516725941961754</v>
      </c>
    </row>
    <row r="28" spans="1:39" x14ac:dyDescent="0.3">
      <c r="A28" s="456">
        <v>44382</v>
      </c>
      <c r="B28" s="75">
        <f>'July 5-9'!T13</f>
        <v>0.39236653386454184</v>
      </c>
      <c r="C28" s="457"/>
      <c r="V28" s="456">
        <v>44382</v>
      </c>
      <c r="W28" s="457">
        <v>0.85040000000000004</v>
      </c>
      <c r="X28" s="457">
        <v>0.2972774098601913</v>
      </c>
      <c r="AK28" s="456">
        <v>44382</v>
      </c>
      <c r="AL28" s="457">
        <v>0.45180896915912694</v>
      </c>
      <c r="AM28" s="457">
        <v>0.26137827947013043</v>
      </c>
    </row>
    <row r="29" spans="1:39" x14ac:dyDescent="0.3">
      <c r="A29" s="456">
        <v>44389</v>
      </c>
      <c r="B29" s="75">
        <f>'July 12-16'!T13</f>
        <v>0.40303585657370516</v>
      </c>
      <c r="C29" s="457"/>
      <c r="V29" s="456">
        <v>44389</v>
      </c>
      <c r="W29" s="457">
        <v>0.85399999999999998</v>
      </c>
      <c r="X29" s="457">
        <v>0.2958057395143488</v>
      </c>
      <c r="AK29" s="456">
        <v>44389</v>
      </c>
      <c r="AL29" s="457">
        <v>0.46516679955165763</v>
      </c>
      <c r="AM29" s="457">
        <v>0.26609453120973148</v>
      </c>
    </row>
    <row r="30" spans="1:39" x14ac:dyDescent="0.3">
      <c r="A30" s="456">
        <v>44396</v>
      </c>
      <c r="B30" s="75">
        <f>'July 19-23'!T13</f>
        <v>0.39368127490039839</v>
      </c>
      <c r="C30" s="457"/>
      <c r="V30" s="456">
        <v>44396</v>
      </c>
      <c r="W30" s="457">
        <v>0.83879999999999999</v>
      </c>
      <c r="X30" s="457">
        <v>0.28771155261221487</v>
      </c>
      <c r="AK30" s="456">
        <v>44396</v>
      </c>
      <c r="AL30" s="457">
        <v>0.45573774280398882</v>
      </c>
      <c r="AM30" s="457">
        <v>0.25686820266996546</v>
      </c>
    </row>
    <row r="31" spans="1:39" x14ac:dyDescent="0.3">
      <c r="A31" s="456">
        <v>44403</v>
      </c>
      <c r="B31" s="75">
        <f>'July 26-30'!T13</f>
        <v>0.39893227091633465</v>
      </c>
      <c r="C31" s="457"/>
      <c r="V31" s="456">
        <v>44403</v>
      </c>
      <c r="W31" s="457">
        <v>0.83199999999999996</v>
      </c>
      <c r="X31" s="457">
        <v>0.29359823399558499</v>
      </c>
      <c r="AK31" s="456">
        <v>44403</v>
      </c>
      <c r="AL31" s="457">
        <v>0.46275175928172774</v>
      </c>
      <c r="AM31" s="457">
        <v>0.2582083397763002</v>
      </c>
    </row>
    <row r="32" spans="1:39" x14ac:dyDescent="0.3">
      <c r="A32" s="456">
        <v>44410</v>
      </c>
      <c r="B32" s="75">
        <f>'August 2-6'!T13</f>
        <v>0.39994422310756972</v>
      </c>
      <c r="C32" s="457"/>
      <c r="V32" s="456">
        <v>44410</v>
      </c>
      <c r="W32" s="457">
        <v>0.84640000000000004</v>
      </c>
      <c r="X32" s="457">
        <v>0.29654157468727005</v>
      </c>
      <c r="AK32" s="456">
        <v>44410</v>
      </c>
      <c r="AL32" s="457">
        <v>0.46343351706127733</v>
      </c>
      <c r="AM32" s="457">
        <v>0.25996082676150711</v>
      </c>
    </row>
    <row r="33" spans="1:39" x14ac:dyDescent="0.3">
      <c r="A33" s="456">
        <v>44417</v>
      </c>
      <c r="B33" s="75">
        <f>'August 9-13'!T13</f>
        <v>0.40283665338645419</v>
      </c>
      <c r="C33" s="457"/>
      <c r="V33" s="456">
        <v>44417</v>
      </c>
      <c r="W33" s="457">
        <v>0.85599999999999998</v>
      </c>
      <c r="X33" s="457">
        <v>0.29801324503311261</v>
      </c>
      <c r="AK33" s="456">
        <v>44417</v>
      </c>
      <c r="AL33" s="457">
        <v>0.46650720467755169</v>
      </c>
      <c r="AM33" s="457">
        <v>0.26246069790216997</v>
      </c>
    </row>
    <row r="34" spans="1:39" x14ac:dyDescent="0.3">
      <c r="A34" s="456">
        <v>44424</v>
      </c>
      <c r="B34" s="75">
        <f>'August 16-20'!T13</f>
        <v>0.40035059760956176</v>
      </c>
      <c r="C34" s="457"/>
      <c r="V34" s="456">
        <v>44424</v>
      </c>
      <c r="W34" s="457">
        <v>0.85319999999999996</v>
      </c>
      <c r="X34" s="457">
        <v>0.30757910228108903</v>
      </c>
      <c r="AK34" s="456">
        <v>44424</v>
      </c>
      <c r="AL34" s="457">
        <v>0.46469303567095366</v>
      </c>
      <c r="AM34" s="457">
        <v>0.25846605845059534</v>
      </c>
    </row>
    <row r="35" spans="1:39" x14ac:dyDescent="0.3">
      <c r="A35" s="456">
        <v>44431</v>
      </c>
      <c r="B35" s="75">
        <f>'August 23-27'!T13</f>
        <v>0.40466932270916334</v>
      </c>
      <c r="C35" s="457"/>
      <c r="V35" s="456">
        <v>44431</v>
      </c>
      <c r="W35" s="457">
        <v>0.85640000000000005</v>
      </c>
      <c r="X35" s="457">
        <v>0.30095658572479767</v>
      </c>
      <c r="AK35" s="456">
        <v>44431</v>
      </c>
      <c r="AL35" s="457">
        <v>0.4718803803977305</v>
      </c>
      <c r="AM35" s="457">
        <v>0.25640430905623424</v>
      </c>
    </row>
    <row r="36" spans="1:39" x14ac:dyDescent="0.3">
      <c r="A36" s="456">
        <v>44438</v>
      </c>
      <c r="B36" s="75">
        <f>'August 30 - September 3'!T13</f>
        <v>0.36521912350597607</v>
      </c>
      <c r="C36" s="457"/>
      <c r="V36" s="456">
        <v>44438</v>
      </c>
      <c r="W36" s="457">
        <v>0.80759999999999998</v>
      </c>
      <c r="X36" s="457">
        <v>0.29874908020603386</v>
      </c>
      <c r="AK36" s="456">
        <v>44438</v>
      </c>
      <c r="AL36" s="457">
        <v>0.42099120648016553</v>
      </c>
      <c r="AM36" s="457">
        <v>0.24230709757229008</v>
      </c>
    </row>
    <row r="37" spans="1:39" x14ac:dyDescent="0.3">
      <c r="A37" s="456">
        <v>44445</v>
      </c>
      <c r="B37" s="75">
        <f>'September 6-10'!T13</f>
        <v>0.4092350597609562</v>
      </c>
      <c r="C37" s="457"/>
      <c r="V37" s="456">
        <v>44445</v>
      </c>
      <c r="W37" s="457">
        <v>0.8528</v>
      </c>
      <c r="X37" s="457">
        <v>0.29801324503311261</v>
      </c>
      <c r="AK37" s="456">
        <v>44445</v>
      </c>
      <c r="AL37" s="457">
        <v>0.47490784714759482</v>
      </c>
      <c r="AM37" s="457">
        <v>0.26441935982681303</v>
      </c>
    </row>
    <row r="38" spans="1:39" x14ac:dyDescent="0.3">
      <c r="A38" s="456">
        <v>44452</v>
      </c>
      <c r="B38" s="75">
        <f>'September 13-17'!T13</f>
        <v>0.4430836653386454</v>
      </c>
      <c r="C38" s="457"/>
      <c r="V38" s="456">
        <v>44452</v>
      </c>
      <c r="W38" s="457">
        <v>0.84799999999999998</v>
      </c>
      <c r="X38" s="457">
        <v>0.31493745401030171</v>
      </c>
      <c r="AK38" s="456">
        <v>44452</v>
      </c>
      <c r="AL38" s="457">
        <v>0.52508059763580262</v>
      </c>
      <c r="AM38" s="457">
        <v>0.26199680428843874</v>
      </c>
    </row>
    <row r="39" spans="1:39" x14ac:dyDescent="0.3">
      <c r="A39" s="456">
        <v>44459</v>
      </c>
      <c r="B39" s="75">
        <f>'September 20-24'!T13</f>
        <v>0.4478406374501992</v>
      </c>
      <c r="C39" s="457"/>
      <c r="V39" s="456">
        <v>44459</v>
      </c>
      <c r="W39" s="457">
        <v>0.85519999999999996</v>
      </c>
      <c r="X39" s="457">
        <v>0.31567328918322296</v>
      </c>
      <c r="AK39" s="456">
        <v>44459</v>
      </c>
      <c r="AL39" s="457">
        <v>0.52761119007175794</v>
      </c>
      <c r="AM39" s="457">
        <v>0.27173857017679504</v>
      </c>
    </row>
    <row r="40" spans="1:39" x14ac:dyDescent="0.3">
      <c r="A40" s="456">
        <v>44466</v>
      </c>
      <c r="B40" s="75">
        <f>'September 27 - October 1'!T13</f>
        <v>0.44943426294820715</v>
      </c>
      <c r="C40" s="457"/>
      <c r="V40" s="456">
        <v>44466</v>
      </c>
      <c r="W40" s="457">
        <v>0.85840000000000005</v>
      </c>
      <c r="X40" s="457">
        <v>0.31788079470198677</v>
      </c>
      <c r="AK40" s="456">
        <v>44466</v>
      </c>
      <c r="AL40" s="457">
        <v>0.52969112906021421</v>
      </c>
      <c r="AM40" s="457">
        <v>0.27225400752538531</v>
      </c>
    </row>
    <row r="41" spans="1:39" x14ac:dyDescent="0.3">
      <c r="A41" s="456">
        <v>44473</v>
      </c>
      <c r="B41" s="75">
        <f>'October 4-8'!T13</f>
        <v>0.46845418326693228</v>
      </c>
      <c r="C41" s="457"/>
      <c r="V41" s="456">
        <v>44473</v>
      </c>
      <c r="W41" s="457">
        <v>0.86119999999999997</v>
      </c>
      <c r="X41" s="457">
        <v>0.32008830022075058</v>
      </c>
      <c r="AK41" s="456">
        <v>44473</v>
      </c>
      <c r="AL41" s="457">
        <v>0.55582902901514886</v>
      </c>
      <c r="AM41" s="457">
        <v>0.27547549095407453</v>
      </c>
    </row>
    <row r="42" spans="1:39" x14ac:dyDescent="0.3">
      <c r="A42" s="456">
        <v>44480</v>
      </c>
      <c r="B42" s="75">
        <f>'October 11-15'!T13</f>
        <v>0.48647011952191233</v>
      </c>
      <c r="C42" s="457"/>
      <c r="V42" s="456">
        <v>44480</v>
      </c>
      <c r="W42" s="457">
        <v>0.85880000000000001</v>
      </c>
      <c r="X42" s="457">
        <v>0.3428991905813098</v>
      </c>
      <c r="AK42" s="456">
        <v>44480</v>
      </c>
      <c r="AL42" s="457">
        <v>0.56567407356050892</v>
      </c>
      <c r="AM42" s="457">
        <v>0.31178805216225969</v>
      </c>
    </row>
    <row r="43" spans="1:39" x14ac:dyDescent="0.3">
      <c r="A43" s="456">
        <v>44487</v>
      </c>
      <c r="B43" s="75">
        <f>'October 18-22'!T13</f>
        <v>0.48344223107569723</v>
      </c>
      <c r="C43" s="457"/>
      <c r="V43" s="456">
        <v>44487</v>
      </c>
      <c r="W43" s="457">
        <v>0.85560000000000003</v>
      </c>
      <c r="X43" s="457">
        <v>0.31640912435614421</v>
      </c>
      <c r="AK43" s="456">
        <v>44487</v>
      </c>
      <c r="AL43" s="457">
        <v>0.57234143354017175</v>
      </c>
      <c r="AM43" s="457">
        <v>0.28712437503221483</v>
      </c>
    </row>
    <row r="44" spans="1:39" x14ac:dyDescent="0.3">
      <c r="A44" s="456">
        <v>44494</v>
      </c>
      <c r="B44" s="75">
        <f>'October 25-29'!T13</f>
        <v>0.48775298804780876</v>
      </c>
      <c r="C44" s="457"/>
      <c r="V44" s="456">
        <v>44494</v>
      </c>
      <c r="W44" s="457">
        <v>0.8548</v>
      </c>
      <c r="X44" s="457">
        <v>0.31199411331861665</v>
      </c>
      <c r="AK44" s="456">
        <v>44494</v>
      </c>
      <c r="AL44" s="457">
        <v>0.58486728833731982</v>
      </c>
      <c r="AM44" s="457">
        <v>0.27313025101798877</v>
      </c>
    </row>
    <row r="45" spans="1:39" x14ac:dyDescent="0.3">
      <c r="A45" s="456">
        <v>44501</v>
      </c>
      <c r="B45" s="75">
        <f>'November 1-5'!T13</f>
        <v>0.49078087649402391</v>
      </c>
      <c r="V45" s="456">
        <v>44501</v>
      </c>
      <c r="W45" s="457">
        <v>0.85240000000000005</v>
      </c>
      <c r="X45" s="457">
        <v>0.33554083885209712</v>
      </c>
      <c r="AK45" s="456">
        <v>44501</v>
      </c>
      <c r="AL45" s="457">
        <v>0.5837002114604638</v>
      </c>
      <c r="AM45" s="457">
        <v>0.28552651925158495</v>
      </c>
    </row>
    <row r="46" spans="1:39" x14ac:dyDescent="0.3">
      <c r="A46" s="456">
        <v>44508</v>
      </c>
      <c r="B46" s="75">
        <f>'November 8-12'!T13</f>
        <v>0.50641434262948204</v>
      </c>
      <c r="C46" s="457"/>
      <c r="V46" s="456">
        <v>44508</v>
      </c>
      <c r="W46" s="457">
        <v>0.84799999999999998</v>
      </c>
      <c r="X46" s="457">
        <v>0.33774834437086093</v>
      </c>
      <c r="AK46" s="456">
        <v>44508</v>
      </c>
      <c r="AL46" s="457">
        <v>0.60396806138131054</v>
      </c>
      <c r="AM46" s="457">
        <v>0.29088706767692385</v>
      </c>
    </row>
    <row r="47" spans="1:39" x14ac:dyDescent="0.3">
      <c r="A47" s="456">
        <v>44515</v>
      </c>
      <c r="B47" s="75">
        <f>'November 15-19'!T13</f>
        <v>0.5016095617529881</v>
      </c>
      <c r="V47" s="456">
        <v>44515</v>
      </c>
      <c r="W47" s="457">
        <v>0.8508</v>
      </c>
      <c r="X47" s="457">
        <v>0.33995584988962474</v>
      </c>
      <c r="AK47" s="456">
        <v>44515</v>
      </c>
      <c r="AL47" s="457">
        <v>0.59562519499428013</v>
      </c>
      <c r="AM47" s="457">
        <v>0.29395391990103603</v>
      </c>
    </row>
    <row r="48" spans="1:39" x14ac:dyDescent="0.3">
      <c r="A48" s="456">
        <v>44529</v>
      </c>
      <c r="B48" s="75">
        <f>'November 29 - December 3'!T13</f>
        <v>0.50752988047808767</v>
      </c>
      <c r="V48" s="456">
        <v>44529</v>
      </c>
      <c r="W48" s="457">
        <v>0.86199999999999999</v>
      </c>
      <c r="X48" s="457">
        <v>0.33995584988962474</v>
      </c>
      <c r="AK48" s="456">
        <v>44529</v>
      </c>
      <c r="AL48" s="457">
        <v>0.59810956656382519</v>
      </c>
      <c r="AM48" s="457">
        <v>0.30756146590381939</v>
      </c>
    </row>
    <row r="49" spans="1:39" x14ac:dyDescent="0.3">
      <c r="A49" s="456">
        <v>44536</v>
      </c>
      <c r="B49" s="75">
        <f>'December 6-10'!T13</f>
        <v>0.49972908366533864</v>
      </c>
      <c r="V49" s="456">
        <v>44536</v>
      </c>
      <c r="W49" s="457">
        <v>0.85960000000000003</v>
      </c>
      <c r="X49" s="457">
        <v>0.33848417954378202</v>
      </c>
      <c r="AK49" s="456">
        <v>44536</v>
      </c>
      <c r="AL49" s="457">
        <v>0.59767046833292892</v>
      </c>
      <c r="AM49" s="457">
        <v>0.28331013865264676</v>
      </c>
    </row>
    <row r="50" spans="1:39" x14ac:dyDescent="0.3">
      <c r="A50" s="456">
        <v>44543</v>
      </c>
      <c r="B50" s="75">
        <f>'December 13-17'!T13</f>
        <v>0.48714741035856574</v>
      </c>
      <c r="V50" s="456">
        <v>44543</v>
      </c>
      <c r="W50" s="457">
        <v>0.86160000000000003</v>
      </c>
      <c r="X50" s="457">
        <v>0.34069168506254599</v>
      </c>
      <c r="AK50" s="456">
        <v>44543</v>
      </c>
      <c r="AL50" s="457">
        <v>0.57754128101131252</v>
      </c>
      <c r="AM50" s="457">
        <v>0.28751095304365754</v>
      </c>
    </row>
    <row r="51" spans="1:39" x14ac:dyDescent="0.3">
      <c r="A51" s="456">
        <v>44564</v>
      </c>
      <c r="B51" s="75">
        <f>'January 3-7'!T13</f>
        <v>0.33484462151394423</v>
      </c>
      <c r="V51" s="456">
        <v>44564</v>
      </c>
      <c r="W51" s="457">
        <v>0.79079999999999995</v>
      </c>
      <c r="X51" s="457">
        <v>0.33406916850625462</v>
      </c>
      <c r="AK51" s="456">
        <v>44564</v>
      </c>
      <c r="AL51" s="457">
        <v>0.38812817046255532</v>
      </c>
      <c r="AM51" s="457">
        <v>0.21735992990052058</v>
      </c>
    </row>
    <row r="52" spans="1:39" x14ac:dyDescent="0.3">
      <c r="A52" s="456">
        <v>44571</v>
      </c>
      <c r="B52" s="75">
        <f>'January 10-14'!T13</f>
        <v>0.35670119521912352</v>
      </c>
      <c r="V52" s="456">
        <v>44571</v>
      </c>
      <c r="W52" s="457">
        <v>0.85599999999999998</v>
      </c>
      <c r="X52" s="457">
        <v>0.31052244297277409</v>
      </c>
      <c r="AK52" s="456">
        <v>44571</v>
      </c>
      <c r="AL52" s="457">
        <v>0.43288152436417415</v>
      </c>
      <c r="AM52" s="457">
        <v>0.18823771970516984</v>
      </c>
    </row>
    <row r="53" spans="1:39" x14ac:dyDescent="0.3">
      <c r="A53" s="456">
        <v>44578</v>
      </c>
      <c r="B53" s="75">
        <f>'January 17-21'!T13</f>
        <v>0.38703585657370521</v>
      </c>
      <c r="V53" s="456">
        <v>44578</v>
      </c>
      <c r="W53" s="457">
        <v>0.86040000000000005</v>
      </c>
      <c r="X53" s="457">
        <v>0.30905077262693159</v>
      </c>
      <c r="AK53" s="456">
        <v>44578</v>
      </c>
      <c r="AL53" s="457">
        <v>0.46692319247524294</v>
      </c>
      <c r="AM53" s="457">
        <v>0.21042729756198134</v>
      </c>
    </row>
    <row r="54" spans="1:39" x14ac:dyDescent="0.3">
      <c r="A54" s="456">
        <v>44585</v>
      </c>
      <c r="B54" s="75">
        <f>'January 24-28'!T13</f>
        <v>0.39239840637450202</v>
      </c>
      <c r="V54" s="456">
        <v>44585</v>
      </c>
      <c r="W54" s="457">
        <v>0.86319999999999997</v>
      </c>
      <c r="X54" s="457">
        <v>0.31346578366445915</v>
      </c>
      <c r="AK54" s="456">
        <v>44585</v>
      </c>
      <c r="AL54" s="457">
        <v>0.47012398747414519</v>
      </c>
      <c r="AM54" s="457">
        <v>0.22063295706406885</v>
      </c>
    </row>
    <row r="55" spans="1:39" x14ac:dyDescent="0.3">
      <c r="A55" s="456">
        <v>44592</v>
      </c>
      <c r="B55" s="75">
        <f>'January 31 - February 4'!T13</f>
        <v>0.42929083665338647</v>
      </c>
      <c r="V55" s="456">
        <v>44592</v>
      </c>
      <c r="W55" s="457">
        <v>0.86119999999999997</v>
      </c>
      <c r="X55" s="457">
        <v>0.28697571743929362</v>
      </c>
      <c r="AK55" s="456">
        <v>44592</v>
      </c>
      <c r="AL55" s="457">
        <v>0.52429484290683037</v>
      </c>
      <c r="AM55" s="457">
        <v>0.21913818875315705</v>
      </c>
    </row>
    <row r="56" spans="1:39" x14ac:dyDescent="0.3">
      <c r="A56" s="456">
        <v>44599</v>
      </c>
      <c r="B56" s="75">
        <f>'February 7-11'!T13</f>
        <v>0.44101195219123507</v>
      </c>
      <c r="V56" s="456">
        <v>44599</v>
      </c>
      <c r="W56" s="457">
        <v>0.86160000000000003</v>
      </c>
      <c r="X56" s="457">
        <v>0.29506990434142755</v>
      </c>
      <c r="AK56" s="456">
        <v>44599</v>
      </c>
      <c r="AL56" s="457">
        <v>0.536185160790839</v>
      </c>
      <c r="AM56" s="457">
        <v>0.23052935415700221</v>
      </c>
    </row>
    <row r="57" spans="1:39" x14ac:dyDescent="0.3">
      <c r="A57" s="456">
        <v>44606</v>
      </c>
      <c r="B57" s="75">
        <f>'February 14-18'!T13</f>
        <v>0.45523505976095618</v>
      </c>
      <c r="V57" s="456">
        <v>44606</v>
      </c>
      <c r="W57" s="457">
        <v>0.85760000000000003</v>
      </c>
      <c r="X57" s="457">
        <v>0.29433406916850624</v>
      </c>
      <c r="AK57" s="456">
        <v>44606</v>
      </c>
      <c r="AL57" s="457">
        <v>0.54847991125593643</v>
      </c>
      <c r="AM57" s="457">
        <v>0.24911087057368178</v>
      </c>
    </row>
    <row r="58" spans="1:39" x14ac:dyDescent="0.3">
      <c r="A58" s="456">
        <v>44613</v>
      </c>
      <c r="B58" s="75">
        <f>'February 21-25'!T13</f>
        <v>0.46917131474103585</v>
      </c>
      <c r="V58" s="456">
        <v>44613</v>
      </c>
      <c r="W58" s="457">
        <v>0.85880000000000001</v>
      </c>
      <c r="X58" s="457">
        <v>0.29506990434142755</v>
      </c>
      <c r="AK58" s="456">
        <v>44613</v>
      </c>
      <c r="AL58" s="457">
        <v>0.5626466068106446</v>
      </c>
      <c r="AM58" s="457">
        <v>0.26258955723931754</v>
      </c>
    </row>
    <row r="59" spans="1:39" x14ac:dyDescent="0.3">
      <c r="A59" s="456">
        <v>44620</v>
      </c>
      <c r="B59" s="75">
        <f>'February 28 - March 4'!T13</f>
        <v>0.49420717131474101</v>
      </c>
      <c r="V59" s="456">
        <v>44620</v>
      </c>
      <c r="W59" s="457">
        <f>'February 28 - March 4'!G30</f>
        <v>0.86399999999999999</v>
      </c>
      <c r="X59" s="457">
        <f>'February 28 - March 4'!G40</f>
        <v>0.31125827814569534</v>
      </c>
      <c r="AK59" s="456">
        <v>44620</v>
      </c>
      <c r="AL59" s="457">
        <v>0.59413457205255304</v>
      </c>
      <c r="AM59" s="457">
        <v>0.27333642595742486</v>
      </c>
    </row>
    <row r="60" spans="1:39" x14ac:dyDescent="0.3">
      <c r="A60" s="456">
        <v>44627</v>
      </c>
      <c r="B60" s="75">
        <f>'March 7-11'!T13</f>
        <v>0.48330677290836654</v>
      </c>
      <c r="V60" s="456">
        <v>44627</v>
      </c>
      <c r="W60" s="457">
        <f>'March 7-11'!G30</f>
        <v>0.86319999999999997</v>
      </c>
      <c r="X60" s="457">
        <f>'March 7-11'!G40</f>
        <v>0.31935246504782927</v>
      </c>
      <c r="AK60" s="456">
        <v>44627</v>
      </c>
      <c r="AL60" s="457">
        <v>0.56429900278480716</v>
      </c>
      <c r="AM60" s="457">
        <v>0.30462347301685483</v>
      </c>
    </row>
    <row r="61" spans="1:39" x14ac:dyDescent="0.3">
      <c r="A61" s="456">
        <v>44634</v>
      </c>
      <c r="B61" s="75">
        <f>'March 14-18'!T13</f>
        <v>0.52897211155378487</v>
      </c>
      <c r="V61" s="456">
        <v>44634</v>
      </c>
      <c r="W61" s="457">
        <f>'March 14-18'!G30</f>
        <v>0.86240000000000006</v>
      </c>
      <c r="X61" s="457">
        <f>'March 14-18'!G40</f>
        <v>0.32376747608535689</v>
      </c>
      <c r="AK61" s="456">
        <v>44634</v>
      </c>
      <c r="AL61" s="457">
        <v>0.6196253798777458</v>
      </c>
      <c r="AM61" s="457">
        <v>0.32892634400288645</v>
      </c>
    </row>
    <row r="62" spans="1:39" x14ac:dyDescent="0.3">
      <c r="A62" s="456">
        <v>44641</v>
      </c>
      <c r="B62" s="75">
        <f>'March 21-25'!T13</f>
        <v>0.5255697211155379</v>
      </c>
      <c r="V62" s="456">
        <v>44641</v>
      </c>
      <c r="W62" s="457">
        <f>'March 21-25'!G30</f>
        <v>0.86280000000000001</v>
      </c>
      <c r="X62" s="457">
        <f>'March 21-25'!G40</f>
        <v>0.32597498160412069</v>
      </c>
      <c r="AK62" s="456">
        <v>44641</v>
      </c>
      <c r="AL62" s="457">
        <v>0.62049202112293589</v>
      </c>
      <c r="AM62" s="457">
        <v>0.31598886655327046</v>
      </c>
    </row>
    <row r="63" spans="1:39" x14ac:dyDescent="0.3">
      <c r="A63" s="456">
        <v>44648</v>
      </c>
      <c r="B63" s="75">
        <f>'March 28-April 1'!T13</f>
        <v>0.52582470119521907</v>
      </c>
      <c r="V63" s="456">
        <v>44648</v>
      </c>
      <c r="W63" s="457">
        <f>'March 28-April 1'!G30</f>
        <v>0.85640000000000005</v>
      </c>
      <c r="X63" s="457">
        <f>'March 28-April 1'!G40</f>
        <v>0.32376747608535689</v>
      </c>
      <c r="AK63" s="456">
        <v>44648</v>
      </c>
      <c r="AL63" s="457">
        <v>0.62183242624883006</v>
      </c>
      <c r="AM63" s="457">
        <v>0.31382402968919126</v>
      </c>
    </row>
    <row r="64" spans="1:39" x14ac:dyDescent="0.3">
      <c r="A64" s="456">
        <v>44655</v>
      </c>
      <c r="B64" s="75">
        <f>'April 4-8'!T13</f>
        <v>0.52811952191235056</v>
      </c>
      <c r="V64" s="456">
        <v>44655</v>
      </c>
      <c r="W64" s="457">
        <f>'April 4-8'!G30</f>
        <v>0.85680000000000001</v>
      </c>
      <c r="X64" s="457">
        <f>'April 4-8'!G40</f>
        <v>0.32818248712288445</v>
      </c>
      <c r="AK64" s="456">
        <v>44655</v>
      </c>
      <c r="AL64" s="457">
        <v>0.62358881917241538</v>
      </c>
      <c r="AM64" s="457">
        <v>0.32057625895572395</v>
      </c>
    </row>
    <row r="65" spans="1:2" x14ac:dyDescent="0.3">
      <c r="A65" s="456">
        <v>44662</v>
      </c>
      <c r="B65" s="75">
        <f>'April 11-15'!T13</f>
        <v>0.53987250996015934</v>
      </c>
    </row>
    <row r="66" spans="1:2" x14ac:dyDescent="0.3">
      <c r="A66" s="456">
        <v>44669</v>
      </c>
      <c r="B66" s="75">
        <f>'April 18-22'!T13</f>
        <v>0.54241434262948207</v>
      </c>
    </row>
    <row r="67" spans="1:2" x14ac:dyDescent="0.3">
      <c r="A67" s="456">
        <v>44676</v>
      </c>
      <c r="B67" s="75">
        <f>'April 25-29'!T13</f>
        <v>0.542605577689243</v>
      </c>
    </row>
    <row r="68" spans="1:2" x14ac:dyDescent="0.3">
      <c r="A68" s="456">
        <v>44683</v>
      </c>
      <c r="B68" s="75">
        <f>'May 2-6'!T13</f>
        <v>0.53933864541832666</v>
      </c>
    </row>
    <row r="69" spans="1:2" x14ac:dyDescent="0.3">
      <c r="A69" s="456">
        <v>44690</v>
      </c>
      <c r="B69" s="75">
        <f>'May 9-13'!T13</f>
        <v>0.55534820717131472</v>
      </c>
    </row>
    <row r="70" spans="1:2" x14ac:dyDescent="0.3">
      <c r="A70" s="456">
        <v>44697</v>
      </c>
      <c r="B70" s="75">
        <f>'May 16-20'!T13</f>
        <v>0.56752191235059757</v>
      </c>
    </row>
    <row r="71" spans="1:2" x14ac:dyDescent="0.3">
      <c r="A71" s="456">
        <v>44704</v>
      </c>
      <c r="B71" s="75">
        <f>'May 23-27'!T13</f>
        <v>0.55778486055776888</v>
      </c>
    </row>
    <row r="72" spans="1:2" x14ac:dyDescent="0.3">
      <c r="A72" s="456">
        <v>44711</v>
      </c>
      <c r="B72" s="75">
        <f>'May 30 - June 3'!T13</f>
        <v>0.56764940239043826</v>
      </c>
    </row>
    <row r="73" spans="1:2" x14ac:dyDescent="0.3">
      <c r="A73" s="456">
        <v>44718</v>
      </c>
      <c r="B73" s="75">
        <f>'June 6-10'!T13</f>
        <v>0.57933067729083665</v>
      </c>
    </row>
    <row r="74" spans="1:2" x14ac:dyDescent="0.3">
      <c r="A74" s="456">
        <v>44725</v>
      </c>
      <c r="B74" s="75">
        <f>'June 13-17'!T13</f>
        <v>0.58730677290836653</v>
      </c>
    </row>
    <row r="75" spans="1:2" x14ac:dyDescent="0.3">
      <c r="A75" s="456">
        <v>44732</v>
      </c>
      <c r="B75" s="75">
        <f>'June 20-24'!T13</f>
        <v>0.58174501992031868</v>
      </c>
    </row>
    <row r="76" spans="1:2" x14ac:dyDescent="0.3">
      <c r="A76" s="456">
        <v>44739</v>
      </c>
      <c r="B76" s="75">
        <f>'June 27 - July 1'!T13</f>
        <v>0.58805577689243027</v>
      </c>
    </row>
    <row r="77" spans="1:2" x14ac:dyDescent="0.3">
      <c r="A77" s="456">
        <v>44746</v>
      </c>
      <c r="B77" s="75">
        <f>'July 4-8'!T13</f>
        <v>0.56552988047808761</v>
      </c>
    </row>
    <row r="78" spans="1:2" x14ac:dyDescent="0.3">
      <c r="A78" s="456">
        <v>44753</v>
      </c>
      <c r="B78" s="75">
        <f>'July 11-15'!T13</f>
        <v>0.57973705179282864</v>
      </c>
    </row>
    <row r="79" spans="1:2" x14ac:dyDescent="0.3">
      <c r="A79" s="456">
        <v>44760</v>
      </c>
      <c r="B79" s="75">
        <f>'July 18-22'!T13</f>
        <v>0.58599999999999997</v>
      </c>
    </row>
    <row r="80" spans="1:2" x14ac:dyDescent="0.3">
      <c r="A80" s="456">
        <v>44767</v>
      </c>
      <c r="B80" s="75">
        <f>'July 25-29'!T13</f>
        <v>0.60254183266932271</v>
      </c>
    </row>
    <row r="81" spans="1:2" x14ac:dyDescent="0.3">
      <c r="A81" s="456">
        <v>44774</v>
      </c>
      <c r="B81" s="75">
        <f>'August 8-12'!T16</f>
        <v>0.59435856573705181</v>
      </c>
    </row>
    <row r="82" spans="1:2" x14ac:dyDescent="0.3">
      <c r="A82" s="456">
        <v>44781</v>
      </c>
      <c r="B82" s="75">
        <f>'August 8-12'!T13</f>
        <v>0.5904302788844622</v>
      </c>
    </row>
    <row r="83" spans="1:2" x14ac:dyDescent="0.3">
      <c r="A83" s="456">
        <v>44788</v>
      </c>
      <c r="B83" s="75">
        <f>'August 22-26'!T17</f>
        <v>0.58839840637450203</v>
      </c>
    </row>
    <row r="84" spans="1:2" x14ac:dyDescent="0.3">
      <c r="A84" s="456">
        <v>44795</v>
      </c>
      <c r="B84" s="75">
        <f>'August 22-26'!T13</f>
        <v>0.57820717131474109</v>
      </c>
    </row>
    <row r="85" spans="1:2" x14ac:dyDescent="0.3">
      <c r="A85" s="456">
        <v>44802</v>
      </c>
      <c r="B85" s="75">
        <f>'September 5-9'!T17</f>
        <v>0.56620717131474108</v>
      </c>
    </row>
    <row r="86" spans="1:2" x14ac:dyDescent="0.3">
      <c r="A86" s="456">
        <v>44809</v>
      </c>
      <c r="B86" s="75">
        <f>'September 5-9'!T13</f>
        <v>0.61182470119521914</v>
      </c>
    </row>
    <row r="87" spans="1:2" x14ac:dyDescent="0.3">
      <c r="A87" s="456">
        <v>44816</v>
      </c>
      <c r="B87" s="75">
        <f>'September 19-23'!T17</f>
        <v>0.64999203187250998</v>
      </c>
    </row>
    <row r="88" spans="1:2" x14ac:dyDescent="0.3">
      <c r="A88" s="456">
        <v>44823</v>
      </c>
      <c r="B88" s="75">
        <f>'September 19-23'!T13</f>
        <v>0.65637450199203184</v>
      </c>
    </row>
    <row r="89" spans="1:2" x14ac:dyDescent="0.3">
      <c r="A89" s="456">
        <v>44830</v>
      </c>
      <c r="B89" s="75">
        <f>'October 3-7'!T17</f>
        <v>0.63157768924302793</v>
      </c>
    </row>
    <row r="90" spans="1:2" x14ac:dyDescent="0.3">
      <c r="A90" s="456">
        <v>44837</v>
      </c>
      <c r="B90" s="75">
        <f>'October 3-7'!T13</f>
        <v>0.57464541832669325</v>
      </c>
    </row>
    <row r="91" spans="1:2" x14ac:dyDescent="0.3">
      <c r="A91" s="456">
        <v>44844</v>
      </c>
      <c r="B91" s="75">
        <f>'October 17-21'!T17</f>
        <v>0.65095617529880478</v>
      </c>
    </row>
    <row r="92" spans="1:2" x14ac:dyDescent="0.3">
      <c r="A92" s="456">
        <v>44851</v>
      </c>
      <c r="B92" s="75">
        <f>'October 17-21'!T13</f>
        <v>0.66078884462151399</v>
      </c>
    </row>
    <row r="93" spans="1:2" x14ac:dyDescent="0.3">
      <c r="A93" s="456">
        <v>44858</v>
      </c>
      <c r="B93" s="75">
        <f>'Oct 31 - Nov 4'!T17</f>
        <v>0.64521115537848606</v>
      </c>
    </row>
    <row r="94" spans="1:2" x14ac:dyDescent="0.3">
      <c r="A94" s="456">
        <v>44865</v>
      </c>
      <c r="B94" s="75">
        <f>'Oct 31 - Nov 4'!T13</f>
        <v>0.65585657370517925</v>
      </c>
    </row>
    <row r="95" spans="1:2" x14ac:dyDescent="0.3">
      <c r="A95" s="456">
        <v>44872</v>
      </c>
      <c r="B95" s="75">
        <f>'November 14-18'!T17</f>
        <v>0.64099601593625499</v>
      </c>
    </row>
    <row r="96" spans="1:2" x14ac:dyDescent="0.3">
      <c r="A96" s="456">
        <v>44879</v>
      </c>
      <c r="B96" s="75">
        <f>'November 14-18'!T13</f>
        <v>0.62645418326693225</v>
      </c>
    </row>
    <row r="97" spans="1:2" x14ac:dyDescent="0.3">
      <c r="A97" s="456">
        <v>44893</v>
      </c>
      <c r="B97" s="75">
        <f>'December 5-9'!T17</f>
        <v>0.62489243027888441</v>
      </c>
    </row>
    <row r="98" spans="1:2" x14ac:dyDescent="0.3">
      <c r="A98" s="456">
        <v>44900</v>
      </c>
      <c r="B98" s="75">
        <f>'December 5-9'!T13</f>
        <v>0.64164940239043822</v>
      </c>
    </row>
    <row r="99" spans="1:2" x14ac:dyDescent="0.3">
      <c r="A99" s="456">
        <v>44907</v>
      </c>
      <c r="B99" s="75">
        <f>'December 19-23'!T17</f>
        <v>0.63454980079681278</v>
      </c>
    </row>
    <row r="100" spans="1:2" x14ac:dyDescent="0.3">
      <c r="A100" s="456">
        <v>44914</v>
      </c>
      <c r="B100" s="75">
        <f>'December 19-23'!T13</f>
        <v>0.58765737051792832</v>
      </c>
    </row>
    <row r="101" spans="1:2" x14ac:dyDescent="0.3">
      <c r="A101" s="456">
        <v>45286</v>
      </c>
      <c r="B101" s="75">
        <f>'January 2-6'!T17</f>
        <v>0.54033466135458164</v>
      </c>
    </row>
    <row r="102" spans="1:2" x14ac:dyDescent="0.3">
      <c r="A102" s="456">
        <v>44928</v>
      </c>
      <c r="B102" s="75">
        <f>'January 2-6'!T13</f>
        <v>0.62431872509960162</v>
      </c>
    </row>
    <row r="103" spans="1:2" x14ac:dyDescent="0.3">
      <c r="A103" s="456">
        <v>44935</v>
      </c>
      <c r="B103" s="75">
        <f>'January 16-20'!T17</f>
        <v>0.62709960159362554</v>
      </c>
    </row>
    <row r="104" spans="1:2" x14ac:dyDescent="0.3">
      <c r="A104" s="456">
        <v>44942</v>
      </c>
      <c r="B104" s="75">
        <f>'January 16-20'!T13</f>
        <v>0.6344621513944223</v>
      </c>
    </row>
    <row r="105" spans="1:2" x14ac:dyDescent="0.3">
      <c r="A105" s="456">
        <v>44949</v>
      </c>
      <c r="B105" s="75">
        <f>'Jan 30 - Feb 3'!T17</f>
        <v>0.60916653386454178</v>
      </c>
    </row>
    <row r="106" spans="1:2" x14ac:dyDescent="0.3">
      <c r="A106" s="456">
        <v>44956</v>
      </c>
      <c r="B106" s="75">
        <f>'Jan 30 - Feb 3'!T13</f>
        <v>0.637609561752988</v>
      </c>
    </row>
    <row r="107" spans="1:2" x14ac:dyDescent="0.3">
      <c r="A107" s="456">
        <v>44963</v>
      </c>
      <c r="B107" s="75">
        <f>'Feb 13 - 17'!U17</f>
        <v>0.64294023904382469</v>
      </c>
    </row>
    <row r="108" spans="1:2" x14ac:dyDescent="0.3">
      <c r="A108" s="456">
        <v>44970</v>
      </c>
      <c r="B108" s="75">
        <f>'Feb 13 - 17'!U13</f>
        <v>0.63952191235059763</v>
      </c>
    </row>
    <row r="109" spans="1:2" x14ac:dyDescent="0.3">
      <c r="A109" s="456">
        <v>44977</v>
      </c>
      <c r="B109" s="75">
        <f>'Feb 27 - Mar 3'!T17</f>
        <v>0.62229482071713149</v>
      </c>
    </row>
    <row r="110" spans="1:2" x14ac:dyDescent="0.3">
      <c r="A110" s="456">
        <v>44984</v>
      </c>
      <c r="B110" s="75">
        <f>'Feb 27 - Mar 3'!T13</f>
        <v>0.639609561752988</v>
      </c>
    </row>
    <row r="111" spans="1:2" x14ac:dyDescent="0.3">
      <c r="A111" s="456">
        <v>44991</v>
      </c>
      <c r="B111" s="75">
        <f>'Mar 13-17'!R18</f>
        <v>0.65125099601593628</v>
      </c>
    </row>
    <row r="112" spans="1:2" x14ac:dyDescent="0.3">
      <c r="A112" s="456">
        <v>44998</v>
      </c>
      <c r="B112" s="75">
        <f>'Mar 13-17'!R14</f>
        <v>0.66349800796812752</v>
      </c>
    </row>
    <row r="113" spans="1:2" x14ac:dyDescent="0.3">
      <c r="A113" s="456">
        <v>45005</v>
      </c>
      <c r="B113" s="75">
        <f>'Mar 27-31'!R17</f>
        <v>0.6702709163346614</v>
      </c>
    </row>
    <row r="114" spans="1:2" x14ac:dyDescent="0.3">
      <c r="A114" s="456">
        <v>45012</v>
      </c>
      <c r="B114" s="75">
        <f>'Mar 27-31'!R13</f>
        <v>0.66532270916334657</v>
      </c>
    </row>
    <row r="115" spans="1:2" x14ac:dyDescent="0.3">
      <c r="A115" s="456">
        <v>45019</v>
      </c>
      <c r="B115" s="75">
        <f>'April 10-14'!R17</f>
        <v>0.65844621513944224</v>
      </c>
    </row>
    <row r="116" spans="1:2" x14ac:dyDescent="0.3">
      <c r="A116" s="456">
        <v>45026</v>
      </c>
      <c r="B116" s="75">
        <f>'April 10-14'!R13</f>
        <v>0.66235856573705176</v>
      </c>
    </row>
    <row r="117" spans="1:2" x14ac:dyDescent="0.3">
      <c r="A117" s="456">
        <v>45033</v>
      </c>
      <c r="B117" s="75">
        <f>'April 24-28'!R17</f>
        <v>0.67279681274900394</v>
      </c>
    </row>
    <row r="118" spans="1:2" x14ac:dyDescent="0.3">
      <c r="A118" s="456">
        <v>45040</v>
      </c>
      <c r="B118" s="75">
        <f>'April 24-28'!R13</f>
        <v>0.68562549800796813</v>
      </c>
    </row>
    <row r="119" spans="1:2" x14ac:dyDescent="0.3">
      <c r="A119" s="456">
        <v>45047</v>
      </c>
      <c r="B119" s="75">
        <f>'May 8-12'!R17</f>
        <v>0.7206693227091634</v>
      </c>
    </row>
    <row r="120" spans="1:2" x14ac:dyDescent="0.3">
      <c r="A120" s="456">
        <v>45054</v>
      </c>
      <c r="B120" s="75">
        <f>'May 8-12'!R13</f>
        <v>0.69482868525896413</v>
      </c>
    </row>
    <row r="121" spans="1:2" x14ac:dyDescent="0.3">
      <c r="A121" s="456">
        <v>45061</v>
      </c>
      <c r="B121" s="75">
        <f>'May 22-26'!R17</f>
        <v>0.71387250996015938</v>
      </c>
    </row>
    <row r="122" spans="1:2" x14ac:dyDescent="0.3">
      <c r="A122" s="456">
        <v>45068</v>
      </c>
      <c r="B122" s="75">
        <f>'May 22-26'!R13</f>
        <v>0.70716334661354585</v>
      </c>
    </row>
    <row r="123" spans="1:2" x14ac:dyDescent="0.3">
      <c r="A123" s="456">
        <v>45075</v>
      </c>
      <c r="B123" s="75">
        <f>'June 5-9'!R17</f>
        <v>0.69465338645418329</v>
      </c>
    </row>
    <row r="124" spans="1:2" x14ac:dyDescent="0.3">
      <c r="A124" s="456">
        <v>45082</v>
      </c>
      <c r="B124" s="75">
        <f>'June 5-9'!R13</f>
        <v>0.69247808764940244</v>
      </c>
    </row>
    <row r="125" spans="1:2" x14ac:dyDescent="0.3">
      <c r="A125" s="456">
        <v>45089</v>
      </c>
      <c r="B125" s="75">
        <f>'June 19-23'!R17</f>
        <v>0.71258167330677291</v>
      </c>
    </row>
    <row r="126" spans="1:2" x14ac:dyDescent="0.3">
      <c r="A126" s="456">
        <v>45096</v>
      </c>
      <c r="B126" s="75">
        <f>'June 19-23'!R13</f>
        <v>0.712597609561753</v>
      </c>
    </row>
    <row r="127" spans="1:2" x14ac:dyDescent="0.3">
      <c r="A127" s="456">
        <v>45103</v>
      </c>
      <c r="B127" s="75">
        <f>'July 3-7'!R17</f>
        <v>0.7086533864541833</v>
      </c>
    </row>
    <row r="128" spans="1:2" x14ac:dyDescent="0.3">
      <c r="A128" s="456">
        <v>45110</v>
      </c>
      <c r="B128" s="75">
        <f>'July 3-7'!R13</f>
        <v>0.63313147410358561</v>
      </c>
    </row>
    <row r="129" spans="1:2" x14ac:dyDescent="0.3">
      <c r="A129" s="456">
        <v>45117</v>
      </c>
      <c r="B129" s="75">
        <f>'July 17-21'!R17</f>
        <v>0.70809561752988048</v>
      </c>
    </row>
    <row r="130" spans="1:2" x14ac:dyDescent="0.3">
      <c r="A130" s="456">
        <v>45124</v>
      </c>
      <c r="B130" s="75">
        <f>'July 17-21'!R13</f>
        <v>0.7149880478087649</v>
      </c>
    </row>
    <row r="131" spans="1:2" x14ac:dyDescent="0.3">
      <c r="A131" s="456">
        <v>45131</v>
      </c>
      <c r="B131" s="75">
        <f>'July 31 - Aug 4'!R17</f>
        <v>0.70601593625498005</v>
      </c>
    </row>
    <row r="132" spans="1:2" x14ac:dyDescent="0.3">
      <c r="A132" s="456">
        <v>45138</v>
      </c>
      <c r="B132" s="75">
        <f>'July 31 - Aug 4'!R13</f>
        <v>0.71760159362549802</v>
      </c>
    </row>
    <row r="133" spans="1:2" x14ac:dyDescent="0.3">
      <c r="A133" s="456">
        <v>45145</v>
      </c>
      <c r="B133" s="75">
        <f>'August 14-18'!R22</f>
        <v>0.71769721115537843</v>
      </c>
    </row>
    <row r="134" spans="1:2" x14ac:dyDescent="0.3">
      <c r="A134" s="456">
        <v>45152</v>
      </c>
      <c r="B134" s="75">
        <f>'August 14-18'!R15</f>
        <v>0.7095059760956175</v>
      </c>
    </row>
    <row r="135" spans="1:2" x14ac:dyDescent="0.3">
      <c r="A135" s="456">
        <v>45159</v>
      </c>
      <c r="B135" s="75">
        <f>'Aug 28 - Sept 1'!R22</f>
        <v>0.69020717131474107</v>
      </c>
    </row>
    <row r="136" spans="1:2" x14ac:dyDescent="0.3">
      <c r="A136" s="456">
        <v>45166</v>
      </c>
      <c r="B136" s="75">
        <f>'Aug 28 - Sept 1'!R15</f>
        <v>0.66537848605577687</v>
      </c>
    </row>
    <row r="137" spans="1:2" x14ac:dyDescent="0.3">
      <c r="A137" s="456">
        <v>45173</v>
      </c>
      <c r="B137" s="75">
        <f>'Sept 11-15'!R22</f>
        <v>0.71568127490039846</v>
      </c>
    </row>
    <row r="138" spans="1:2" x14ac:dyDescent="0.3">
      <c r="A138" s="456">
        <v>45180</v>
      </c>
      <c r="B138" s="75">
        <f>'Sept 11-15'!R15</f>
        <v>0.73899601593625497</v>
      </c>
    </row>
    <row r="139" spans="1:2" x14ac:dyDescent="0.3">
      <c r="A139" s="456">
        <v>45187</v>
      </c>
      <c r="B139" s="75">
        <f>'Sept 25-29'!R22</f>
        <v>0.76106772908366538</v>
      </c>
    </row>
    <row r="140" spans="1:2" x14ac:dyDescent="0.3">
      <c r="A140" s="456">
        <v>45194</v>
      </c>
      <c r="B140" s="75">
        <f>'Sept 25-29'!R15</f>
        <v>0.74787250996015942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117</vt:i4>
      </vt:variant>
      <vt:variant>
        <vt:lpstr>Named Ranges</vt:lpstr>
      </vt:variant>
      <vt:variant>
        <vt:i4>4</vt:i4>
      </vt:variant>
    </vt:vector>
  </HeadingPairs>
  <TitlesOfParts>
    <vt:vector size="121" baseType="lpstr">
      <vt:lpstr>Dec 7-11</vt:lpstr>
      <vt:lpstr>Dec 14-18</vt:lpstr>
      <vt:lpstr>Dec 21-25</vt:lpstr>
      <vt:lpstr>Dec 28-31</vt:lpstr>
      <vt:lpstr>Jan 4-8</vt:lpstr>
      <vt:lpstr>Jan 11-15</vt:lpstr>
      <vt:lpstr>Jan 18-22</vt:lpstr>
      <vt:lpstr>Jan 25-29</vt:lpstr>
      <vt:lpstr>Feb 1-5</vt:lpstr>
      <vt:lpstr>Feb 8-12</vt:lpstr>
      <vt:lpstr>Feb 15-19</vt:lpstr>
      <vt:lpstr>Feb 22-26</vt:lpstr>
      <vt:lpstr>March 2-5</vt:lpstr>
      <vt:lpstr>March 8-12</vt:lpstr>
      <vt:lpstr>March 15-19</vt:lpstr>
      <vt:lpstr>March 22-26</vt:lpstr>
      <vt:lpstr>March 29-April 2</vt:lpstr>
      <vt:lpstr>April 5-9</vt:lpstr>
      <vt:lpstr>April 12-16</vt:lpstr>
      <vt:lpstr>April 19-23</vt:lpstr>
      <vt:lpstr>April 26-30</vt:lpstr>
      <vt:lpstr>May 3-7</vt:lpstr>
      <vt:lpstr>May 10-14</vt:lpstr>
      <vt:lpstr>May 17-21</vt:lpstr>
      <vt:lpstr>May 24-28</vt:lpstr>
      <vt:lpstr>May 31-June 4</vt:lpstr>
      <vt:lpstr>June 7-11</vt:lpstr>
      <vt:lpstr>June 14-18</vt:lpstr>
      <vt:lpstr>June 21-25</vt:lpstr>
      <vt:lpstr>Jan-June</vt:lpstr>
      <vt:lpstr>June 28-July 2</vt:lpstr>
      <vt:lpstr>July 5-9</vt:lpstr>
      <vt:lpstr>July 12-16</vt:lpstr>
      <vt:lpstr>July 19-23</vt:lpstr>
      <vt:lpstr>July 26-30</vt:lpstr>
      <vt:lpstr>August 2-6</vt:lpstr>
      <vt:lpstr>August 9-13</vt:lpstr>
      <vt:lpstr>August 16-20</vt:lpstr>
      <vt:lpstr>August 23-27</vt:lpstr>
      <vt:lpstr>August 30 - September 3</vt:lpstr>
      <vt:lpstr>September 6-10</vt:lpstr>
      <vt:lpstr>September 13-17</vt:lpstr>
      <vt:lpstr>September 20-24</vt:lpstr>
      <vt:lpstr>September 27 - October 1</vt:lpstr>
      <vt:lpstr>October 4-8</vt:lpstr>
      <vt:lpstr>October 11-15</vt:lpstr>
      <vt:lpstr>October 18-22</vt:lpstr>
      <vt:lpstr>October 25-29</vt:lpstr>
      <vt:lpstr>November 1-5</vt:lpstr>
      <vt:lpstr>November 8-12</vt:lpstr>
      <vt:lpstr>November 15-19</vt:lpstr>
      <vt:lpstr>November 29 - December 3</vt:lpstr>
      <vt:lpstr>December 6-10</vt:lpstr>
      <vt:lpstr>December 13-17</vt:lpstr>
      <vt:lpstr>December 20-24</vt:lpstr>
      <vt:lpstr>December 27-31</vt:lpstr>
      <vt:lpstr>January 3-7</vt:lpstr>
      <vt:lpstr>January 10-14</vt:lpstr>
      <vt:lpstr>January 17-21</vt:lpstr>
      <vt:lpstr>January 24-28</vt:lpstr>
      <vt:lpstr>January 31 - February 4</vt:lpstr>
      <vt:lpstr>February 7-11</vt:lpstr>
      <vt:lpstr>February 14-18</vt:lpstr>
      <vt:lpstr>February 21-25</vt:lpstr>
      <vt:lpstr>February 28 - March 4</vt:lpstr>
      <vt:lpstr>March 7-11</vt:lpstr>
      <vt:lpstr>March 14-18</vt:lpstr>
      <vt:lpstr>March 21-25</vt:lpstr>
      <vt:lpstr>March 28-April 1</vt:lpstr>
      <vt:lpstr>April 4-8</vt:lpstr>
      <vt:lpstr>April 11-15</vt:lpstr>
      <vt:lpstr>April 18-22</vt:lpstr>
      <vt:lpstr>April 25-29</vt:lpstr>
      <vt:lpstr>May 2-6</vt:lpstr>
      <vt:lpstr>May 9-13</vt:lpstr>
      <vt:lpstr>May 16-20</vt:lpstr>
      <vt:lpstr>May 23-27</vt:lpstr>
      <vt:lpstr>May 30 - June 3</vt:lpstr>
      <vt:lpstr>June 6-10</vt:lpstr>
      <vt:lpstr>June 13-17</vt:lpstr>
      <vt:lpstr>June 20-24</vt:lpstr>
      <vt:lpstr>June 27 - July 1</vt:lpstr>
      <vt:lpstr>July 4-8</vt:lpstr>
      <vt:lpstr>July 11-15</vt:lpstr>
      <vt:lpstr>July 18-22</vt:lpstr>
      <vt:lpstr>July 25-29</vt:lpstr>
      <vt:lpstr>August 8-12</vt:lpstr>
      <vt:lpstr>August 22-26</vt:lpstr>
      <vt:lpstr>September 5-9</vt:lpstr>
      <vt:lpstr>September 19-23</vt:lpstr>
      <vt:lpstr>October 3-7</vt:lpstr>
      <vt:lpstr>October 17-21</vt:lpstr>
      <vt:lpstr>Oct 31 - Nov 4</vt:lpstr>
      <vt:lpstr>November 14-18</vt:lpstr>
      <vt:lpstr>December 5-9</vt:lpstr>
      <vt:lpstr>December 19-23</vt:lpstr>
      <vt:lpstr>January 2-6</vt:lpstr>
      <vt:lpstr>January 16-20</vt:lpstr>
      <vt:lpstr>Jan 30 - Feb 3</vt:lpstr>
      <vt:lpstr>Feb 13 - 17</vt:lpstr>
      <vt:lpstr>Feb 27 - Mar 3</vt:lpstr>
      <vt:lpstr>Mar 13-17</vt:lpstr>
      <vt:lpstr>Mar 27-31</vt:lpstr>
      <vt:lpstr>April 10-14</vt:lpstr>
      <vt:lpstr>April 24-28</vt:lpstr>
      <vt:lpstr>May 8-12</vt:lpstr>
      <vt:lpstr>May 22-26</vt:lpstr>
      <vt:lpstr>June 5-9</vt:lpstr>
      <vt:lpstr>June 19-23</vt:lpstr>
      <vt:lpstr>July 3-7</vt:lpstr>
      <vt:lpstr>July 17-21</vt:lpstr>
      <vt:lpstr>July 31 - Aug 4</vt:lpstr>
      <vt:lpstr>August 14-18</vt:lpstr>
      <vt:lpstr>Aug 28 - Sept 1</vt:lpstr>
      <vt:lpstr>Sept 11-15</vt:lpstr>
      <vt:lpstr>Sept 25-29</vt:lpstr>
      <vt:lpstr>Passenger Graph</vt:lpstr>
      <vt:lpstr>'April 19-23'!Print_Area</vt:lpstr>
      <vt:lpstr>'Feb 8-12'!Print_Area</vt:lpstr>
      <vt:lpstr>'Jan-June'!Print_Area</vt:lpstr>
      <vt:lpstr>'May 24-28'!Print_Area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Quelch, Gerard</dc:creator>
  <cp:lastModifiedBy>Pindaro Demertzoglou</cp:lastModifiedBy>
  <cp:lastPrinted>2023-04-10T18:26:25Z</cp:lastPrinted>
  <dcterms:created xsi:type="dcterms:W3CDTF">2020-05-14T15:04:44Z</dcterms:created>
  <dcterms:modified xsi:type="dcterms:W3CDTF">2023-10-26T00:57:46Z</dcterms:modified>
</cp:coreProperties>
</file>