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ledersb\Workspace\WinProjects\pqc-dt\PQChoiceAssistant\scoring\"/>
    </mc:Choice>
  </mc:AlternateContent>
  <xr:revisionPtr revIDLastSave="0" documentId="13_ncr:1_{B0804CF2-0A0C-471E-B9DA-86B5D2980329}" xr6:coauthVersionLast="47" xr6:coauthVersionMax="47" xr10:uidLastSave="{00000000-0000-0000-0000-000000000000}"/>
  <bookViews>
    <workbookView xWindow="-108" yWindow="-108" windowWidth="23256" windowHeight="12456" xr2:uid="{8EDCA17D-B8E0-4188-B2A8-1D102FBE3550}"/>
  </bookViews>
  <sheets>
    <sheet name="Scoring" sheetId="1" r:id="rId1"/>
    <sheet name="ScoreCalculation" sheetId="3" r:id="rId2"/>
  </sheets>
  <definedNames>
    <definedName name="DSSKG">ScoreCalculation!$I$4:$L$4</definedName>
    <definedName name="DSSPKS">ScoreCalculation!$I$8:$L$8</definedName>
    <definedName name="DSSSIGN">ScoreCalculation!$I$5:$L$5</definedName>
    <definedName name="DSSSKS">ScoreCalculation!$I$9:$L$9</definedName>
    <definedName name="DSSSS">ScoreCalculation!$I$10:$L$10</definedName>
    <definedName name="DSSVER">ScoreCalculation!$I$6:$L$6</definedName>
    <definedName name="KEMCTS">ScoreCalculation!$C$10:$G$10</definedName>
    <definedName name="KEMDEC">ScoreCalculation!$C$6:$G$6</definedName>
    <definedName name="KEMENC">ScoreCalculation!$C$5:$G$5</definedName>
    <definedName name="KEMKG">ScoreCalculation!$C$4:$G$4</definedName>
    <definedName name="KEMPKS">ScoreCalculation!$C$8:$G$8</definedName>
    <definedName name="KEMSKS">ScoreCalculation!$C$9:$G$9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1" l="1"/>
  <c r="O73" i="1"/>
  <c r="N73" i="1"/>
  <c r="M73" i="1"/>
  <c r="L73" i="1"/>
  <c r="J73" i="1"/>
  <c r="I73" i="1"/>
  <c r="H73" i="1"/>
  <c r="G73" i="1"/>
  <c r="F73" i="1"/>
  <c r="O72" i="1"/>
  <c r="N72" i="1"/>
  <c r="M72" i="1"/>
  <c r="L72" i="1"/>
  <c r="J72" i="1"/>
  <c r="I72" i="1"/>
  <c r="H72" i="1"/>
  <c r="G72" i="1"/>
  <c r="F72" i="1"/>
  <c r="O71" i="1"/>
  <c r="N71" i="1"/>
  <c r="M71" i="1"/>
  <c r="L71" i="1"/>
  <c r="J71" i="1"/>
  <c r="I71" i="1"/>
  <c r="H71" i="1"/>
  <c r="G71" i="1"/>
  <c r="F71" i="1"/>
  <c r="O70" i="1"/>
  <c r="N70" i="1"/>
  <c r="M70" i="1"/>
  <c r="L70" i="1"/>
  <c r="J70" i="1"/>
  <c r="I70" i="1"/>
  <c r="H70" i="1"/>
  <c r="G70" i="1"/>
  <c r="F70" i="1"/>
  <c r="O68" i="1"/>
  <c r="N68" i="1"/>
  <c r="M68" i="1"/>
  <c r="L68" i="1"/>
  <c r="J68" i="1"/>
  <c r="I68" i="1"/>
  <c r="H68" i="1"/>
  <c r="G68" i="1"/>
  <c r="F68" i="1"/>
  <c r="O67" i="1"/>
  <c r="N67" i="1"/>
  <c r="M67" i="1"/>
  <c r="L67" i="1"/>
  <c r="J67" i="1"/>
  <c r="I67" i="1"/>
  <c r="H67" i="1"/>
  <c r="G67" i="1"/>
  <c r="F67" i="1"/>
  <c r="O66" i="1"/>
  <c r="N66" i="1"/>
  <c r="M66" i="1"/>
  <c r="L66" i="1"/>
  <c r="J66" i="1"/>
  <c r="I66" i="1"/>
  <c r="H66" i="1"/>
  <c r="G66" i="1"/>
  <c r="F66" i="1"/>
  <c r="O65" i="1"/>
  <c r="N65" i="1"/>
  <c r="M65" i="1"/>
  <c r="L65" i="1"/>
  <c r="J65" i="1"/>
  <c r="I65" i="1"/>
  <c r="H65" i="1"/>
  <c r="G65" i="1"/>
  <c r="F65" i="1"/>
  <c r="O64" i="1"/>
  <c r="N64" i="1"/>
  <c r="M64" i="1"/>
  <c r="L64" i="1"/>
  <c r="J64" i="1"/>
  <c r="I64" i="1"/>
  <c r="H64" i="1"/>
  <c r="G64" i="1"/>
  <c r="F64" i="1"/>
  <c r="O62" i="1"/>
  <c r="N62" i="1"/>
  <c r="M62" i="1"/>
  <c r="L62" i="1"/>
  <c r="J62" i="1"/>
  <c r="I62" i="1"/>
  <c r="H62" i="1"/>
  <c r="G62" i="1"/>
  <c r="F62" i="1"/>
  <c r="O61" i="1"/>
  <c r="N61" i="1"/>
  <c r="M61" i="1"/>
  <c r="L61" i="1"/>
  <c r="J61" i="1"/>
  <c r="I61" i="1"/>
  <c r="H61" i="1"/>
  <c r="G61" i="1"/>
  <c r="F61" i="1"/>
  <c r="O60" i="1"/>
  <c r="N60" i="1"/>
  <c r="M60" i="1"/>
  <c r="L60" i="1"/>
  <c r="J60" i="1"/>
  <c r="I60" i="1"/>
  <c r="H60" i="1"/>
  <c r="G60" i="1"/>
  <c r="F60" i="1"/>
  <c r="O59" i="1"/>
  <c r="N59" i="1"/>
  <c r="M59" i="1"/>
  <c r="L59" i="1"/>
  <c r="J59" i="1"/>
  <c r="I59" i="1"/>
  <c r="H59" i="1"/>
  <c r="G59" i="1"/>
  <c r="F59" i="1"/>
  <c r="O57" i="1"/>
  <c r="N57" i="1"/>
  <c r="M57" i="1"/>
  <c r="L57" i="1"/>
  <c r="J57" i="1"/>
  <c r="I57" i="1"/>
  <c r="H57" i="1"/>
  <c r="G57" i="1"/>
  <c r="F57" i="1"/>
  <c r="O56" i="1"/>
  <c r="N56" i="1"/>
  <c r="M56" i="1"/>
  <c r="L56" i="1"/>
  <c r="J56" i="1"/>
  <c r="I56" i="1"/>
  <c r="H56" i="1"/>
  <c r="G56" i="1"/>
  <c r="F56" i="1"/>
  <c r="O55" i="1"/>
  <c r="N55" i="1"/>
  <c r="M55" i="1"/>
  <c r="L55" i="1"/>
  <c r="J55" i="1"/>
  <c r="I55" i="1"/>
  <c r="H55" i="1"/>
  <c r="G55" i="1"/>
  <c r="F55" i="1"/>
  <c r="O54" i="1"/>
  <c r="N54" i="1"/>
  <c r="M54" i="1"/>
  <c r="L54" i="1"/>
  <c r="J54" i="1"/>
  <c r="I54" i="1"/>
  <c r="H54" i="1"/>
  <c r="G54" i="1"/>
  <c r="F54" i="1"/>
  <c r="O52" i="1"/>
  <c r="N52" i="1"/>
  <c r="M52" i="1"/>
  <c r="L52" i="1"/>
  <c r="J52" i="1"/>
  <c r="I52" i="1"/>
  <c r="H52" i="1"/>
  <c r="G52" i="1"/>
  <c r="F52" i="1"/>
  <c r="O51" i="1"/>
  <c r="N51" i="1"/>
  <c r="M51" i="1"/>
  <c r="L51" i="1"/>
  <c r="J51" i="1"/>
  <c r="I51" i="1"/>
  <c r="H51" i="1"/>
  <c r="G51" i="1"/>
  <c r="F51" i="1"/>
  <c r="O50" i="1"/>
  <c r="N50" i="1"/>
  <c r="M50" i="1"/>
  <c r="L50" i="1"/>
  <c r="J50" i="1"/>
  <c r="I50" i="1"/>
  <c r="H50" i="1"/>
  <c r="G50" i="1"/>
  <c r="F50" i="1"/>
  <c r="O49" i="1"/>
  <c r="N49" i="1"/>
  <c r="M49" i="1"/>
  <c r="L49" i="1"/>
  <c r="J49" i="1"/>
  <c r="I49" i="1"/>
  <c r="H49" i="1"/>
  <c r="F49" i="1"/>
  <c r="O48" i="1"/>
  <c r="N48" i="1"/>
  <c r="M48" i="1"/>
  <c r="L48" i="1"/>
  <c r="J48" i="1"/>
  <c r="I48" i="1"/>
  <c r="H48" i="1"/>
  <c r="G48" i="1"/>
  <c r="F48" i="1"/>
  <c r="O37" i="1"/>
  <c r="N37" i="1"/>
  <c r="M37" i="1"/>
  <c r="L37" i="1"/>
  <c r="J37" i="1"/>
  <c r="I37" i="1"/>
  <c r="H37" i="1"/>
  <c r="G37" i="1"/>
  <c r="F37" i="1"/>
  <c r="O36" i="1"/>
  <c r="N36" i="1"/>
  <c r="M36" i="1"/>
  <c r="L36" i="1"/>
  <c r="J36" i="1"/>
  <c r="I36" i="1"/>
  <c r="H36" i="1"/>
  <c r="G36" i="1"/>
  <c r="F36" i="1"/>
  <c r="O35" i="1"/>
  <c r="N35" i="1"/>
  <c r="M35" i="1"/>
  <c r="L35" i="1"/>
  <c r="J35" i="1"/>
  <c r="I35" i="1"/>
  <c r="H35" i="1"/>
  <c r="G35" i="1"/>
  <c r="F35" i="1"/>
  <c r="O34" i="1"/>
  <c r="N34" i="1"/>
  <c r="M34" i="1"/>
  <c r="L34" i="1"/>
  <c r="J34" i="1"/>
  <c r="I34" i="1"/>
  <c r="H34" i="1"/>
  <c r="G34" i="1"/>
  <c r="F34" i="1"/>
  <c r="O33" i="1"/>
  <c r="N33" i="1"/>
  <c r="M33" i="1"/>
  <c r="L33" i="1"/>
  <c r="J33" i="1"/>
  <c r="I33" i="1"/>
  <c r="H33" i="1"/>
  <c r="G33" i="1"/>
  <c r="F33" i="1"/>
  <c r="O32" i="1"/>
  <c r="N32" i="1"/>
  <c r="M32" i="1"/>
  <c r="L32" i="1"/>
  <c r="J32" i="1"/>
  <c r="I32" i="1"/>
  <c r="H32" i="1"/>
  <c r="G32" i="1"/>
  <c r="F32" i="1"/>
  <c r="O25" i="1"/>
  <c r="N25" i="1"/>
  <c r="M25" i="1"/>
  <c r="L25" i="1"/>
  <c r="J25" i="1"/>
  <c r="I25" i="1"/>
  <c r="H25" i="1"/>
  <c r="G25" i="1"/>
  <c r="F25" i="1"/>
  <c r="O24" i="1"/>
  <c r="N24" i="1"/>
  <c r="M24" i="1"/>
  <c r="L24" i="1"/>
  <c r="J24" i="1"/>
  <c r="I24" i="1"/>
  <c r="H24" i="1"/>
  <c r="G24" i="1"/>
  <c r="F24" i="1"/>
  <c r="O23" i="1"/>
  <c r="N23" i="1"/>
  <c r="M23" i="1"/>
  <c r="L23" i="1"/>
  <c r="J23" i="1"/>
  <c r="I23" i="1"/>
  <c r="H23" i="1"/>
  <c r="G23" i="1"/>
  <c r="F23" i="1"/>
  <c r="O22" i="1"/>
  <c r="N22" i="1"/>
  <c r="M22" i="1"/>
  <c r="L22" i="1"/>
  <c r="J22" i="1"/>
  <c r="I22" i="1"/>
  <c r="H22" i="1"/>
  <c r="G22" i="1"/>
  <c r="F22" i="1"/>
  <c r="O21" i="1"/>
  <c r="N21" i="1"/>
  <c r="M21" i="1"/>
  <c r="L21" i="1"/>
  <c r="J21" i="1"/>
  <c r="I21" i="1"/>
  <c r="H21" i="1"/>
  <c r="G21" i="1"/>
  <c r="F21" i="1"/>
  <c r="O19" i="1"/>
  <c r="N19" i="1"/>
  <c r="M19" i="1"/>
  <c r="L19" i="1"/>
  <c r="J19" i="1"/>
  <c r="I19" i="1"/>
  <c r="H19" i="1"/>
  <c r="G19" i="1"/>
  <c r="F19" i="1"/>
  <c r="O18" i="1"/>
  <c r="N18" i="1"/>
  <c r="M18" i="1"/>
  <c r="L18" i="1"/>
  <c r="J18" i="1"/>
  <c r="I18" i="1"/>
  <c r="H18" i="1"/>
  <c r="G18" i="1"/>
  <c r="F18" i="1"/>
  <c r="O17" i="1"/>
  <c r="N17" i="1"/>
  <c r="M17" i="1"/>
  <c r="L17" i="1"/>
  <c r="J17" i="1"/>
  <c r="I17" i="1"/>
  <c r="H17" i="1"/>
  <c r="G17" i="1"/>
  <c r="F17" i="1"/>
  <c r="O16" i="1"/>
  <c r="N16" i="1"/>
  <c r="M16" i="1"/>
  <c r="L16" i="1"/>
  <c r="J16" i="1"/>
  <c r="I16" i="1"/>
  <c r="H16" i="1"/>
  <c r="G16" i="1"/>
  <c r="F16" i="1"/>
  <c r="O15" i="1"/>
  <c r="N15" i="1"/>
  <c r="M15" i="1"/>
  <c r="L15" i="1"/>
  <c r="J15" i="1"/>
  <c r="I15" i="1"/>
  <c r="H15" i="1"/>
  <c r="G15" i="1"/>
  <c r="F15" i="1"/>
  <c r="O13" i="1"/>
  <c r="N13" i="1"/>
  <c r="M13" i="1"/>
  <c r="L13" i="1"/>
  <c r="J13" i="1"/>
  <c r="I13" i="1"/>
  <c r="H13" i="1"/>
  <c r="G13" i="1"/>
  <c r="F13" i="1"/>
  <c r="O12" i="1"/>
  <c r="N12" i="1"/>
  <c r="M12" i="1"/>
  <c r="L12" i="1"/>
  <c r="J12" i="1"/>
  <c r="I12" i="1"/>
  <c r="H12" i="1"/>
  <c r="G12" i="1"/>
  <c r="F12" i="1"/>
  <c r="O7" i="1"/>
  <c r="N7" i="1"/>
  <c r="M7" i="1"/>
  <c r="L7" i="1"/>
  <c r="J7" i="1"/>
  <c r="I7" i="1"/>
  <c r="H7" i="1"/>
  <c r="G7" i="1"/>
  <c r="F7" i="1"/>
  <c r="O6" i="1"/>
  <c r="N6" i="1"/>
  <c r="M6" i="1"/>
  <c r="L6" i="1"/>
  <c r="J6" i="1"/>
  <c r="I6" i="1"/>
  <c r="H6" i="1"/>
  <c r="G6" i="1"/>
  <c r="F6" i="1"/>
  <c r="O5" i="1"/>
  <c r="N5" i="1"/>
  <c r="M5" i="1"/>
  <c r="L5" i="1"/>
  <c r="J5" i="1"/>
  <c r="I5" i="1"/>
  <c r="H5" i="1"/>
  <c r="G5" i="1"/>
  <c r="F5" i="1"/>
  <c r="O4" i="1"/>
  <c r="N4" i="1"/>
  <c r="M4" i="1"/>
  <c r="L4" i="1"/>
  <c r="J4" i="1"/>
  <c r="I4" i="1"/>
  <c r="H4" i="1"/>
  <c r="G4" i="1"/>
  <c r="F4" i="1"/>
  <c r="O3" i="1"/>
  <c r="N3" i="1"/>
  <c r="M3" i="1"/>
  <c r="L3" i="1"/>
  <c r="J3" i="1"/>
  <c r="I3" i="1"/>
  <c r="H3" i="1"/>
  <c r="G3" i="1"/>
  <c r="F3" i="1"/>
  <c r="D30" i="3"/>
  <c r="E30" i="3"/>
  <c r="F30" i="3"/>
  <c r="G30" i="3"/>
  <c r="I30" i="3"/>
  <c r="J30" i="3"/>
  <c r="K30" i="3"/>
  <c r="L30" i="3"/>
  <c r="C30" i="3"/>
</calcChain>
</file>

<file path=xl/sharedStrings.xml><?xml version="1.0" encoding="utf-8"?>
<sst xmlns="http://schemas.openxmlformats.org/spreadsheetml/2006/main" count="429" uniqueCount="267">
  <si>
    <t>Score range</t>
  </si>
  <si>
    <t>ML-KEM</t>
  </si>
  <si>
    <t>FrodoKEM</t>
  </si>
  <si>
    <t>Classic McEliece</t>
  </si>
  <si>
    <t>BIKE</t>
  </si>
  <si>
    <t>HQC</t>
  </si>
  <si>
    <t>ML-DSA</t>
  </si>
  <si>
    <t>Falcon</t>
  </si>
  <si>
    <t>SLH-DSA</t>
  </si>
  <si>
    <t>XMSS</t>
  </si>
  <si>
    <t>Expert question</t>
  </si>
  <si>
    <t>Selectable answers</t>
  </si>
  <si>
    <t>Question description</t>
  </si>
  <si>
    <t>Notes</t>
  </si>
  <si>
    <t>Categorie (NL)</t>
  </si>
  <si>
    <t>Vraag (NL)</t>
  </si>
  <si>
    <t>Beschrijving (NL)</t>
  </si>
  <si>
    <t>Category 1 - Information Security</t>
  </si>
  <si>
    <t>Question 1.1</t>
  </si>
  <si>
    <t>0-5</t>
  </si>
  <si>
    <t>How many years does the data you are protecting/validating have to stay confidential?/verified?</t>
  </si>
  <si>
    <t>No</t>
  </si>
  <si>
    <t>If your organisation is dealing with information that should remain confidential/verified for an extended period of time, it may be beneficial to invest in a more conservative post-quantum cryptographic scheme. This minimalises the probability that the PQC algorithm turns out to have a vulnerability in the future. This increases the assurance that the data will remain confidential/verified for its entire lifespan.</t>
  </si>
  <si>
    <t>conservativness</t>
  </si>
  <si>
    <t>Informatiebeveiliging</t>
  </si>
  <si>
    <t>Hoeveel jaar moeten de gegevens die u beschermt/valideert vertrouwelijk/geverifieerd blijven?</t>
  </si>
  <si>
    <t>Less than 1 year</t>
  </si>
  <si>
    <t>Minder dan 1 jaar</t>
  </si>
  <si>
    <t>1 - 5 years</t>
  </si>
  <si>
    <t>1 - 5 jaar</t>
  </si>
  <si>
    <t>6 - 12 years</t>
  </si>
  <si>
    <t>6 - 12 jaar</t>
  </si>
  <si>
    <t>12 - 30 years</t>
  </si>
  <si>
    <t>12 - 30 jaar</t>
  </si>
  <si>
    <t>More than 30 years</t>
  </si>
  <si>
    <t>Meer dan 30 jaar</t>
  </si>
  <si>
    <t>Question 1.2</t>
  </si>
  <si>
    <t>(Follow-up) Do you process classified information?</t>
  </si>
  <si>
    <t xml:space="preserve">For the protection of classified information, some specific rules and requirements may apply. The AIVD can provide guidance on these rules and requirements. In case you do not know what classified information is, or in case you are not sure whether your application handles classified information, the answer to the following question is probably 'No'. </t>
  </si>
  <si>
    <t>(Vervolg) Verwerkt u gerubriceerde data?</t>
  </si>
  <si>
    <t>Voor de bescherming van gerubriceerde data zijn mogelijke specifieke richtlijnen van toepassing. De AIVD kan verdere uitleg en begeleiding bieden over deze richtlijnen. Als u niet weet wat gerubriceerde data is, of als u niet zeker weet of uw toepassing gerubriceerde data verwerkt, is het antwoord op deze vraag waarschijnlijk 'Nee'.</t>
  </si>
  <si>
    <t>Yes</t>
  </si>
  <si>
    <t>Ja</t>
  </si>
  <si>
    <t>Nee</t>
  </si>
  <si>
    <t>Question 1.3</t>
  </si>
  <si>
    <t>None</t>
  </si>
  <si>
    <t xml:space="preserve"> </t>
  </si>
  <si>
    <t>Can your application support the use of two cryptographic algorithms (quantum-vulnerable and quantum-safe) in hybrid mode?</t>
  </si>
  <si>
    <t>In general, we recommend using quantum-vulnerable and quantum-safe cryptography in hybrid mode. The advantage of using hybrid cryptography is that the security remains guaranteed as long as one of the two schemes is secure, and it may aid backward compatibility.</t>
  </si>
  <si>
    <t>if yes,  memory, if no conservativeness</t>
  </si>
  <si>
    <t>Kan uw toepassing het gebruik van twee cryptografische algoritmen (quantumkwetsbare en quantumveilige) in een hybride constructie ondersteunen?</t>
  </si>
  <si>
    <t>Category 2 - Performance vs Security</t>
  </si>
  <si>
    <t>Question 2.1</t>
  </si>
  <si>
    <t>In my use case, confidence in the security of the scheme  is more important to me than its performance.</t>
  </si>
  <si>
    <t>The design of the new post-quantum schemes is different from the widely-used quantum-vulnerable algorithms such as RSA and ECC. The PQC algorithms are based on different mathematical problems, that cannot be solved by the quantum computer. Some schemes are very efficient, but are considered less mature. Others are considered more conservative, but they pay the price in performance.</t>
  </si>
  <si>
    <t>conservativness vs performance</t>
  </si>
  <si>
    <t>Performance vs veiligheid</t>
  </si>
  <si>
    <t>In mijn toepassing is performance belangrijker dan het vertrouwen in de security van de cryptografie.</t>
  </si>
  <si>
    <t>Completely agree</t>
  </si>
  <si>
    <t>Helemaal mee eens</t>
  </si>
  <si>
    <t>Agree</t>
  </si>
  <si>
    <t>Mee eens</t>
  </si>
  <si>
    <t>Neutral</t>
  </si>
  <si>
    <t>Neutraal</t>
  </si>
  <si>
    <t>Disagree</t>
  </si>
  <si>
    <t>Oneens</t>
  </si>
  <si>
    <t>Completely disagree</t>
  </si>
  <si>
    <t>Helemaal mee oneens</t>
  </si>
  <si>
    <t>Question 2.2</t>
  </si>
  <si>
    <t>My use case can afford additional computing time compared to my currently in place solution.</t>
  </si>
  <si>
    <t>The post-quantum cryptographic schemes may be less efficient than the currently used schemes, which may negatively impact the use case they are operating in, especially if it is time sensitive.</t>
  </si>
  <si>
    <t>performance</t>
  </si>
  <si>
    <t>Mijn toepassing kan het zich veroorloven om iets langere rekentijden te hebben, ten opzichte van mijn huidige situatie.</t>
  </si>
  <si>
    <t>Category 3 - Standardisation</t>
  </si>
  <si>
    <t>Question 3.1</t>
  </si>
  <si>
    <t>0-10</t>
  </si>
  <si>
    <t>Which standardisation bodies do you have to follow surrounding PQC algorithms?</t>
  </si>
  <si>
    <t>Standaardisatie</t>
  </si>
  <si>
    <t>NIST</t>
  </si>
  <si>
    <t>ISO</t>
  </si>
  <si>
    <t>IETF</t>
  </si>
  <si>
    <t>None of the above</t>
  </si>
  <si>
    <t>Géén van bovenstaande</t>
  </si>
  <si>
    <t>Category 4 - Hardware</t>
  </si>
  <si>
    <t>Question 4.1</t>
  </si>
  <si>
    <t>0-19</t>
  </si>
  <si>
    <t>On what kind of device will you use the cryptographic operations?</t>
  </si>
  <si>
    <t>The type of platform indicates its performance and memory capabilities. The suitability of a cryptographic algorithms strongly relates to the hardware capabilities.</t>
  </si>
  <si>
    <t>implementation, hardware support</t>
  </si>
  <si>
    <t>Hardware</t>
  </si>
  <si>
    <t>Op welk type apparaat zult u de cryptografische operaties uitvoeren?</t>
  </si>
  <si>
    <t>Laptop (or higher performance)</t>
  </si>
  <si>
    <t>Laptop (of krachtiger)</t>
  </si>
  <si>
    <t>Smart phone</t>
  </si>
  <si>
    <t>IoT device</t>
  </si>
  <si>
    <t>Smart card</t>
  </si>
  <si>
    <t>Sensors</t>
  </si>
  <si>
    <t>Sensoren</t>
  </si>
  <si>
    <t>Geen van bovenstaande</t>
  </si>
  <si>
    <t>Question 4.2</t>
  </si>
  <si>
    <t>Question 4.3</t>
  </si>
  <si>
    <t>Does your device support hardware accelerators?</t>
  </si>
  <si>
    <t>The performance of PQC algorithms can be optimised by using cryptographic accelerators. A cryptographic accelerator is a piece of dedicated hardware that can efficiently perform cryptographic operations.</t>
  </si>
  <si>
    <t>Ondersteunt uw apparaat hardware accelerators?</t>
  </si>
  <si>
    <t>Yes, for hash function calls</t>
  </si>
  <si>
    <t>Ja, voor hash functions</t>
  </si>
  <si>
    <t>Ja, voor polynoom operaties</t>
  </si>
  <si>
    <t>DSS only</t>
  </si>
  <si>
    <t>Category 5 - Storage</t>
  </si>
  <si>
    <t>Question 5.1</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</si>
  <si>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keys which have to be stored.</t>
  </si>
  <si>
    <t>memory</t>
  </si>
  <si>
    <t>Opslag</t>
  </si>
  <si>
    <t>Question 5.2</t>
  </si>
  <si>
    <t>Can your application afford more RAM usage?</t>
  </si>
  <si>
    <t>The ciphertext/signatures will generally be much larger than the ones generated by the current algorithms. The public/private key is also needed while encrypting/signing a message, as well as the private/public key during decryption/verification. Therefore the ciphertext/signature and either of the keys need to fit into your device's RAM simultaneously.</t>
  </si>
  <si>
    <t>RAM memory</t>
  </si>
  <si>
    <t>Kan uw toepassing meer RAM-gebruik aan?</t>
  </si>
  <si>
    <t>Less than 10 kB</t>
  </si>
  <si>
    <t>Minder dan 10 kB</t>
  </si>
  <si>
    <t>10 - 50 kB</t>
  </si>
  <si>
    <t>50 - 100 kB</t>
  </si>
  <si>
    <t>More than 100 kB</t>
  </si>
  <si>
    <t>Meer dan 100 kB</t>
  </si>
  <si>
    <t>Question 5.3</t>
  </si>
  <si>
    <t>Can your application afford additional long-term storage?</t>
  </si>
  <si>
    <t>The public and private keys generally need to be stored for a longer time, not just for single sessions. These keys are significantly larger than those used by the current algorithms, so your device needs to be able to store them.</t>
  </si>
  <si>
    <t>long-term storage</t>
  </si>
  <si>
    <t>Kan uw toepassing meer langetermijnopslag aan?</t>
  </si>
  <si>
    <t>Category 6 - Communication</t>
  </si>
  <si>
    <t>Question 6.1</t>
  </si>
  <si>
    <t>My use case can afford larger ciphertexts/signatures than currently used.</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</si>
  <si>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ciphertexts/signatures which have to be transmitted.</t>
  </si>
  <si>
    <t>communication</t>
  </si>
  <si>
    <t>Communicatie</t>
  </si>
  <si>
    <t>Mijn toepassing kan grotere ciphertexts/handtekeningen aan dan in de huidige situatie.</t>
  </si>
  <si>
    <t>Question 6.2</t>
  </si>
  <si>
    <t>This question is specifically about the communication bandwidth. Some schemes have larger ciphertexts/signatures than others, so these will be less suitable if your communication link is constrained on bandwidth.</t>
  </si>
  <si>
    <t>bandwith</t>
  </si>
  <si>
    <t>Category 7 - Attacks</t>
  </si>
  <si>
    <t>Question 7.1</t>
  </si>
  <si>
    <t>Do you need to mitigate the risk of attackers potentially getting physical access to the device?</t>
  </si>
  <si>
    <t>In a side-channel analysis attack, an attacker exploits information about the time or power consumption, threatening the integrity and confidentiality of the cryptography. However, to perform such an attack, the attacker needs physical access to the device. The leakage of timing information can be mitigated in the design and implementation of the cryptographic scheme. However, some schemes are easier to protect against side-channel attacks than others.</t>
  </si>
  <si>
    <t>Aanvallen</t>
  </si>
  <si>
    <t>Vormt een aanvaller met fysieke toegang tot uw apparaat een dreiging?</t>
  </si>
  <si>
    <t>Question 7.2</t>
  </si>
  <si>
    <t>0-15</t>
  </si>
  <si>
    <t>(Follow-up) Which operation(s) do you need to protect?</t>
  </si>
  <si>
    <t>Some cryptographic operations can be secured more easily against the leakage of timing information than other operations, depending on the underlying cryptographic design.</t>
  </si>
  <si>
    <t>(Vervolg) Welke operatie(s) moet u beschermen?</t>
  </si>
  <si>
    <t xml:space="preserve">Sommige cryptografische operaties kunnen makkelijker beschermt worden tegen het lekken van het tijdsverbruik dan andere operaties, liggend aan het onderliggende cryptografische ontwerp. </t>
  </si>
  <si>
    <t>Key Generation</t>
  </si>
  <si>
    <t>Sleutelgeneratie</t>
  </si>
  <si>
    <t>Signing</t>
  </si>
  <si>
    <t>Ondertekenen</t>
  </si>
  <si>
    <t>Verification</t>
  </si>
  <si>
    <t>It is the floating point operations in the FFT in Falcon that make it hard to apply SCR measures, the FFT is not used in Verification</t>
  </si>
  <si>
    <t>Verificatie</t>
  </si>
  <si>
    <t>We stay on the safe side in this case</t>
  </si>
  <si>
    <t>Category 8 - Statefulness</t>
  </si>
  <si>
    <t>Question 8.1</t>
  </si>
  <si>
    <t>Does your use case only require a limited number of signatures, and is it also able to securely handle the cryptographic state?</t>
  </si>
  <si>
    <t>A specific class of signature schemes, known as stateful hash-based signature schemes, combines high security guarantees with better performance than its stateless counterpart. The limitation in this case, is that the scheme can only sign a limited amount of messages (typically between 2^10 and 2^20 signatures) and it requires a different key for every signature. Applications like secure booting are ideal for these schemes, but in general it is hard to adopt stateful hash-based schemes due to the difficulty in handling the signing keys.</t>
  </si>
  <si>
    <t>Statefulness</t>
  </si>
  <si>
    <t>Een specifieke klasse van quantumveilige stateful handtekening algoritmen gebaseerd op hashes, garanderen zowel een hoge mate van veiligheid en hogere efficiëntie dan de niet-stateful handtekening algoritmen. Stateful hier houdt in dat de ondertekenaar bij moet houden welke cryptografische sleutelparen al zijn gebruikt.</t>
  </si>
  <si>
    <t>Agreement Level</t>
  </si>
  <si>
    <t>Scoring question</t>
  </si>
  <si>
    <t>Error message KEM</t>
  </si>
  <si>
    <t>Error message DSS</t>
  </si>
  <si>
    <t>Foutmelding KEM (NL)</t>
  </si>
  <si>
    <t>Foutmelding DSS (NL)</t>
  </si>
  <si>
    <t>Als uw organisatie te maken heeft met informatie die gedurende lange tijd vertrouwelijk/gevalideerd moet blijven, kan het voordelig zijn te investeren in een conservatiever post-quantum cryptografisch algoritme. Dit minimaliseert de waarschijnlijkheid dat het PQC-algoritme in de toekomst toch kwetsbaar blijkt te zijn. Dit vergroot daardoor de zekerheid dat de gegevens vertrouwelijk/gevalideerd blijven tijdens de hele levensduur.</t>
  </si>
  <si>
    <t>special question, triggers a box at the end that says to contact nbv</t>
  </si>
  <si>
    <t>You indicated that you work with classified information. Please contact the relevant authorities for guidance on mitigating the threat of quantum computers to your situation (in the Netherlands this is the Unit Weerbaarheid).</t>
  </si>
  <si>
    <t>U heeft aangegeven dat u gerubriceerde data verwerkt. Neem contact op met de Unit Weerbaarheid voor richtlijnen over het beperken van de dreiging van quantumcomputers voor uw situatie.</t>
  </si>
  <si>
    <t>We raden aan om quantumkwetsbare en quantumveilige cryptografie in een hybride constructie te gebruiken. Het voordeel hiervan is dat de veiligheid gegarandeerd blijft zolang één van de twee algoritmen veilig is. Het kan ook helpen met backward compatibility.</t>
  </si>
  <si>
    <t>You indicated that you can support the use of two algorithms in hybrid mode. It is strongly recommended to do this whenever possible, as it gives additional flexibility to quickly switch between them. Note however that this gives higher performance and storage requirements.</t>
  </si>
  <si>
    <t>Het ontwerp van PQC-algoritmen is anders dan van de momenteel veelgebruikte quantumkwetsbare algoritmen RSA en ECC. De PQC-algoritmen zijn namelijk gebaseerd op wiskundige problemen die niet opgelost kunnen worden door de quantumcomputer. Sommige PQC-algoritmen zijn erg efficient, maar minder volwassen. Anderen zijn erg volwassen, maar leveren in op efficiëntie.</t>
  </si>
  <si>
    <t>PQC-algoritmen zijn mogelijk minder efficiënt dan de quantumkwetsbare algoritmen. Dit heeft mogelijk negatieve gevolgen voor uw toepassing, met name als deze tijdsgevoelig is.</t>
  </si>
  <si>
    <t>questionContrast</t>
  </si>
  <si>
    <t>Different standardisation bodies may choose different schemes for standardisation and with different timelines. There are multiple reasons why specific standardisation bodies should be followed, for example because you process classified information, or because of other legislation. Note that selecting multiple bodies here means you have to follow at least one of them, but not necessarily all.</t>
  </si>
  <si>
    <t>Welke standaardisatieorganen moet u volgen rondom PQC-algoritmen?</t>
  </si>
  <si>
    <t>Verschillende standaardisatieorganen kiezen mogelijk voor verschillende algoritmen om te standaardiseren, met verschillende tijdslijnen. Er zijn verschillende redenen waarom u specifieke standaardisatieorganen zou moeten volgen, bijvoorbeeld omdat u werkt met gerubriceerde data, of vanwege andere regel- en wetgeving. Als u meerdere instanties selecteert, betekent dat hier dat u minstens één van deze volgt, maar niet noodzakelijk allemaal.</t>
  </si>
  <si>
    <t>Het type apparaat geeft een indicatie van de rekenkracht en (werk)geheugen. Of een cryptografisch algoritme geschikt is voor uw toepassing, hangt sterk af van de hardwarecapaciteit.</t>
  </si>
  <si>
    <t>questioncontrast</t>
  </si>
  <si>
    <t>De efficiëntie van PQC-algoritmen kan geoptimaliseerd worden door het gebruik van cryptographic accelerators. Een cryptographic accelerator is een stukje speciale hardware, om efficiënt cryptografische operaties uit te voeren.</t>
  </si>
  <si>
    <t>Yes, for polynomial operations or big integer operations</t>
  </si>
  <si>
    <t>My use case can afford larger cryptographic keys than currently used.</t>
  </si>
  <si>
    <t>De nieuwe wiskundige problemen waarop de quantumveilige cryptografie gebaseerd zijn, resulteren vaak in langere cryptografische sleutels en ciphertexts/handtekeningen dan de quantumkwetsbare algoritmen zoals RSA en ECC. De publieke/geheime sleutel is nodig tijdens het maken van de versleuteling/handtekening en de geheime/publieke sleutel voor de ontsleuteling./verificatie. De versleuteling/handtekening en één van de sleutels moeten daartoe tegelijkertijd in de RAM van het apparaat passen.</t>
  </si>
  <si>
    <t>Af en toe worden de publieke en geheime sleutel maar voor één sessie gebruikt, maar normaal gesproken moeten ze een langere tijd bewaard worden. Aangezien de sleutelparen voor de quantumveilige algoritmen normaal gesproken groter zijn dan de sleutelparen voor de huidige, quantumkwetsbare algoritmen, moet hier wel ruimte voor zijn op het gebruikte apparaat.</t>
  </si>
  <si>
    <t>Can your application afford additional communication cost (in size)?</t>
  </si>
  <si>
    <t>Kan uw toepassing meer communicatiekosten aan (in grootte)?</t>
  </si>
  <si>
    <t>Sommige quantumveilige cryptografische algoritmen hebben een grotere versleuteling/handtekening dan de huidige, quantumkwetsbare cryptografie en vereisen daarom meer bandbreedte.</t>
  </si>
  <si>
    <t>Aanvallen op basis van side-channel analysis, waarbij de aanvaller slim gebruik maakt van informatiestromen zoals tijds- en stroomverbruik door het apparaat, vormen een dreiging voor de integere werking van de cryptografie. Daartoe moet de aanvaller wel fysieke toegang hebben tot het apparaat. Op ontwerpniveau kan de dreiging van het tijdsverbruik gemitigeerd worden, maar sommige cryptografische algoritmen zijn makkelijker te beschermen tegen dit soort aanvallen dan anderen.</t>
  </si>
  <si>
    <t>Heeft uw toepassing maar een beperkt aantal handtekeningen nodig en kan tegelijkertijd ook de cryptografische interne toestand veilig bijgehouden worden?</t>
  </si>
  <si>
    <t>You indicated that your application is not able to handle the cryptographic state. XMSS is a stateful algorithm incompatible with your situation and is therefore not displayed as an option.</t>
  </si>
  <si>
    <t>U heeft aangegeven dat uw toepassing niet om kan gaan met de cryptographische interne toestand. XMSS is een stateful algoritme incompatibel met uw situatie en wordt daarom niet als optie weergegeven.</t>
  </si>
  <si>
    <t>Kyber</t>
  </si>
  <si>
    <t>Dilithium</t>
  </si>
  <si>
    <t>Sphincs+</t>
  </si>
  <si>
    <t>Performance</t>
  </si>
  <si>
    <t>Keygen</t>
  </si>
  <si>
    <t>Encryption / Signing</t>
  </si>
  <si>
    <t>Decryption / Verification</t>
  </si>
  <si>
    <t>Memory</t>
  </si>
  <si>
    <t>Public key</t>
  </si>
  <si>
    <t>Private key</t>
  </si>
  <si>
    <t>Ciphertext / Signature</t>
  </si>
  <si>
    <t>Original Values</t>
  </si>
  <si>
    <t>I</t>
  </si>
  <si>
    <t>J</t>
  </si>
  <si>
    <t>K</t>
  </si>
  <si>
    <t>L</t>
  </si>
  <si>
    <t>M</t>
  </si>
  <si>
    <t>N</t>
  </si>
  <si>
    <t>Scoring</t>
  </si>
  <si>
    <t>Averages</t>
  </si>
  <si>
    <t>Average Performance</t>
  </si>
  <si>
    <t>Average Memory</t>
  </si>
  <si>
    <t>Average</t>
  </si>
  <si>
    <t>Subjective Characteristics</t>
  </si>
  <si>
    <t>Confidence Scoring</t>
  </si>
  <si>
    <t>Taken from column W: good=&gt;4, high=&gt;4.5, very high=&gt;5</t>
  </si>
  <si>
    <t>Scaled Confidence</t>
  </si>
  <si>
    <t>Contrast factor</t>
  </si>
  <si>
    <t>Neutral score</t>
  </si>
  <si>
    <t>RAM usage</t>
  </si>
  <si>
    <t>KeyGen</t>
  </si>
  <si>
    <t>P</t>
  </si>
  <si>
    <t>Q</t>
  </si>
  <si>
    <t>R</t>
  </si>
  <si>
    <t>Explanation:</t>
  </si>
  <si>
    <t>This tab contains the scores for the schemes</t>
  </si>
  <si>
    <t>We use the values for the level 5 parameters</t>
  </si>
  <si>
    <t>DO NOT TWEAK VALUES / FORMULAS HERE INSIDE THE SCORING EXCEL FILE</t>
  </si>
  <si>
    <t>Mijn toepassing kan grotere cryptografische sleutels aan dan in de huidige situatie.</t>
  </si>
  <si>
    <t>De nieuwe wiskundige problemen waarop de quantumveilige cryptografie gebaseerd zijn, resulteren vaak in langere cryptografische sleutels dan de quantumkwetsbare algoritmen zoals RSA en ECC. Dit kan leiden tot het gebruik van meer geheugen en tijd.</t>
  </si>
  <si>
    <t>Custom scoring</t>
  </si>
  <si>
    <t>OR</t>
  </si>
  <si>
    <t>standardization. Question has custom scoring logic: the answers are treated as a logical OR, checking multiple boxes means "I have to follow at least one of these bodies"</t>
  </si>
  <si>
    <t>These are calculated internally using formulas in another file</t>
  </si>
  <si>
    <t>That tab is then copied (by value!) here</t>
  </si>
  <si>
    <t>KEEP THE MATRIX EXCEL FILE TAB AS THE AUTHORITIVE VERSION</t>
  </si>
  <si>
    <t>special question</t>
  </si>
  <si>
    <t>The final score of XMSS is influenced by this flag, ie XMSS gets disqualified if the answer is no</t>
  </si>
  <si>
    <t>You indicated you follow standardisation. ISO has not selected BIKE and HQC for standardisation, so you should not select these if you want to follow ISO standards.</t>
  </si>
  <si>
    <t>U heeft aangegeven dat u het gebruik van twee algoritmen in hybride modus ondersteunt. Het is aanbevolen om dit te doen wanneer mogelijk, omdat het de flexibiliteit biedt om snel tussen de twee algoritmen te wisselen. Let wel dat dit meer performance en opslag vereist.</t>
  </si>
  <si>
    <t>U heeft aangegeven dat u standaardisatie volgt. ISO heeft BIKE en HQC niet geselecteerd als standaard, dus u moet deze algoritmen niet selecteren als u de ISO-standaard wil volgen.</t>
  </si>
  <si>
    <t>Het ontwerp van de nieuwe cryptografische algoritmen maakt ze vaak langzamer dan de huidige oplossingen zoals RSA of ECC en dit ontwerp gebruikt bovendien grotere cryptografische sleutels. De nieuwe algoritmen worden mogelijk een bottleneck voor de toepassing, zowel in resources als tijd. Uw toepassing zal met grotere cryptographische ciphertexts/handtekeningen moeten omgaan, die ook uitgewisseld moeten worden.</t>
  </si>
  <si>
    <t>You indicated you follow standardisation. NIST has not selected FrodoKEM, Classic McEliece or BIKE for standardisation, so you should not select it if you want to follow NIST standards.</t>
  </si>
  <si>
    <t>U heeft aangegeven dat u standaardisatie volgt. NIST heeft FrodoKEM, Classic McEliece en BIKE niet geselecteerd als standaard, dus u moet dit algoritme niet selecteren als u de NIST-standaard wil volgen</t>
  </si>
  <si>
    <t>Which of the following statements apply to your situation?\u3000\u3000\u3000\u3000\u3000\u3000\u3000\u3000\u3000\u3000\u3000\u3000\u3000\u3000\u3000\u3000\u3000\u3000\u3000\u30001. The duration of the signing operation can be timed by a non-trusted party\u3000\u3000\u3000\u3000\u3000\u3000\u3000\u3000\u3000\u3000\u3000\u3000\u3000\u3000\u3000\u3000\u3000\u3000\u3000\u30002. The signing operation needs to be very fast\u3000\u3000\u3000\u3000\u3000\u3000\u3000\u3000\u3000\u3000\u3000\u3000\u3000\u3000\u3000\u3000\u3000\u3000\u3000\u30003. I am able to use hardware that is specially designed or securely tested for FN-DSA</t>
  </si>
  <si>
    <t>1 does not apply</t>
  </si>
  <si>
    <t>1, but not 2</t>
  </si>
  <si>
    <t>1 and 2, but not 3</t>
  </si>
  <si>
    <t>1, 2 and 3</t>
  </si>
  <si>
    <t>1 is niet van toepassing</t>
  </si>
  <si>
    <t>1, maar niet 2</t>
  </si>
  <si>
    <t>1 en 2, maar niet 3</t>
  </si>
  <si>
    <t>1, 2 en 3</t>
  </si>
  <si>
    <t>U heeft aangegeven dat u constant-time handtekeninggeneratie nodig heeft, maar niet zeer snel. Als u FN-DSA gebruikt, moet u dit daarom doen met floating point emulatie om veiligheid te waarborgen.</t>
  </si>
  <si>
    <t>You indicated that you require constant-time signature generation, although not very fast. If you use FN-DSA, you must therefore use it with floating point emulation to ensure security.</t>
  </si>
  <si>
    <t>U heeft aangegeven dat u snelle, constant-time handtekeninggeneratie nodig heeft, maar dat u geen specifieke hardware for FN-DSA heeft. Om deze reden kunt u FN-DSA niet gebruiken en deze wordt daarom niet als optie weergegeven.</t>
  </si>
  <si>
    <t>You indicated that you require fast, constant-time signature generation, but you do not have suitable hardware for FN-DSA. For this reason, you should not use FN-DSA and it is therefore not displayed as an option.</t>
  </si>
  <si>
    <t>Sommige PQC-algoritmen hebben hardwareondersteuning nodig voor floating point arithmetic, om te garanderen dat het algoritme veilig en efficiënt is geïmplementeerd. In het bijzonder is FN-DSA zeer moeilijk veilig te implementeren met algemene floating point hardware-ondersteuning, en is zeer langzaam zonder floating points. In sommige situaties is daarom speciale hardware vereist.</t>
  </si>
  <si>
    <t>Some cryptographic schemes require support for floating point arithmetic to enable a secure, efficient implementation. In particular, FN-DSA is very difficult to implement securely with general floating point hardware support, and very slow without floating points. In some situations, it may thus require special hardware.</t>
  </si>
  <si>
    <t>Welke van de volgende stellingen is van toepassing op uw situatie?\u3000\u3000\u3000\u3000\u3000\u3000\u3000\u3000\u3000\u3000\u3000\u3000\u3000\u3000\u3000\u3000\u3000\u3000\u3000\u30001. De duur van het zetten van een handtekening kan worden getimed door een niet vertrouwde partij\u3000\u3000\u3000\u3000\u3000\u3000\u3000\u3000\u3000\u3000\u3000\u3000\u3000\u3000\u3000\u3000\u3000\u3000\u3000\u30002. Het is belangrijk dat het zetten van handtekeningen snel is\u3000\u3000\u3000\u3000\u3000\u3000\u3000\u3000\u3000\u3000\u3000\u3000\u3000\u3000\u3000\u3000\u3000\u3000\u3000\u3000\u3000\u3000\u3000\u3000\u3000\u3000\u3000\u3000\u3000\u30003. Ik kan hardware gebruiken die speciaal ontworpen of gecontroleerd veilig is voor FN-DSA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</si>
</sst>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i/>
      <sz val="11"/>
      <color theme="1"/>
      <name val="Calibri"/>
      <family val="2"/>
      <scheme val="minor"/>
    </font>
    <font>
      <i/>
      <sz val="11"/>
      <color rgb="FF000000"/>
      <name val="Calibri"/>
      <family val="2"/>
      <scheme val="minor"/>
    </font>
    <font>
      <b/>
      <sz val="11"/>
      <color rgb="FF000000"/>
      <name val="Calibri"/>
      <family val="2"/>
      <scheme val="minor"/>
    </font>
    <font>
      <sz val="1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b/>
      <sz val="11"/>
      <name val="Calibri"/>
      <family val="2"/>
      <scheme val="minor"/>
    </font>
    <font>
      <i/>
      <sz val="8"/>
      <name val="Calibri"/>
      <family val="2"/>
      <scheme val="minor"/>
    </font>
    <font>
      <b/>
      <sz val="11"/>
      <color rgb="FFFF0000"/>
      <name val="Calibri"/>
      <family val="2"/>
      <scheme val="minor"/>
    </font>
    <font>
      <sz val="11"/>
      <color rgb="FFFF0000"/>
      <name val="Calibri"/>
      <scheme val="minor"/>
    </font>
    <font>
      <sz val="11"/>
      <color rgb="FF000000"/>
      <name val="Calibri"/>
      <scheme val="minor"/>
    </font>
  </fonts>
  <fills count="17">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theme="5"/>
        <bgColor indexed="64"/>
      </patternFill>
    </fill>
  </fills>
  <borders count="1">
    <border>
      <left/>
      <right/>
      <top/>
      <bottom/>
      <diagonal/>
    </border>
  </borders>
  <cellStyleXfs count="9">
    <xf numFmtId="0" fontId="0" fillId="0" borderId="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cellStyleXfs>
  <cellXfs count="38">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0" fillId="3" borderId="0" xfId="0" applyFill="1"/>
    <xf numFmtId="0" fontId="0" fillId="4" borderId="0" xfId="0" applyFill="1"/>
    <xf numFmtId="0" fontId="4" fillId="2" borderId="0" xfId="0" applyFont="1" applyFill="1"/>
    <xf numFmtId="49" fontId="0" fillId="2" borderId="0" xfId="0" applyNumberFormat="1" applyFill="1"/>
    <xf numFmtId="0" fontId="5" fillId="0" borderId="0" xfId="0" applyFont="1"/>
    <xf numFmtId="0" fontId="0" fillId="5" borderId="0" xfId="0" applyFill="1"/>
    <xf numFmtId="0" fontId="0" fillId="6" borderId="0" xfId="0" applyFill="1"/>
    <xf numFmtId="0" fontId="5" fillId="2" borderId="0" xfId="0" applyFont="1" applyFill="1"/>
    <xf numFmtId="0" fontId="5" fillId="0" borderId="0" xfId="7" applyFont="1" applyFill="1"/>
    <xf numFmtId="0" fontId="1" fillId="0" borderId="0" xfId="0" applyFont="1"/>
    <xf numFmtId="0" fontId="0" fillId="15" borderId="0" xfId="0" applyFill="1"/>
    <xf numFmtId="0" fontId="9" fillId="0" borderId="0" xfId="0" applyFont="1"/>
    <xf numFmtId="0" fontId="5" fillId="3" borderId="0" xfId="0" applyFont="1" applyFill="1"/>
    <xf numFmtId="0" fontId="5" fillId="15" borderId="0" xfId="0" applyFont="1" applyFill="1"/>
    <xf numFmtId="0" fontId="5" fillId="0" borderId="0" xfId="8" applyFont="1" applyFill="1"/>
    <xf numFmtId="0" fontId="10" fillId="15" borderId="0" xfId="0" applyFont="1" applyFill="1"/>
    <xf numFmtId="0" fontId="0" fillId="16" borderId="0" xfId="0" applyFill="1"/>
    <xf numFmtId="0" fontId="11" fillId="0" borderId="0" xfId="0" applyFont="1"/>
    <xf numFmtId="2" fontId="5" fillId="0" borderId="0" xfId="0" applyNumberFormat="1" applyFont="1"/>
    <xf numFmtId="2" fontId="0" fillId="0" borderId="0" xfId="0" applyNumberFormat="1"/>
    <xf numFmtId="2" fontId="10" fillId="15" borderId="0" xfId="0" applyNumberFormat="1" applyFont="1" applyFill="1"/>
    <xf numFmtId="2" fontId="0" fillId="15" borderId="0" xfId="0" applyNumberFormat="1" applyFill="1"/>
    <xf numFmtId="0" fontId="12" fillId="2" borderId="0" xfId="0" applyFont="1" applyFill="1"/>
    <xf numFmtId="0" fontId="0" fillId="0" borderId="0" xfId="0" applyAlignment="1">
      <alignment wrapText="1"/>
    </xf>
    <xf numFmtId="0" fontId="6" fillId="7" borderId="0" xfId="1" applyAlignment="1">
      <alignment wrapText="1"/>
    </xf>
    <xf numFmtId="0" fontId="6" fillId="8" borderId="0" xfId="2" applyAlignment="1">
      <alignment wrapText="1"/>
    </xf>
    <xf numFmtId="0" fontId="6" fillId="9" borderId="0" xfId="3" applyAlignment="1">
      <alignment wrapText="1"/>
    </xf>
    <xf numFmtId="0" fontId="6" fillId="10" borderId="0" xfId="4" applyAlignment="1">
      <alignment wrapText="1"/>
    </xf>
    <xf numFmtId="0" fontId="6" fillId="11" borderId="0" xfId="5" applyAlignment="1">
      <alignment wrapText="1"/>
    </xf>
    <xf numFmtId="0" fontId="6" fillId="12" borderId="0" xfId="6" applyAlignment="1">
      <alignment wrapText="1"/>
    </xf>
    <xf numFmtId="0" fontId="4" fillId="2" borderId="0" xfId="0" applyFont="1" applyFill="1" applyAlignment="1">
      <alignment wrapText="1"/>
    </xf>
    <xf numFmtId="0" fontId="1" fillId="2" borderId="0" xfId="0" applyFont="1" applyFill="1" applyAlignment="1">
      <alignment wrapText="1"/>
    </xf>
    <xf numFmtId="0" fontId="13" fillId="0" borderId="0" xfId="0" applyFont="1"/>
  </cellXfs>
  <cellStyles count="9">
    <cellStyle name="Accent1" xfId="1" builtinId="29"/>
    <cellStyle name="Accent2" xfId="2" builtinId="33"/>
    <cellStyle name="Accent3" xfId="3" builtinId="37"/>
    <cellStyle name="Accent4" xfId="4" builtinId="41"/>
    <cellStyle name="Accent5" xfId="5" builtinId="45"/>
    <cellStyle name="Accent6" xfId="6" builtinId="49"/>
    <cellStyle name="Bad" xfId="7" builtinId="27"/>
    <cellStyle name="Neutral" xfId="8" builtinId="2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395-FAC0-45AC-A805-A486AE62D345}">
  <dimension ref="A1:AC84"/>
  <sheetViews>
    <sheetView tabSelected="1" zoomScaleNormal="100" workbookViewId="0">
      <pane xSplit="6" ySplit="1" topLeftCell="Y35" activePane="bottomRight" state="frozen"/>
      <selection pane="topRight" activeCell="E1" sqref="E1"/>
      <selection pane="bottomLeft" activeCell="A2" sqref="A2"/>
      <selection pane="bottomRight" activeCell="Y51" sqref="Y51"/>
    </sheetView>
  </sheetViews>
  <sheetFormatPr defaultRowHeight="14.4" x14ac:dyDescent="0.3"/>
  <cols>
    <col min="1" max="1" width="16.6640625" style="28" customWidth="1"/>
    <col min="2" max="2" width="12.6640625" customWidth="1"/>
    <col min="3" max="4" width="10.6640625" customWidth="1"/>
    <col min="5" max="5" width="48.5546875" customWidth="1"/>
    <col min="6" max="6" width="18.33203125" customWidth="1"/>
    <col min="7" max="7" width="16.6640625" customWidth="1"/>
    <col min="8" max="8" width="16.5546875" customWidth="1"/>
    <col min="9" max="9" width="13.33203125" customWidth="1"/>
    <col min="10" max="10" width="14.33203125" customWidth="1"/>
    <col min="11" max="11" width="7.5546875" customWidth="1"/>
    <col min="12" max="12" width="15.5546875" customWidth="1"/>
    <col min="13" max="13" width="14.88671875" customWidth="1"/>
    <col min="14" max="14" width="13.5546875" bestFit="1" customWidth="1"/>
    <col min="15" max="15" width="12.109375" customWidth="1"/>
    <col min="16" max="16" width="8.6640625" customWidth="1"/>
    <col min="17" max="18" width="6.44140625" customWidth="1"/>
    <col min="19" max="19" width="9.33203125" customWidth="1"/>
    <col min="20" max="20" width="7.44140625" customWidth="1"/>
    <col min="21" max="22" width="24.109375" customWidth="1"/>
    <col min="23" max="23" width="53.88671875" customWidth="1"/>
    <col min="24" max="24" width="115.44140625" customWidth="1"/>
    <col min="25" max="25" width="22" customWidth="1"/>
    <col min="26" max="26" width="45" customWidth="1"/>
    <col min="27" max="27" width="35.88671875" customWidth="1"/>
    <col min="28" max="29" width="24.109375" customWidth="1"/>
  </cols>
  <sheetData>
    <row r="1" spans="1:29" x14ac:dyDescent="0.3">
      <c r="C1" t="s">
        <v>0</v>
      </c>
      <c r="D1" t="s">
        <v>165</v>
      </c>
      <c r="F1" s="5" t="s">
        <v>1</v>
      </c>
      <c r="G1" s="5" t="s">
        <v>2</v>
      </c>
      <c r="H1" s="5" t="s">
        <v>3</v>
      </c>
      <c r="I1" s="5" t="s">
        <v>5</v>
      </c>
      <c r="J1" s="5" t="s">
        <v>4</v>
      </c>
      <c r="K1" s="10"/>
      <c r="L1" s="6" t="s">
        <v>6</v>
      </c>
      <c r="M1" s="6" t="s">
        <v>7</v>
      </c>
      <c r="N1" s="6" t="s">
        <v>8</v>
      </c>
      <c r="O1" s="6" t="s">
        <v>9</v>
      </c>
      <c r="Q1" t="s">
        <v>10</v>
      </c>
      <c r="R1" t="s">
        <v>237</v>
      </c>
      <c r="S1" t="s">
        <v>11</v>
      </c>
      <c r="T1" t="s">
        <v>166</v>
      </c>
      <c r="U1" t="s">
        <v>167</v>
      </c>
      <c r="V1" t="s">
        <v>168</v>
      </c>
      <c r="W1" t="s">
        <v>12</v>
      </c>
      <c r="X1" s="11" t="s">
        <v>13</v>
      </c>
      <c r="Y1" s="21" t="s">
        <v>14</v>
      </c>
      <c r="Z1" s="21" t="s">
        <v>15</v>
      </c>
      <c r="AA1" s="21" t="s">
        <v>16</v>
      </c>
      <c r="AB1" s="21" t="s">
        <v>169</v>
      </c>
      <c r="AC1" s="21" t="s">
        <v>170</v>
      </c>
    </row>
    <row r="2" spans="1:29" s="2" customFormat="1" ht="43.2" x14ac:dyDescent="0.3">
      <c r="A2" s="29" t="s">
        <v>17</v>
      </c>
      <c r="B2" s="2" t="s">
        <v>18</v>
      </c>
      <c r="C2" s="2" t="s">
        <v>19</v>
      </c>
      <c r="E2" s="1" t="s">
        <v>20</v>
      </c>
      <c r="Q2" s="2" t="s">
        <v>21</v>
      </c>
      <c r="S2" s="2">
        <v>1</v>
      </c>
      <c r="T2" s="2" t="s">
        <v>41</v>
      </c>
      <c r="W2" s="2" t="s">
        <v>22</v>
      </c>
      <c r="X2" s="2" t="s">
        <v>23</v>
      </c>
      <c r="Y2" s="2" t="s">
        <v>24</v>
      </c>
      <c r="Z2" s="1" t="s">
        <v>25</v>
      </c>
      <c r="AA2" s="2" t="s">
        <v>171</v>
      </c>
    </row>
    <row r="3" spans="1:29" x14ac:dyDescent="0.3">
      <c r="A3" s="29"/>
      <c r="D3">
        <v>0</v>
      </c>
      <c r="E3" t="s">
        <v>26</v>
      </c>
      <c r="F3">
        <f>5-$D3*(5-ScoreCalculation!C$28)</f>
        <v>5</v>
      </c>
      <c r="G3">
        <f>5-$D3*(5-ScoreCalculation!D$28)</f>
        <v>5</v>
      </c>
      <c r="H3">
        <f>5-$D3*(5-ScoreCalculation!E$28)</f>
        <v>5</v>
      </c>
      <c r="I3">
        <f>5-$D3*(5-ScoreCalculation!F$28)</f>
        <v>5</v>
      </c>
      <c r="J3">
        <f>5-$D3*(5-ScoreCalculation!G$28)</f>
        <v>5</v>
      </c>
      <c r="L3">
        <f>5-$D3*(5-ScoreCalculation!I$28)</f>
        <v>5</v>
      </c>
      <c r="M3">
        <f>5-$D3*(5-ScoreCalculation!J$28)</f>
        <v>5</v>
      </c>
      <c r="N3">
        <f>5-$D3*(5-ScoreCalculation!K$28)</f>
        <v>5</v>
      </c>
      <c r="O3">
        <f>5-$D3*(5-ScoreCalculation!L$28)</f>
        <v>5</v>
      </c>
      <c r="Z3" t="s">
        <v>27</v>
      </c>
    </row>
    <row r="4" spans="1:29" x14ac:dyDescent="0.3">
      <c r="A4" s="29"/>
      <c r="D4">
        <v>1</v>
      </c>
      <c r="E4" t="s">
        <v>28</v>
      </c>
      <c r="F4">
        <f>5-$D4*(5-ScoreCalculation!C$28)</f>
        <v>4</v>
      </c>
      <c r="G4">
        <f>5-$D4*(5-ScoreCalculation!D$28)</f>
        <v>4.5</v>
      </c>
      <c r="H4">
        <f>5-$D4*(5-ScoreCalculation!E$28)</f>
        <v>4.5</v>
      </c>
      <c r="I4">
        <f>5-$D4*(5-ScoreCalculation!F$28)</f>
        <v>4</v>
      </c>
      <c r="J4">
        <f>5-$D4*(5-ScoreCalculation!G$28)</f>
        <v>4</v>
      </c>
      <c r="L4">
        <f>5-$D4*(5-ScoreCalculation!I$28)</f>
        <v>4</v>
      </c>
      <c r="M4">
        <f>5-$D4*(5-ScoreCalculation!J$28)</f>
        <v>4</v>
      </c>
      <c r="N4">
        <f>5-$D4*(5-ScoreCalculation!K$28)</f>
        <v>5</v>
      </c>
      <c r="O4">
        <f>5-$D4*(5-ScoreCalculation!L$28)</f>
        <v>5</v>
      </c>
      <c r="Z4" t="s">
        <v>29</v>
      </c>
    </row>
    <row r="5" spans="1:29" x14ac:dyDescent="0.3">
      <c r="A5" s="29"/>
      <c r="D5">
        <v>2</v>
      </c>
      <c r="E5" t="s">
        <v>30</v>
      </c>
      <c r="F5">
        <f>5-$D5*(5-ScoreCalculation!C$28)</f>
        <v>3</v>
      </c>
      <c r="G5">
        <f>5-$D5*(5-ScoreCalculation!D$28)</f>
        <v>4</v>
      </c>
      <c r="H5">
        <f>5-$D5*(5-ScoreCalculation!E$28)</f>
        <v>4</v>
      </c>
      <c r="I5">
        <f>5-$D5*(5-ScoreCalculation!F$28)</f>
        <v>3</v>
      </c>
      <c r="J5">
        <f>5-$D5*(5-ScoreCalculation!G$28)</f>
        <v>3</v>
      </c>
      <c r="L5">
        <f>5-$D5*(5-ScoreCalculation!I$28)</f>
        <v>3</v>
      </c>
      <c r="M5">
        <f>5-$D5*(5-ScoreCalculation!J$28)</f>
        <v>3</v>
      </c>
      <c r="N5">
        <f>5-$D5*(5-ScoreCalculation!K$28)</f>
        <v>5</v>
      </c>
      <c r="O5">
        <f>5-$D5*(5-ScoreCalculation!L$28)</f>
        <v>5</v>
      </c>
      <c r="Z5" t="s">
        <v>31</v>
      </c>
    </row>
    <row r="6" spans="1:29" x14ac:dyDescent="0.3">
      <c r="A6" s="29"/>
      <c r="D6">
        <v>3</v>
      </c>
      <c r="E6" t="s">
        <v>32</v>
      </c>
      <c r="F6">
        <f>5-$D6*(5-ScoreCalculation!C$28)</f>
        <v>2</v>
      </c>
      <c r="G6">
        <f>5-$D6*(5-ScoreCalculation!D$28)</f>
        <v>3.5</v>
      </c>
      <c r="H6">
        <f>5-$D6*(5-ScoreCalculation!E$28)</f>
        <v>3.5</v>
      </c>
      <c r="I6">
        <f>5-$D6*(5-ScoreCalculation!F$28)</f>
        <v>2</v>
      </c>
      <c r="J6">
        <f>5-$D6*(5-ScoreCalculation!G$28)</f>
        <v>2</v>
      </c>
      <c r="L6">
        <f>5-$D6*(5-ScoreCalculation!I$28)</f>
        <v>2</v>
      </c>
      <c r="M6">
        <f>5-$D6*(5-ScoreCalculation!J$28)</f>
        <v>2</v>
      </c>
      <c r="N6">
        <f>5-$D6*(5-ScoreCalculation!K$28)</f>
        <v>5</v>
      </c>
      <c r="O6">
        <f>5-$D6*(5-ScoreCalculation!L$28)</f>
        <v>5</v>
      </c>
      <c r="Z6" t="s">
        <v>33</v>
      </c>
    </row>
    <row r="7" spans="1:29" x14ac:dyDescent="0.3">
      <c r="A7" s="29"/>
      <c r="D7">
        <v>4</v>
      </c>
      <c r="E7" t="s">
        <v>34</v>
      </c>
      <c r="F7">
        <f>5-$D7*(5-ScoreCalculation!C$28)</f>
        <v>1</v>
      </c>
      <c r="G7">
        <f>5-$D7*(5-ScoreCalculation!D$28)</f>
        <v>3</v>
      </c>
      <c r="H7">
        <f>5-$D7*(5-ScoreCalculation!E$28)</f>
        <v>3</v>
      </c>
      <c r="I7">
        <f>5-$D7*(5-ScoreCalculation!F$28)</f>
        <v>1</v>
      </c>
      <c r="J7">
        <f>5-$D7*(5-ScoreCalculation!G$28)</f>
        <v>1</v>
      </c>
      <c r="L7">
        <f>5-$D7*(5-ScoreCalculation!I$28)</f>
        <v>1</v>
      </c>
      <c r="M7">
        <f>5-$D7*(5-ScoreCalculation!J$28)</f>
        <v>1</v>
      </c>
      <c r="N7">
        <f>5-$D7*(5-ScoreCalculation!K$28)</f>
        <v>5</v>
      </c>
      <c r="O7">
        <f>5-$D7*(5-ScoreCalculation!L$28)</f>
        <v>5</v>
      </c>
      <c r="Z7" t="s">
        <v>35</v>
      </c>
    </row>
    <row r="8" spans="1:29" s="2" customFormat="1" x14ac:dyDescent="0.3">
      <c r="A8" s="29"/>
      <c r="B8" s="2" t="s">
        <v>36</v>
      </c>
      <c r="C8" s="2" t="s">
        <v>19</v>
      </c>
      <c r="E8" s="1" t="s">
        <v>37</v>
      </c>
      <c r="I8" s="12"/>
      <c r="J8" s="12"/>
      <c r="Q8" s="2" t="s">
        <v>21</v>
      </c>
      <c r="S8" s="2">
        <v>1</v>
      </c>
      <c r="T8" s="2" t="s">
        <v>41</v>
      </c>
      <c r="W8" s="2" t="s">
        <v>38</v>
      </c>
      <c r="X8" s="12" t="s">
        <v>172</v>
      </c>
      <c r="Y8" s="27"/>
      <c r="Z8" s="2" t="s">
        <v>39</v>
      </c>
      <c r="AA8" s="2" t="s">
        <v>40</v>
      </c>
    </row>
    <row r="9" spans="1:29" x14ac:dyDescent="0.3">
      <c r="A9" s="29"/>
      <c r="B9" s="9" t="s">
        <v>243</v>
      </c>
      <c r="E9" t="s">
        <v>41</v>
      </c>
      <c r="F9">
        <v>2</v>
      </c>
      <c r="G9">
        <v>3</v>
      </c>
      <c r="H9">
        <v>5</v>
      </c>
      <c r="I9" s="13">
        <v>2</v>
      </c>
      <c r="J9" s="13">
        <v>2</v>
      </c>
      <c r="L9">
        <v>4</v>
      </c>
      <c r="M9">
        <v>3</v>
      </c>
      <c r="N9">
        <v>5</v>
      </c>
      <c r="O9">
        <v>5</v>
      </c>
      <c r="U9" t="s">
        <v>173</v>
      </c>
      <c r="V9" t="s">
        <v>173</v>
      </c>
      <c r="Z9" t="s">
        <v>42</v>
      </c>
      <c r="AB9" t="s">
        <v>174</v>
      </c>
      <c r="AC9" t="s">
        <v>174</v>
      </c>
    </row>
    <row r="10" spans="1:29" x14ac:dyDescent="0.3">
      <c r="A10" s="29"/>
      <c r="E10" t="s">
        <v>21</v>
      </c>
      <c r="F10">
        <v>3</v>
      </c>
      <c r="G10">
        <v>3</v>
      </c>
      <c r="H10">
        <v>3</v>
      </c>
      <c r="I10" s="13">
        <v>3</v>
      </c>
      <c r="J10" s="13">
        <v>3</v>
      </c>
      <c r="L10">
        <v>3</v>
      </c>
      <c r="M10">
        <v>3</v>
      </c>
      <c r="N10">
        <v>3</v>
      </c>
      <c r="O10">
        <v>3</v>
      </c>
      <c r="Z10" t="s">
        <v>43</v>
      </c>
    </row>
    <row r="11" spans="1:29" s="2" customFormat="1" x14ac:dyDescent="0.3">
      <c r="A11" s="29"/>
      <c r="B11" s="2" t="s">
        <v>44</v>
      </c>
      <c r="C11" s="2" t="s">
        <v>19</v>
      </c>
      <c r="E11" s="4" t="s">
        <v>47</v>
      </c>
      <c r="I11" s="12"/>
      <c r="J11" s="12"/>
      <c r="L11" s="2" t="s">
        <v>46</v>
      </c>
      <c r="Q11" s="2" t="s">
        <v>41</v>
      </c>
      <c r="S11" s="2">
        <v>1</v>
      </c>
      <c r="T11" s="2" t="s">
        <v>41</v>
      </c>
      <c r="W11" s="2" t="s">
        <v>48</v>
      </c>
      <c r="X11" s="2" t="s">
        <v>49</v>
      </c>
      <c r="Z11" s="3" t="s">
        <v>50</v>
      </c>
      <c r="AA11" s="2" t="s">
        <v>175</v>
      </c>
    </row>
    <row r="12" spans="1:29" x14ac:dyDescent="0.3">
      <c r="A12" s="29"/>
      <c r="C12">
        <v>2</v>
      </c>
      <c r="E12" t="s">
        <v>41</v>
      </c>
      <c r="F12" s="24">
        <f>MIN(5,MAX(0,2.5 + $C$12*(AVERAGE(ScoreCalculation!C$19,ScoreCalculation!C$21)-2.5)))</f>
        <v>5</v>
      </c>
      <c r="G12" s="24">
        <f>MIN(5,MAX(0,2.5 + $C$12*(AVERAGE(ScoreCalculation!D$19,ScoreCalculation!D$21)-2.5)))</f>
        <v>2.2583088208379847</v>
      </c>
      <c r="H12" s="24">
        <f>MIN(5,MAX(0,2.5 + $C$12*(AVERAGE(ScoreCalculation!E$19,ScoreCalculation!E$21)-2.5)))</f>
        <v>2.8098246885412443</v>
      </c>
      <c r="I12" s="24">
        <f>MIN(5,MAX(0,2.5 + $C$12*(AVERAGE(ScoreCalculation!F$19,ScoreCalculation!F$21)-2.5)))</f>
        <v>3.071812059199635</v>
      </c>
      <c r="J12" s="24">
        <f>MIN(5,MAX(0,2.5 + $C$12*(AVERAGE(ScoreCalculation!G$19,ScoreCalculation!G$21)-2.5)))</f>
        <v>4.3305906013996056</v>
      </c>
      <c r="K12" s="24"/>
      <c r="L12" s="24">
        <f>MIN(5,MAX(0,2.5 + $C$12*(AVERAGE(ScoreCalculation!I$19,ScoreCalculation!I$21)-2.5)))</f>
        <v>3.9081144729131703</v>
      </c>
      <c r="M12" s="24">
        <f>MIN(5,MAX(0,2.5 + $C$12*(AVERAGE(ScoreCalculation!J$19,ScoreCalculation!J$21)-2.5)))</f>
        <v>5</v>
      </c>
      <c r="N12" s="24">
        <f>MIN(5,MAX(0,2.5 + $C$12*(AVERAGE(ScoreCalculation!K$19,ScoreCalculation!K$21)-2.5)))</f>
        <v>4.8582242884128464</v>
      </c>
      <c r="O12" s="24">
        <f>MIN(5,MAX(0,2.5 + $C$12*(AVERAGE(ScoreCalculation!L$19,ScoreCalculation!L$21)-2.5)))</f>
        <v>5</v>
      </c>
      <c r="P12" s="24"/>
      <c r="U12" t="s">
        <v>176</v>
      </c>
      <c r="V12" t="s">
        <v>176</v>
      </c>
      <c r="Z12" t="s">
        <v>42</v>
      </c>
      <c r="AB12" t="s">
        <v>246</v>
      </c>
      <c r="AC12" t="s">
        <v>246</v>
      </c>
    </row>
    <row r="13" spans="1:29" x14ac:dyDescent="0.3">
      <c r="A13" s="29"/>
      <c r="E13" t="s">
        <v>21</v>
      </c>
      <c r="F13">
        <f>ScoreCalculation!C30</f>
        <v>2</v>
      </c>
      <c r="G13">
        <f>ScoreCalculation!D30</f>
        <v>3.5</v>
      </c>
      <c r="H13">
        <f>ScoreCalculation!E30</f>
        <v>3.5</v>
      </c>
      <c r="I13">
        <f>ScoreCalculation!F30</f>
        <v>2</v>
      </c>
      <c r="J13">
        <f>ScoreCalculation!G30</f>
        <v>2</v>
      </c>
      <c r="L13">
        <f>ScoreCalculation!I30</f>
        <v>2</v>
      </c>
      <c r="M13">
        <f>ScoreCalculation!J30</f>
        <v>2</v>
      </c>
      <c r="N13">
        <f>ScoreCalculation!K30</f>
        <v>5</v>
      </c>
      <c r="O13">
        <f>ScoreCalculation!L30</f>
        <v>5</v>
      </c>
      <c r="Z13" t="s">
        <v>43</v>
      </c>
    </row>
    <row r="14" spans="1:29" s="2" customFormat="1" ht="43.2" x14ac:dyDescent="0.3">
      <c r="A14" s="30" t="s">
        <v>51</v>
      </c>
      <c r="B14" s="2" t="s">
        <v>52</v>
      </c>
      <c r="C14" s="8" t="s">
        <v>19</v>
      </c>
      <c r="D14" s="8"/>
      <c r="E14" s="35" t="s">
        <v>53</v>
      </c>
      <c r="I14" s="12"/>
      <c r="J14" s="12"/>
      <c r="Q14" s="2" t="s">
        <v>21</v>
      </c>
      <c r="S14" s="2">
        <v>1</v>
      </c>
      <c r="T14" s="2" t="s">
        <v>41</v>
      </c>
      <c r="W14" s="2" t="s">
        <v>54</v>
      </c>
      <c r="X14" s="2" t="s">
        <v>55</v>
      </c>
      <c r="Y14" s="2" t="s">
        <v>56</v>
      </c>
      <c r="Z14" s="7" t="s">
        <v>57</v>
      </c>
      <c r="AA14" s="2" t="s">
        <v>177</v>
      </c>
    </row>
    <row r="15" spans="1:29" x14ac:dyDescent="0.3">
      <c r="A15" s="30"/>
      <c r="D15">
        <v>0</v>
      </c>
      <c r="E15" t="s">
        <v>58</v>
      </c>
      <c r="F15">
        <f>$D15*ScoreCalculation!C$23 +(1-$D15)*ScoreCalculation!C$30</f>
        <v>2</v>
      </c>
      <c r="G15">
        <f>$D15*ScoreCalculation!D$23 +(1-$D15)*ScoreCalculation!D$30</f>
        <v>3.5</v>
      </c>
      <c r="H15">
        <f>$D15*ScoreCalculation!E$23 +(1-$D15)*ScoreCalculation!E$30</f>
        <v>3.5</v>
      </c>
      <c r="I15">
        <f>$D15*ScoreCalculation!F$23 +(1-$D15)*ScoreCalculation!F$30</f>
        <v>2</v>
      </c>
      <c r="J15">
        <f>$D15*ScoreCalculation!G$23 +(1-$D15)*ScoreCalculation!G$30</f>
        <v>2</v>
      </c>
      <c r="L15">
        <f>$D15*ScoreCalculation!I$23 +(1-$D15)*ScoreCalculation!I$30</f>
        <v>2</v>
      </c>
      <c r="M15">
        <f>$D15*ScoreCalculation!J$23 +(1-$D15)*ScoreCalculation!J$30</f>
        <v>2</v>
      </c>
      <c r="N15">
        <f>$D15*ScoreCalculation!K$23 +(1-$D15)*ScoreCalculation!K$30</f>
        <v>5</v>
      </c>
      <c r="O15">
        <f>$D15*ScoreCalculation!L$23 +(1-$D15)*ScoreCalculation!L$30</f>
        <v>5</v>
      </c>
      <c r="Z15" t="s">
        <v>59</v>
      </c>
    </row>
    <row r="16" spans="1:29" x14ac:dyDescent="0.3">
      <c r="A16" s="30"/>
      <c r="D16">
        <v>0.25</v>
      </c>
      <c r="E16" t="s">
        <v>60</v>
      </c>
      <c r="F16">
        <f>$D16*ScoreCalculation!C$23 +(1-$D16)*ScoreCalculation!C$30</f>
        <v>2.75</v>
      </c>
      <c r="G16">
        <f>$D16*ScoreCalculation!D$23 +(1-$D16)*ScoreCalculation!D$30</f>
        <v>2.9218465218105676</v>
      </c>
      <c r="H16">
        <f>$D16*ScoreCalculation!E$23 +(1-$D16)*ScoreCalculation!E$30</f>
        <v>3.3092643239099244</v>
      </c>
      <c r="I16">
        <f>$D16*ScoreCalculation!F$23 +(1-$D16)*ScoreCalculation!F$30</f>
        <v>2.2959558288924229</v>
      </c>
      <c r="J16">
        <f>$D16*ScoreCalculation!G$23 +(1-$D16)*ScoreCalculation!G$30</f>
        <v>2.067463995641198</v>
      </c>
      <c r="L16">
        <f>$D16*ScoreCalculation!I$23 +(1-$D16)*ScoreCalculation!I$30</f>
        <v>2.7266757413113023</v>
      </c>
      <c r="M16">
        <f>$D16*ScoreCalculation!J$23 +(1-$D16)*ScoreCalculation!J$30</f>
        <v>2.3192887219646479</v>
      </c>
      <c r="N16">
        <f>$D16*ScoreCalculation!K$23 +(1-$D16)*ScoreCalculation!K$30</f>
        <v>4.258902283559955</v>
      </c>
      <c r="O16">
        <f>$D16*ScoreCalculation!L$23 +(1-$D16)*ScoreCalculation!L$30</f>
        <v>4.2272583863202353</v>
      </c>
      <c r="Z16" t="s">
        <v>61</v>
      </c>
    </row>
    <row r="17" spans="1:28" x14ac:dyDescent="0.3">
      <c r="A17" s="30"/>
      <c r="D17">
        <v>0.5</v>
      </c>
      <c r="E17" t="s">
        <v>62</v>
      </c>
      <c r="F17">
        <f>$D17*ScoreCalculation!C$23 +(1-$D17)*ScoreCalculation!C$30</f>
        <v>3.5</v>
      </c>
      <c r="G17">
        <f>$D17*ScoreCalculation!D$23 +(1-$D17)*ScoreCalculation!D$30</f>
        <v>2.3436930436211347</v>
      </c>
      <c r="H17">
        <f>$D17*ScoreCalculation!E$23 +(1-$D17)*ScoreCalculation!E$30</f>
        <v>3.1185286478198488</v>
      </c>
      <c r="I17">
        <f>$D17*ScoreCalculation!F$23 +(1-$D17)*ScoreCalculation!F$30</f>
        <v>2.5919116577848458</v>
      </c>
      <c r="J17">
        <f>$D17*ScoreCalculation!G$23 +(1-$D17)*ScoreCalculation!G$30</f>
        <v>2.1349279912823964</v>
      </c>
      <c r="L17">
        <f>$D17*ScoreCalculation!I$23 +(1-$D17)*ScoreCalculation!I$30</f>
        <v>3.4533514826226051</v>
      </c>
      <c r="M17">
        <f>$D17*ScoreCalculation!J$23 +(1-$D17)*ScoreCalculation!J$30</f>
        <v>2.6385774439292957</v>
      </c>
      <c r="N17">
        <f>$D17*ScoreCalculation!K$23 +(1-$D17)*ScoreCalculation!K$30</f>
        <v>3.5178045671199101</v>
      </c>
      <c r="O17">
        <f>$D17*ScoreCalculation!L$23 +(1-$D17)*ScoreCalculation!L$30</f>
        <v>3.4545167726404711</v>
      </c>
      <c r="Z17" t="s">
        <v>63</v>
      </c>
    </row>
    <row r="18" spans="1:28" x14ac:dyDescent="0.3">
      <c r="A18" s="30"/>
      <c r="D18">
        <v>0.75</v>
      </c>
      <c r="E18" t="s">
        <v>64</v>
      </c>
      <c r="F18">
        <f>$D18*ScoreCalculation!C$23 +(1-$D18)*ScoreCalculation!C$30</f>
        <v>4.25</v>
      </c>
      <c r="G18">
        <f>$D18*ScoreCalculation!D$23 +(1-$D18)*ScoreCalculation!D$30</f>
        <v>1.7655395654317023</v>
      </c>
      <c r="H18">
        <f>$D18*ScoreCalculation!E$23 +(1-$D18)*ScoreCalculation!E$30</f>
        <v>2.9277929717297728</v>
      </c>
      <c r="I18">
        <f>$D18*ScoreCalculation!F$23 +(1-$D18)*ScoreCalculation!F$30</f>
        <v>2.8878674866772691</v>
      </c>
      <c r="J18">
        <f>$D18*ScoreCalculation!G$23 +(1-$D18)*ScoreCalculation!G$30</f>
        <v>2.2023919869235948</v>
      </c>
      <c r="L18">
        <f>$D18*ScoreCalculation!I$23 +(1-$D18)*ScoreCalculation!I$30</f>
        <v>4.1800272239339078</v>
      </c>
      <c r="M18">
        <f>$D18*ScoreCalculation!J$23 +(1-$D18)*ScoreCalculation!J$30</f>
        <v>2.957866165893944</v>
      </c>
      <c r="N18">
        <f>$D18*ScoreCalculation!K$23 +(1-$D18)*ScoreCalculation!K$30</f>
        <v>2.7767068506798651</v>
      </c>
      <c r="O18">
        <f>$D18*ScoreCalculation!L$23 +(1-$D18)*ScoreCalculation!L$30</f>
        <v>2.6817751589607068</v>
      </c>
      <c r="Z18" t="s">
        <v>65</v>
      </c>
    </row>
    <row r="19" spans="1:28" x14ac:dyDescent="0.3">
      <c r="A19" s="30"/>
      <c r="D19">
        <v>1</v>
      </c>
      <c r="E19" t="s">
        <v>66</v>
      </c>
      <c r="F19">
        <f>$D19*ScoreCalculation!C$23 +(1-$D19)*ScoreCalculation!C$30</f>
        <v>5</v>
      </c>
      <c r="G19">
        <f>$D19*ScoreCalculation!D$23 +(1-$D19)*ScoreCalculation!D$30</f>
        <v>1.1873860872422697</v>
      </c>
      <c r="H19">
        <f>$D19*ScoreCalculation!E$23 +(1-$D19)*ScoreCalculation!E$30</f>
        <v>2.7370572956396972</v>
      </c>
      <c r="I19">
        <f>$D19*ScoreCalculation!F$23 +(1-$D19)*ScoreCalculation!F$30</f>
        <v>3.183823315569692</v>
      </c>
      <c r="J19">
        <f>$D19*ScoreCalculation!G$23 +(1-$D19)*ScoreCalculation!G$30</f>
        <v>2.2698559825647928</v>
      </c>
      <c r="L19">
        <f>$D19*ScoreCalculation!I$23 +(1-$D19)*ScoreCalculation!I$30</f>
        <v>4.9067029652452101</v>
      </c>
      <c r="M19">
        <f>$D19*ScoreCalculation!J$23 +(1-$D19)*ScoreCalculation!J$30</f>
        <v>3.2771548878585919</v>
      </c>
      <c r="N19">
        <f>$D19*ScoreCalculation!K$23 +(1-$D19)*ScoreCalculation!K$30</f>
        <v>2.0356091342398202</v>
      </c>
      <c r="O19">
        <f>$D19*ScoreCalculation!L$23 +(1-$D19)*ScoreCalculation!L$30</f>
        <v>1.9090335452809424</v>
      </c>
      <c r="Z19" t="s">
        <v>67</v>
      </c>
    </row>
    <row r="20" spans="1:28" s="2" customFormat="1" ht="28.8" x14ac:dyDescent="0.3">
      <c r="A20" s="30"/>
      <c r="B20" s="2" t="s">
        <v>68</v>
      </c>
      <c r="C20" s="2" t="s">
        <v>19</v>
      </c>
      <c r="E20" s="36" t="s">
        <v>69</v>
      </c>
      <c r="I20" s="12"/>
      <c r="J20" s="12"/>
      <c r="Q20" s="2" t="s">
        <v>21</v>
      </c>
      <c r="S20" s="2">
        <v>1</v>
      </c>
      <c r="T20" s="2" t="s">
        <v>41</v>
      </c>
      <c r="W20" s="2" t="s">
        <v>70</v>
      </c>
      <c r="X20" s="2" t="s">
        <v>71</v>
      </c>
      <c r="Z20" s="1" t="s">
        <v>72</v>
      </c>
      <c r="AA20" s="2" t="s">
        <v>178</v>
      </c>
    </row>
    <row r="21" spans="1:28" x14ac:dyDescent="0.3">
      <c r="A21" s="30"/>
      <c r="C21" t="s">
        <v>179</v>
      </c>
      <c r="D21">
        <v>0</v>
      </c>
      <c r="E21" t="s">
        <v>58</v>
      </c>
      <c r="F21">
        <f>$D21*MAX(0, 5-$C$22*(5-ScoreCalculation!C$23)) +(1-$D21)*ScoreCalculation!$O$31</f>
        <v>5</v>
      </c>
      <c r="G21">
        <f>$D21*MAX(0, 5-$C$22*(5-ScoreCalculation!D$23)) +(1-$D21)*ScoreCalculation!$O$31</f>
        <v>5</v>
      </c>
      <c r="H21">
        <f>$D21*MAX(0, 5-$C$22*(5-ScoreCalculation!E$23)) +(1-$D21)*ScoreCalculation!$O$31</f>
        <v>5</v>
      </c>
      <c r="I21">
        <f>$D21*MAX(0, 5-$C$22*(5-ScoreCalculation!F$23)) +(1-$D21)*ScoreCalculation!$O$31</f>
        <v>5</v>
      </c>
      <c r="J21">
        <f>$D21*MAX(0, 5-$C$22*(5-ScoreCalculation!G$23)) +(1-$D21)*ScoreCalculation!$O$31</f>
        <v>5</v>
      </c>
      <c r="L21">
        <f>$D21*MAX(0, 5-$C$22*(5-ScoreCalculation!I$23)) +(1-$D21)*ScoreCalculation!$O$31</f>
        <v>5</v>
      </c>
      <c r="M21">
        <f>$D21*MAX(0, 5-$C$22*(5-ScoreCalculation!J$23)) +(1-$D21)*ScoreCalculation!$O$31</f>
        <v>5</v>
      </c>
      <c r="N21">
        <f>$D21*MAX(0, 5-$C$22*(5-ScoreCalculation!K$23)) +(1-$D21)*ScoreCalculation!$O$31</f>
        <v>5</v>
      </c>
      <c r="O21">
        <f>$D21*MAX(0, 5-$C$22*(5-ScoreCalculation!L$23)) +(1-$D21)*ScoreCalculation!$O$31</f>
        <v>5</v>
      </c>
      <c r="Z21" t="s">
        <v>59</v>
      </c>
    </row>
    <row r="22" spans="1:28" x14ac:dyDescent="0.3">
      <c r="A22" s="30"/>
      <c r="C22">
        <v>2</v>
      </c>
      <c r="D22">
        <v>0.25</v>
      </c>
      <c r="E22" t="s">
        <v>60</v>
      </c>
      <c r="F22">
        <f>$D22*MAX(0, 5-$C$22*(5-ScoreCalculation!C$23)) +(1-$D22)*ScoreCalculation!$O$31</f>
        <v>5</v>
      </c>
      <c r="G22">
        <f>$D22*MAX(0, 5-$C$22*(5-ScoreCalculation!D$23)) +(1-$D22)*ScoreCalculation!$O$31</f>
        <v>3.75</v>
      </c>
      <c r="H22">
        <f>$D22*MAX(0, 5-$C$22*(5-ScoreCalculation!E$23)) +(1-$D22)*ScoreCalculation!$O$31</f>
        <v>3.8685286478198488</v>
      </c>
      <c r="I22">
        <f>$D22*MAX(0, 5-$C$22*(5-ScoreCalculation!F$23)) +(1-$D22)*ScoreCalculation!$O$31</f>
        <v>4.0919116577848458</v>
      </c>
      <c r="J22">
        <f>$D22*MAX(0, 5-$C$22*(5-ScoreCalculation!G$23)) +(1-$D22)*ScoreCalculation!$O$31</f>
        <v>3.75</v>
      </c>
      <c r="L22">
        <f>$D22*MAX(0, 5-$C$22*(5-ScoreCalculation!I$23)) +(1-$D22)*ScoreCalculation!$O$31</f>
        <v>4.9533514826226046</v>
      </c>
      <c r="M22">
        <f>$D22*MAX(0, 5-$C$22*(5-ScoreCalculation!J$23)) +(1-$D22)*ScoreCalculation!$O$31</f>
        <v>4.1385774439292957</v>
      </c>
      <c r="N22">
        <f>$D22*MAX(0, 5-$C$22*(5-ScoreCalculation!K$23)) +(1-$D22)*ScoreCalculation!$O$31</f>
        <v>3.75</v>
      </c>
      <c r="O22">
        <f>$D22*MAX(0, 5-$C$22*(5-ScoreCalculation!L$23)) +(1-$D22)*ScoreCalculation!$O$31</f>
        <v>3.75</v>
      </c>
      <c r="Z22" t="s">
        <v>61</v>
      </c>
    </row>
    <row r="23" spans="1:28" x14ac:dyDescent="0.3">
      <c r="A23" s="30"/>
      <c r="D23">
        <v>0.5</v>
      </c>
      <c r="E23" t="s">
        <v>62</v>
      </c>
      <c r="F23">
        <f>$D23*MAX(0, 5-$C$22*(5-ScoreCalculation!C$23)) +(1-$D23)*ScoreCalculation!$O$31</f>
        <v>5</v>
      </c>
      <c r="G23">
        <f>$D23*MAX(0, 5-$C$22*(5-ScoreCalculation!D$23)) +(1-$D23)*ScoreCalculation!$O$31</f>
        <v>2.5</v>
      </c>
      <c r="H23">
        <f>$D23*MAX(0, 5-$C$22*(5-ScoreCalculation!E$23)) +(1-$D23)*ScoreCalculation!$O$31</f>
        <v>2.7370572956396972</v>
      </c>
      <c r="I23">
        <f>$D23*MAX(0, 5-$C$22*(5-ScoreCalculation!F$23)) +(1-$D23)*ScoreCalculation!$O$31</f>
        <v>3.183823315569692</v>
      </c>
      <c r="J23">
        <f>$D23*MAX(0, 5-$C$22*(5-ScoreCalculation!G$23)) +(1-$D23)*ScoreCalculation!$O$31</f>
        <v>2.5</v>
      </c>
      <c r="L23">
        <f>$D23*MAX(0, 5-$C$22*(5-ScoreCalculation!I$23)) +(1-$D23)*ScoreCalculation!$O$31</f>
        <v>4.9067029652452101</v>
      </c>
      <c r="M23">
        <f>$D23*MAX(0, 5-$C$22*(5-ScoreCalculation!J$23)) +(1-$D23)*ScoreCalculation!$O$31</f>
        <v>3.2771548878585919</v>
      </c>
      <c r="N23">
        <f>$D23*MAX(0, 5-$C$22*(5-ScoreCalculation!K$23)) +(1-$D23)*ScoreCalculation!$O$31</f>
        <v>2.5</v>
      </c>
      <c r="O23">
        <f>$D23*MAX(0, 5-$C$22*(5-ScoreCalculation!L$23)) +(1-$D23)*ScoreCalculation!$O$31</f>
        <v>2.5</v>
      </c>
      <c r="Z23" t="s">
        <v>63</v>
      </c>
    </row>
    <row r="24" spans="1:28" x14ac:dyDescent="0.3">
      <c r="A24" s="30"/>
      <c r="D24">
        <v>0.75</v>
      </c>
      <c r="E24" t="s">
        <v>64</v>
      </c>
      <c r="F24">
        <f>$D24*MAX(0, 5-$C$22*(5-ScoreCalculation!C$23)) +(1-$D24)*ScoreCalculation!$O$31</f>
        <v>5</v>
      </c>
      <c r="G24">
        <f>$D24*MAX(0, 5-$C$22*(5-ScoreCalculation!D$23)) +(1-$D24)*ScoreCalculation!$O$31</f>
        <v>1.25</v>
      </c>
      <c r="H24">
        <f>$D24*MAX(0, 5-$C$22*(5-ScoreCalculation!E$23)) +(1-$D24)*ScoreCalculation!$O$31</f>
        <v>1.6055859434595459</v>
      </c>
      <c r="I24">
        <f>$D24*MAX(0, 5-$C$22*(5-ScoreCalculation!F$23)) +(1-$D24)*ScoreCalculation!$O$31</f>
        <v>2.2757349733545382</v>
      </c>
      <c r="J24">
        <f>$D24*MAX(0, 5-$C$22*(5-ScoreCalculation!G$23)) +(1-$D24)*ScoreCalculation!$O$31</f>
        <v>1.25</v>
      </c>
      <c r="L24">
        <f>$D24*MAX(0, 5-$C$22*(5-ScoreCalculation!I$23)) +(1-$D24)*ScoreCalculation!$O$31</f>
        <v>4.8600544478678156</v>
      </c>
      <c r="M24">
        <f>$D24*MAX(0, 5-$C$22*(5-ScoreCalculation!J$23)) +(1-$D24)*ScoreCalculation!$O$31</f>
        <v>2.415732331787888</v>
      </c>
      <c r="N24">
        <f>$D24*MAX(0, 5-$C$22*(5-ScoreCalculation!K$23)) +(1-$D24)*ScoreCalculation!$O$31</f>
        <v>1.25</v>
      </c>
      <c r="O24">
        <f>$D24*MAX(0, 5-$C$22*(5-ScoreCalculation!L$23)) +(1-$D24)*ScoreCalculation!$O$31</f>
        <v>1.25</v>
      </c>
      <c r="Z24" t="s">
        <v>65</v>
      </c>
    </row>
    <row r="25" spans="1:28" x14ac:dyDescent="0.3">
      <c r="A25" s="30"/>
      <c r="D25">
        <v>1</v>
      </c>
      <c r="E25" t="s">
        <v>66</v>
      </c>
      <c r="F25">
        <f>$D25*MAX(0, 5-$C$22*(5-ScoreCalculation!C$23)) +(1-$D25)*ScoreCalculation!$O$31</f>
        <v>5</v>
      </c>
      <c r="G25">
        <f>$D25*MAX(0, 5-$C$22*(5-ScoreCalculation!D$23)) +(1-$D25)*ScoreCalculation!$O$31</f>
        <v>0</v>
      </c>
      <c r="H25">
        <f>$D25*MAX(0, 5-$C$22*(5-ScoreCalculation!E$23)) +(1-$D25)*ScoreCalculation!$O$31</f>
        <v>0.47411459127939448</v>
      </c>
      <c r="I25">
        <f>$D25*MAX(0, 5-$C$22*(5-ScoreCalculation!F$23)) +(1-$D25)*ScoreCalculation!$O$31</f>
        <v>1.367646631139384</v>
      </c>
      <c r="J25">
        <f>$D25*MAX(0, 5-$C$22*(5-ScoreCalculation!G$23)) +(1-$D25)*ScoreCalculation!$O$31</f>
        <v>0</v>
      </c>
      <c r="L25">
        <f>$D25*MAX(0, 5-$C$22*(5-ScoreCalculation!I$23)) +(1-$D25)*ScoreCalculation!$O$31</f>
        <v>4.8134059304904202</v>
      </c>
      <c r="M25">
        <f>$D25*MAX(0, 5-$C$22*(5-ScoreCalculation!J$23)) +(1-$D25)*ScoreCalculation!$O$31</f>
        <v>1.5543097757171838</v>
      </c>
      <c r="N25">
        <f>$D25*MAX(0, 5-$C$22*(5-ScoreCalculation!K$23)) +(1-$D25)*ScoreCalculation!$O$31</f>
        <v>0</v>
      </c>
      <c r="O25">
        <f>$D25*MAX(0, 5-$C$22*(5-ScoreCalculation!L$23)) +(1-$D25)*ScoreCalculation!$O$31</f>
        <v>0</v>
      </c>
      <c r="Z25" t="s">
        <v>67</v>
      </c>
    </row>
    <row r="26" spans="1:28" s="2" customFormat="1" ht="28.8" x14ac:dyDescent="0.3">
      <c r="A26" s="31" t="s">
        <v>73</v>
      </c>
      <c r="B26" s="2" t="s">
        <v>74</v>
      </c>
      <c r="C26" s="2" t="s">
        <v>75</v>
      </c>
      <c r="E26" s="1" t="s">
        <v>76</v>
      </c>
      <c r="I26" s="12"/>
      <c r="J26" s="12"/>
      <c r="Q26" s="2" t="s">
        <v>21</v>
      </c>
      <c r="R26" s="2" t="s">
        <v>238</v>
      </c>
      <c r="S26" s="2">
        <v>3</v>
      </c>
      <c r="T26" s="2" t="s">
        <v>41</v>
      </c>
      <c r="W26" s="2" t="s">
        <v>180</v>
      </c>
      <c r="X26" s="2" t="s">
        <v>239</v>
      </c>
      <c r="Y26" s="2" t="s">
        <v>77</v>
      </c>
      <c r="Z26" s="1" t="s">
        <v>181</v>
      </c>
      <c r="AA26" s="2" t="s">
        <v>182</v>
      </c>
    </row>
    <row r="27" spans="1:28" x14ac:dyDescent="0.3">
      <c r="A27" s="31"/>
      <c r="B27" t="s">
        <v>243</v>
      </c>
      <c r="E27" t="s">
        <v>78</v>
      </c>
      <c r="F27">
        <v>5</v>
      </c>
      <c r="G27">
        <v>-1</v>
      </c>
      <c r="H27">
        <v>-1</v>
      </c>
      <c r="I27" s="9">
        <v>4</v>
      </c>
      <c r="J27" s="9">
        <v>-1</v>
      </c>
      <c r="L27">
        <v>5</v>
      </c>
      <c r="M27">
        <v>4</v>
      </c>
      <c r="N27">
        <v>5</v>
      </c>
      <c r="O27">
        <v>5</v>
      </c>
      <c r="U27" t="s">
        <v>249</v>
      </c>
      <c r="Z27" t="s">
        <v>78</v>
      </c>
      <c r="AB27" t="s">
        <v>250</v>
      </c>
    </row>
    <row r="28" spans="1:28" x14ac:dyDescent="0.3">
      <c r="A28" s="31"/>
      <c r="E28" t="s">
        <v>79</v>
      </c>
      <c r="F28">
        <v>4</v>
      </c>
      <c r="G28">
        <v>4</v>
      </c>
      <c r="H28">
        <v>4</v>
      </c>
      <c r="I28" s="19">
        <v>-1</v>
      </c>
      <c r="J28" s="19">
        <v>-1</v>
      </c>
      <c r="L28">
        <v>0</v>
      </c>
      <c r="M28">
        <v>0</v>
      </c>
      <c r="N28">
        <v>0</v>
      </c>
      <c r="O28">
        <v>5</v>
      </c>
      <c r="U28" t="s">
        <v>245</v>
      </c>
      <c r="Z28" t="s">
        <v>79</v>
      </c>
      <c r="AB28" t="s">
        <v>247</v>
      </c>
    </row>
    <row r="29" spans="1:28" x14ac:dyDescent="0.3">
      <c r="A29" s="31"/>
      <c r="E29" t="s">
        <v>80</v>
      </c>
      <c r="F29">
        <v>1</v>
      </c>
      <c r="G29">
        <v>0</v>
      </c>
      <c r="H29">
        <v>3</v>
      </c>
      <c r="I29" s="19">
        <v>0</v>
      </c>
      <c r="J29" s="19">
        <v>0</v>
      </c>
      <c r="L29">
        <v>1</v>
      </c>
      <c r="M29">
        <v>1</v>
      </c>
      <c r="N29">
        <v>1</v>
      </c>
      <c r="O29">
        <v>5</v>
      </c>
      <c r="Z29" t="s">
        <v>80</v>
      </c>
    </row>
    <row r="30" spans="1:28" x14ac:dyDescent="0.3">
      <c r="A30" s="31"/>
      <c r="E30" t="s">
        <v>81</v>
      </c>
      <c r="F30">
        <v>5</v>
      </c>
      <c r="G30">
        <v>5</v>
      </c>
      <c r="H30">
        <v>5</v>
      </c>
      <c r="I30" s="13">
        <v>5</v>
      </c>
      <c r="J30" s="13">
        <v>5</v>
      </c>
      <c r="L30">
        <v>5</v>
      </c>
      <c r="M30">
        <v>5</v>
      </c>
      <c r="N30">
        <v>5</v>
      </c>
      <c r="O30">
        <v>5</v>
      </c>
      <c r="Z30" t="s">
        <v>82</v>
      </c>
    </row>
    <row r="31" spans="1:28" s="2" customFormat="1" ht="28.8" x14ac:dyDescent="0.3">
      <c r="A31" s="32" t="s">
        <v>83</v>
      </c>
      <c r="B31" s="2" t="s">
        <v>84</v>
      </c>
      <c r="C31" s="2" t="s">
        <v>85</v>
      </c>
      <c r="E31" s="1" t="s">
        <v>86</v>
      </c>
      <c r="I31" s="12"/>
      <c r="J31" s="12"/>
      <c r="Q31" s="2" t="s">
        <v>21</v>
      </c>
      <c r="S31" s="2">
        <v>5</v>
      </c>
      <c r="T31" s="2" t="s">
        <v>41</v>
      </c>
      <c r="W31" s="2" t="s">
        <v>87</v>
      </c>
      <c r="X31" s="2" t="s">
        <v>88</v>
      </c>
      <c r="Y31" s="2" t="s">
        <v>89</v>
      </c>
      <c r="Z31" s="1" t="s">
        <v>90</v>
      </c>
      <c r="AA31" s="2" t="s">
        <v>183</v>
      </c>
    </row>
    <row r="32" spans="1:28" x14ac:dyDescent="0.3">
      <c r="A32" s="32"/>
      <c r="C32" t="s">
        <v>184</v>
      </c>
      <c r="D32">
        <v>0</v>
      </c>
      <c r="E32" t="s">
        <v>91</v>
      </c>
      <c r="F32">
        <f>MAX(0,$D32*(5-$C$33*(5-ScoreCalculation!C$25)) +(1-$D32)*ScoreCalculation!$O$31)</f>
        <v>5</v>
      </c>
      <c r="G32">
        <f>MAX(0,$D32*(5-$C$33*(5-ScoreCalculation!D$25)) +(1-$D32)*ScoreCalculation!$O$31)</f>
        <v>5</v>
      </c>
      <c r="H32">
        <f>MAX(0,$D32*(5-$C$33*(5-ScoreCalculation!E$25)) +(1-$D32)*ScoreCalculation!$O$31)</f>
        <v>5</v>
      </c>
      <c r="I32">
        <f>MAX(0,$D32*(5-$C$33*(5-ScoreCalculation!F$25)) +(1-$D32)*ScoreCalculation!$O$31)</f>
        <v>5</v>
      </c>
      <c r="J32">
        <f>MAX(0,$D32*(5-$C$33*(5-ScoreCalculation!G$25)) +(1-$D32)*ScoreCalculation!$O$31)</f>
        <v>5</v>
      </c>
      <c r="L32">
        <f>MAX(0,$D32*(5-$C$33*(5-ScoreCalculation!I$25)) +(1-$D32)*ScoreCalculation!$O$31)</f>
        <v>5</v>
      </c>
      <c r="M32">
        <f>MAX(0,$D32*(5-$C$33*(5-ScoreCalculation!J$25)) +(1-$D32)*ScoreCalculation!$O$31)</f>
        <v>5</v>
      </c>
      <c r="N32">
        <f>MAX(0,$D32*(5-$C$33*(5-ScoreCalculation!K$25)) +(1-$D32)*ScoreCalculation!$O$31)</f>
        <v>5</v>
      </c>
      <c r="O32">
        <f>MAX(0,$D32*(5-$C$33*(5-ScoreCalculation!L$25)) +(1-$D32)*ScoreCalculation!$O$31)</f>
        <v>5</v>
      </c>
      <c r="Z32" t="s">
        <v>92</v>
      </c>
    </row>
    <row r="33" spans="1:29" x14ac:dyDescent="0.3">
      <c r="A33" s="32"/>
      <c r="C33">
        <v>4</v>
      </c>
      <c r="D33">
        <v>0.25</v>
      </c>
      <c r="E33" t="s">
        <v>93</v>
      </c>
      <c r="F33">
        <f>MAX(0,$D33*(5-$C$33*(5-ScoreCalculation!C$25)) +(1-$D33)*ScoreCalculation!$O$31)</f>
        <v>4.7571441561688239</v>
      </c>
      <c r="G33">
        <f>MAX(0,$D33*(5-$C$33*(5-ScoreCalculation!D$25)) +(1-$D33)*ScoreCalculation!$O$31)</f>
        <v>1.9062743558922937</v>
      </c>
      <c r="H33">
        <f>MAX(0,$D33*(5-$C$33*(5-ScoreCalculation!E$25)) +(1-$D33)*ScoreCalculation!$O$31)</f>
        <v>2.9087695844511297</v>
      </c>
      <c r="I33">
        <f>MAX(0,$D33*(5-$C$33*(5-ScoreCalculation!F$25)) +(1-$D33)*ScoreCalculation!$O$31)</f>
        <v>3.2319027701210676</v>
      </c>
      <c r="J33">
        <f>MAX(0,$D33*(5-$C$33*(5-ScoreCalculation!G$25)) +(1-$D33)*ScoreCalculation!$O$31)</f>
        <v>2.9083350021694558</v>
      </c>
      <c r="L33">
        <f>MAX(0,$D33*(5-$C$33*(5-ScoreCalculation!I$25)) +(1-$D33)*ScoreCalculation!$O$31)</f>
        <v>3.9173766019878347</v>
      </c>
      <c r="M33">
        <f>MAX(0,$D33*(5-$C$33*(5-ScoreCalculation!J$25)) +(1-$D33)*ScoreCalculation!$O$31)</f>
        <v>3.3903515432472062</v>
      </c>
      <c r="N33">
        <f>MAX(0,$D33*(5-$C$33*(5-ScoreCalculation!K$25)) +(1-$D33)*ScoreCalculation!$O$31)</f>
        <v>3.0775086151887177</v>
      </c>
      <c r="O33">
        <f>MAX(0,$D33*(5-$C$33*(5-ScoreCalculation!L$25)) +(1-$D33)*ScoreCalculation!$O$31)</f>
        <v>2.9987845147960881</v>
      </c>
      <c r="Z33" t="s">
        <v>93</v>
      </c>
    </row>
    <row r="34" spans="1:29" x14ac:dyDescent="0.3">
      <c r="A34" s="32"/>
      <c r="D34">
        <v>0.5</v>
      </c>
      <c r="E34" t="s">
        <v>94</v>
      </c>
      <c r="F34">
        <f>MAX(0,$D34*(5-$C$33*(5-ScoreCalculation!C$25)) +(1-$D34)*ScoreCalculation!$O$31)</f>
        <v>4.5142883123376478</v>
      </c>
      <c r="G34">
        <f>MAX(0,$D34*(5-$C$33*(5-ScoreCalculation!D$25)) +(1-$D34)*ScoreCalculation!$O$31)</f>
        <v>0</v>
      </c>
      <c r="H34">
        <f>MAX(0,$D34*(5-$C$33*(5-ScoreCalculation!E$25)) +(1-$D34)*ScoreCalculation!$O$31)</f>
        <v>0.81753916890225931</v>
      </c>
      <c r="I34">
        <f>MAX(0,$D34*(5-$C$33*(5-ScoreCalculation!F$25)) +(1-$D34)*ScoreCalculation!$O$31)</f>
        <v>1.4638055402421353</v>
      </c>
      <c r="J34">
        <f>MAX(0,$D34*(5-$C$33*(5-ScoreCalculation!G$25)) +(1-$D34)*ScoreCalculation!$O$31)</f>
        <v>0.81667000433891168</v>
      </c>
      <c r="L34">
        <f>MAX(0,$D34*(5-$C$33*(5-ScoreCalculation!I$25)) +(1-$D34)*ScoreCalculation!$O$31)</f>
        <v>2.8347532039756693</v>
      </c>
      <c r="M34">
        <f>MAX(0,$D34*(5-$C$33*(5-ScoreCalculation!J$25)) +(1-$D34)*ScoreCalculation!$O$31)</f>
        <v>1.7807030864944124</v>
      </c>
      <c r="N34">
        <f>MAX(0,$D34*(5-$C$33*(5-ScoreCalculation!K$25)) +(1-$D34)*ScoreCalculation!$O$31)</f>
        <v>1.1550172303774353</v>
      </c>
      <c r="O34">
        <f>MAX(0,$D34*(5-$C$33*(5-ScoreCalculation!L$25)) +(1-$D34)*ScoreCalculation!$O$31)</f>
        <v>0.99756902959217619</v>
      </c>
      <c r="Z34" t="s">
        <v>94</v>
      </c>
    </row>
    <row r="35" spans="1:29" x14ac:dyDescent="0.3">
      <c r="A35" s="32"/>
      <c r="D35">
        <v>0.75</v>
      </c>
      <c r="E35" t="s">
        <v>95</v>
      </c>
      <c r="F35">
        <f>MAX(0,$D35*(5-$C$33*(5-ScoreCalculation!C$25)) +(1-$D35)*ScoreCalculation!$O$31)</f>
        <v>4.2714324685064717</v>
      </c>
      <c r="G35">
        <f>MAX(0,$D35*(5-$C$33*(5-ScoreCalculation!D$25)) +(1-$D35)*ScoreCalculation!$O$31)</f>
        <v>0</v>
      </c>
      <c r="H35">
        <f>MAX(0,$D35*(5-$C$33*(5-ScoreCalculation!E$25)) +(1-$D35)*ScoreCalculation!$O$31)</f>
        <v>0</v>
      </c>
      <c r="I35">
        <f>MAX(0,$D35*(5-$C$33*(5-ScoreCalculation!F$25)) +(1-$D35)*ScoreCalculation!$O$31)</f>
        <v>0</v>
      </c>
      <c r="J35">
        <f>MAX(0,$D35*(5-$C$33*(5-ScoreCalculation!G$25)) +(1-$D35)*ScoreCalculation!$O$31)</f>
        <v>0</v>
      </c>
      <c r="L35">
        <f>MAX(0,$D35*(5-$C$33*(5-ScoreCalculation!I$25)) +(1-$D35)*ScoreCalculation!$O$31)</f>
        <v>1.752129805963504</v>
      </c>
      <c r="M35">
        <f>MAX(0,$D35*(5-$C$33*(5-ScoreCalculation!J$25)) +(1-$D35)*ScoreCalculation!$O$31)</f>
        <v>0.17105462974161867</v>
      </c>
      <c r="N35">
        <f>MAX(0,$D35*(5-$C$33*(5-ScoreCalculation!K$25)) +(1-$D35)*ScoreCalculation!$O$31)</f>
        <v>0</v>
      </c>
      <c r="O35">
        <f>MAX(0,$D35*(5-$C$33*(5-ScoreCalculation!L$25)) +(1-$D35)*ScoreCalculation!$O$31)</f>
        <v>0</v>
      </c>
      <c r="Z35" t="s">
        <v>95</v>
      </c>
    </row>
    <row r="36" spans="1:29" x14ac:dyDescent="0.3">
      <c r="A36" s="32"/>
      <c r="D36">
        <v>1</v>
      </c>
      <c r="E36" t="s">
        <v>96</v>
      </c>
      <c r="F36">
        <f>MAX(0,$D36*(5-$C$33*(5-ScoreCalculation!C$25)) +(1-$D36)*ScoreCalculation!$O$31)</f>
        <v>4.0285766246752956</v>
      </c>
      <c r="G36">
        <f>MAX(0,$D36*(5-$C$33*(5-ScoreCalculation!D$25)) +(1-$D36)*ScoreCalculation!$O$31)</f>
        <v>0</v>
      </c>
      <c r="H36">
        <f>MAX(0,$D36*(5-$C$33*(5-ScoreCalculation!E$25)) +(1-$D36)*ScoreCalculation!$O$31)</f>
        <v>0</v>
      </c>
      <c r="I36">
        <f>MAX(0,$D36*(5-$C$33*(5-ScoreCalculation!F$25)) +(1-$D36)*ScoreCalculation!$O$31)</f>
        <v>0</v>
      </c>
      <c r="J36">
        <f>MAX(0,$D36*(5-$C$33*(5-ScoreCalculation!G$25)) +(1-$D36)*ScoreCalculation!$O$31)</f>
        <v>0</v>
      </c>
      <c r="L36">
        <f>MAX(0,$D36*(5-$C$33*(5-ScoreCalculation!I$25)) +(1-$D36)*ScoreCalculation!$O$31)</f>
        <v>0.66950640795133864</v>
      </c>
      <c r="M36">
        <f>MAX(0,$D36*(5-$C$33*(5-ScoreCalculation!J$25)) +(1-$D36)*ScoreCalculation!$O$31)</f>
        <v>0</v>
      </c>
      <c r="N36">
        <f>MAX(0,$D36*(5-$C$33*(5-ScoreCalculation!K$25)) +(1-$D36)*ScoreCalculation!$O$31)</f>
        <v>0</v>
      </c>
      <c r="O36">
        <f>MAX(0,$D36*(5-$C$33*(5-ScoreCalculation!L$25)) +(1-$D36)*ScoreCalculation!$O$31)</f>
        <v>0</v>
      </c>
      <c r="Z36" t="s">
        <v>97</v>
      </c>
    </row>
    <row r="37" spans="1:29" x14ac:dyDescent="0.3">
      <c r="A37" s="32"/>
      <c r="D37">
        <v>0</v>
      </c>
      <c r="E37" t="s">
        <v>81</v>
      </c>
      <c r="F37">
        <f>MAX(0,$D37*(5-$C$33*(5-ScoreCalculation!C$25)) +(1-$D37)*ScoreCalculation!$O$31)</f>
        <v>5</v>
      </c>
      <c r="G37">
        <f>MAX(0,$D37*(5-$C$33*(5-ScoreCalculation!D$25)) +(1-$D37)*ScoreCalculation!$O$31)</f>
        <v>5</v>
      </c>
      <c r="H37">
        <f>MAX(0,$D37*(5-$C$33*(5-ScoreCalculation!E$25)) +(1-$D37)*ScoreCalculation!$O$31)</f>
        <v>5</v>
      </c>
      <c r="I37">
        <f>MAX(0,$D37*(5-$C$33*(5-ScoreCalculation!F$25)) +(1-$D37)*ScoreCalculation!$O$31)</f>
        <v>5</v>
      </c>
      <c r="J37">
        <f>MAX(0,$D37*(5-$C$33*(5-ScoreCalculation!G$25)) +(1-$D37)*ScoreCalculation!$O$31)</f>
        <v>5</v>
      </c>
      <c r="L37">
        <f>MAX(0,$D37*(5-$C$33*(5-ScoreCalculation!I$25)) +(1-$D37)*ScoreCalculation!$O$31)</f>
        <v>5</v>
      </c>
      <c r="M37">
        <f>MAX(0,$D37*(5-$C$33*(5-ScoreCalculation!J$25)) +(1-$D37)*ScoreCalculation!$O$31)</f>
        <v>5</v>
      </c>
      <c r="N37">
        <f>MAX(0,$D37*(5-$C$33*(5-ScoreCalculation!K$25)) +(1-$D37)*ScoreCalculation!$O$31)</f>
        <v>5</v>
      </c>
      <c r="O37">
        <f>MAX(0,$D37*(5-$C$33*(5-ScoreCalculation!L$25)) +(1-$D37)*ScoreCalculation!$O$31)</f>
        <v>5</v>
      </c>
      <c r="Z37" t="s">
        <v>98</v>
      </c>
    </row>
    <row r="38" spans="1:29" s="2" customFormat="1" x14ac:dyDescent="0.3">
      <c r="A38" s="32"/>
      <c r="B38" s="2" t="s">
        <v>99</v>
      </c>
      <c r="C38" s="2" t="s">
        <v>19</v>
      </c>
      <c r="E38" s="3" t="s">
        <v>101</v>
      </c>
      <c r="I38" s="12"/>
      <c r="J38" s="12"/>
      <c r="Q38" s="2" t="s">
        <v>41</v>
      </c>
      <c r="S38" s="2">
        <v>2</v>
      </c>
      <c r="T38" s="2" t="s">
        <v>41</v>
      </c>
      <c r="W38" s="2" t="s">
        <v>102</v>
      </c>
      <c r="X38" s="2" t="s">
        <v>88</v>
      </c>
      <c r="Z38" s="3" t="s">
        <v>103</v>
      </c>
      <c r="AA38" s="2" t="s">
        <v>185</v>
      </c>
    </row>
    <row r="39" spans="1:29" x14ac:dyDescent="0.3">
      <c r="A39" s="32"/>
      <c r="E39" t="s">
        <v>104</v>
      </c>
      <c r="F39">
        <v>4</v>
      </c>
      <c r="G39">
        <v>4</v>
      </c>
      <c r="H39">
        <v>4</v>
      </c>
      <c r="I39" s="19">
        <v>3</v>
      </c>
      <c r="J39" s="19">
        <v>3</v>
      </c>
      <c r="L39">
        <v>3</v>
      </c>
      <c r="M39">
        <v>3</v>
      </c>
      <c r="N39">
        <v>5</v>
      </c>
      <c r="O39">
        <v>5</v>
      </c>
      <c r="Z39" t="s">
        <v>105</v>
      </c>
    </row>
    <row r="40" spans="1:29" x14ac:dyDescent="0.3">
      <c r="A40" s="32"/>
      <c r="E40" t="s">
        <v>186</v>
      </c>
      <c r="F40">
        <v>5</v>
      </c>
      <c r="G40">
        <v>4</v>
      </c>
      <c r="H40">
        <v>4</v>
      </c>
      <c r="I40" s="19">
        <v>3</v>
      </c>
      <c r="J40" s="19">
        <v>4</v>
      </c>
      <c r="L40">
        <v>4</v>
      </c>
      <c r="M40">
        <v>4</v>
      </c>
      <c r="N40">
        <v>0</v>
      </c>
      <c r="O40">
        <v>0</v>
      </c>
      <c r="Z40" t="s">
        <v>106</v>
      </c>
    </row>
    <row r="41" spans="1:29" x14ac:dyDescent="0.3">
      <c r="A41" s="32"/>
      <c r="E41" t="s">
        <v>21</v>
      </c>
      <c r="F41">
        <v>4</v>
      </c>
      <c r="G41">
        <v>3</v>
      </c>
      <c r="H41">
        <v>3</v>
      </c>
      <c r="I41" s="19">
        <v>3</v>
      </c>
      <c r="J41" s="19">
        <v>3</v>
      </c>
      <c r="L41">
        <v>3</v>
      </c>
      <c r="M41">
        <v>3</v>
      </c>
      <c r="N41">
        <v>1</v>
      </c>
      <c r="O41">
        <v>1</v>
      </c>
      <c r="Z41" t="s">
        <v>43</v>
      </c>
    </row>
    <row r="42" spans="1:29" s="2" customFormat="1" x14ac:dyDescent="0.3">
      <c r="A42" s="32"/>
      <c r="B42" s="2" t="s">
        <v>100</v>
      </c>
      <c r="C42" s="2" t="s">
        <v>19</v>
      </c>
      <c r="E42" s="3" t="s">
        <v>251</v>
      </c>
      <c r="I42" s="12"/>
      <c r="J42" s="12"/>
      <c r="Q42" s="2" t="s">
        <v>41</v>
      </c>
      <c r="S42" s="2">
        <v>1</v>
      </c>
      <c r="T42" s="2" t="s">
        <v>41</v>
      </c>
      <c r="W42" s="2" t="s">
        <v>265</v>
      </c>
      <c r="X42" s="2" t="s">
        <v>107</v>
      </c>
      <c r="Z42" s="3" t="s">
        <v>266</v>
      </c>
      <c r="AA42" s="2" t="s">
        <v>264</v>
      </c>
    </row>
    <row r="43" spans="1:29" x14ac:dyDescent="0.3">
      <c r="A43" s="32"/>
      <c r="B43" t="s">
        <v>107</v>
      </c>
      <c r="E43" t="s">
        <v>252</v>
      </c>
      <c r="I43" s="9"/>
      <c r="J43" s="9"/>
      <c r="L43">
        <v>3</v>
      </c>
      <c r="M43">
        <v>4</v>
      </c>
      <c r="N43">
        <v>3</v>
      </c>
      <c r="O43">
        <v>3</v>
      </c>
      <c r="Z43" t="s">
        <v>256</v>
      </c>
    </row>
    <row r="44" spans="1:29" x14ac:dyDescent="0.3">
      <c r="A44" s="32"/>
      <c r="E44" t="s">
        <v>253</v>
      </c>
      <c r="I44" s="9"/>
      <c r="J44" s="9"/>
      <c r="L44">
        <v>3</v>
      </c>
      <c r="M44">
        <v>1</v>
      </c>
      <c r="N44">
        <v>3</v>
      </c>
      <c r="O44">
        <v>3</v>
      </c>
      <c r="V44" t="s">
        <v>261</v>
      </c>
      <c r="Z44" t="s">
        <v>257</v>
      </c>
      <c r="AC44" t="s">
        <v>260</v>
      </c>
    </row>
    <row r="45" spans="1:29" x14ac:dyDescent="0.3">
      <c r="A45" s="32"/>
      <c r="E45" t="s">
        <v>254</v>
      </c>
      <c r="I45" s="9"/>
      <c r="J45" s="9"/>
      <c r="L45">
        <v>3</v>
      </c>
      <c r="M45">
        <v>-1</v>
      </c>
      <c r="N45">
        <v>3</v>
      </c>
      <c r="O45">
        <v>3</v>
      </c>
      <c r="V45" t="s">
        <v>263</v>
      </c>
      <c r="Z45" t="s">
        <v>258</v>
      </c>
      <c r="AC45" t="s">
        <v>262</v>
      </c>
    </row>
    <row r="46" spans="1:29" x14ac:dyDescent="0.3">
      <c r="A46" s="32"/>
      <c r="E46" t="s">
        <v>255</v>
      </c>
      <c r="I46" s="9"/>
      <c r="J46" s="9"/>
      <c r="L46">
        <v>3</v>
      </c>
      <c r="M46">
        <v>5</v>
      </c>
      <c r="N46">
        <v>3</v>
      </c>
      <c r="O46">
        <v>3</v>
      </c>
      <c r="Z46" t="s">
        <v>259</v>
      </c>
    </row>
    <row r="47" spans="1:29" s="2" customFormat="1" ht="28.8" x14ac:dyDescent="0.3">
      <c r="A47" s="33" t="s">
        <v>108</v>
      </c>
      <c r="B47" s="2" t="s">
        <v>109</v>
      </c>
      <c r="C47" s="2" t="s">
        <v>19</v>
      </c>
      <c r="E47" s="1" t="s">
        <v>187</v>
      </c>
      <c r="I47" s="12"/>
      <c r="J47" s="12"/>
      <c r="Q47" s="2" t="s">
        <v>21</v>
      </c>
      <c r="S47" s="2">
        <v>1</v>
      </c>
      <c r="T47" s="2" t="s">
        <v>41</v>
      </c>
      <c r="W47" s="2" t="s">
        <v>110</v>
      </c>
      <c r="X47" s="2" t="s">
        <v>111</v>
      </c>
      <c r="Y47" s="2" t="s">
        <v>112</v>
      </c>
      <c r="Z47" s="1" t="s">
        <v>235</v>
      </c>
      <c r="AA47" s="2" t="s">
        <v>236</v>
      </c>
    </row>
    <row r="48" spans="1:29" x14ac:dyDescent="0.3">
      <c r="A48" s="33"/>
      <c r="C48" t="s">
        <v>184</v>
      </c>
      <c r="D48">
        <v>0</v>
      </c>
      <c r="E48" t="s">
        <v>58</v>
      </c>
      <c r="F48">
        <f>$D48*MAX(0, 5-$C$49*(5-ScoreCalculation!C$24)) +(1-$D48)*ScoreCalculation!$O$31</f>
        <v>5</v>
      </c>
      <c r="G48">
        <f>$D48*MAX(0, 5-$C$49*(5-ScoreCalculation!D$24)) +(1-$D48)*ScoreCalculation!$O$31</f>
        <v>5</v>
      </c>
      <c r="H48">
        <f>$D48*MAX(0, 5-$C$49*(5-ScoreCalculation!E$24)) +(1-$D48)*ScoreCalculation!$O$31</f>
        <v>5</v>
      </c>
      <c r="I48">
        <f>$D48*MAX(0, 5-$C$49*(5-ScoreCalculation!F$24)) +(1-$D48)*ScoreCalculation!$O$31</f>
        <v>5</v>
      </c>
      <c r="J48">
        <f>$D48*MAX(0, 5-$C$49*(5-ScoreCalculation!G$24)) +(1-$D48)*ScoreCalculation!$O$31</f>
        <v>5</v>
      </c>
      <c r="L48">
        <f>$D48*MAX(0, 5-$C$49*(5-ScoreCalculation!I$24)) +(1-$D48)*ScoreCalculation!$O$31</f>
        <v>5</v>
      </c>
      <c r="M48">
        <f>$D48*MAX(0, 5-$C$49*(5-ScoreCalculation!J$24)) +(1-$D48)*ScoreCalculation!$O$31</f>
        <v>5</v>
      </c>
      <c r="N48">
        <f>$D48*MAX(0, 5-$C$49*(5-ScoreCalculation!K$24)) +(1-$D48)*ScoreCalculation!$O$31</f>
        <v>5</v>
      </c>
      <c r="O48">
        <f>$D48*MAX(0, 5-$C$49*(5-ScoreCalculation!L$24)) +(1-$D48)*ScoreCalculation!$O$31</f>
        <v>5</v>
      </c>
      <c r="Z48" t="s">
        <v>59</v>
      </c>
    </row>
    <row r="49" spans="1:27" x14ac:dyDescent="0.3">
      <c r="A49" s="33"/>
      <c r="C49">
        <v>2</v>
      </c>
      <c r="D49">
        <v>0.25</v>
      </c>
      <c r="E49" t="s">
        <v>60</v>
      </c>
      <c r="F49">
        <f>$D49*MAX(0, 5-$C$49*(5-ScoreCalculation!C$24)) +(1-$D49)*ScoreCalculation!$O$31</f>
        <v>5</v>
      </c>
      <c r="G49">
        <f>$D49*MAX(0, 5-$C$49*(5-ScoreCalculation!D$24)) +(1-$D49)*ScoreCalculation!$O$31</f>
        <v>4.0569596865311448</v>
      </c>
      <c r="H49">
        <f>$D49*MAX(0, 5-$C$49*(5-ScoreCalculation!E$24)) +(1-$D49)*ScoreCalculation!$O$31</f>
        <v>3.75</v>
      </c>
      <c r="I49">
        <f>$D49*MAX(0, 5-$C$49*(5-ScoreCalculation!F$24)) +(1-$D49)*ScoreCalculation!$O$31</f>
        <v>4.508063885035817</v>
      </c>
      <c r="J49">
        <f>$D49*MAX(0, 5-$C$49*(5-ScoreCalculation!G$24)) +(1-$D49)*ScoreCalculation!$O$31</f>
        <v>4.4889901542954052</v>
      </c>
      <c r="L49">
        <f>$D49*MAX(0, 5-$C$49*(5-ScoreCalculation!I$24)) +(1-$D49)*ScoreCalculation!$O$31</f>
        <v>3.75</v>
      </c>
      <c r="M49">
        <f>$D49*MAX(0, 5-$C$49*(5-ScoreCalculation!J$24)) +(1-$D49)*ScoreCalculation!$O$31</f>
        <v>3.8776611489768653</v>
      </c>
      <c r="N49">
        <f>$D49*MAX(0, 5-$C$49*(5-ScoreCalculation!K$24)) +(1-$D49)*ScoreCalculation!$O$31</f>
        <v>5</v>
      </c>
      <c r="O49">
        <f>$D49*MAX(0, 5-$C$49*(5-ScoreCalculation!L$24)) +(1-$D49)*ScoreCalculation!$O$31</f>
        <v>4.4588455322832754</v>
      </c>
      <c r="Z49" t="s">
        <v>61</v>
      </c>
    </row>
    <row r="50" spans="1:27" x14ac:dyDescent="0.3">
      <c r="A50" s="33"/>
      <c r="D50">
        <v>0.5</v>
      </c>
      <c r="E50" t="s">
        <v>62</v>
      </c>
      <c r="F50">
        <f>$D50*MAX(0, 5-$C$49*(5-ScoreCalculation!C$24)) +(1-$D50)*ScoreCalculation!$O$31</f>
        <v>5</v>
      </c>
      <c r="G50">
        <f>$D50*MAX(0, 5-$C$49*(5-ScoreCalculation!D$24)) +(1-$D50)*ScoreCalculation!$O$31</f>
        <v>3.1139193730622896</v>
      </c>
      <c r="H50">
        <f>$D50*MAX(0, 5-$C$49*(5-ScoreCalculation!E$24)) +(1-$D50)*ScoreCalculation!$O$31</f>
        <v>2.5</v>
      </c>
      <c r="I50">
        <f>$D50*MAX(0, 5-$C$49*(5-ScoreCalculation!F$24)) +(1-$D50)*ScoreCalculation!$O$31</f>
        <v>4.0161277700716331</v>
      </c>
      <c r="J50">
        <f>$D50*MAX(0, 5-$C$49*(5-ScoreCalculation!G$24)) +(1-$D50)*ScoreCalculation!$O$31</f>
        <v>3.9779803085908099</v>
      </c>
      <c r="L50">
        <f>$D50*MAX(0, 5-$C$49*(5-ScoreCalculation!I$24)) +(1-$D50)*ScoreCalculation!$O$31</f>
        <v>2.5</v>
      </c>
      <c r="M50">
        <f>$D50*MAX(0, 5-$C$49*(5-ScoreCalculation!J$24)) +(1-$D50)*ScoreCalculation!$O$31</f>
        <v>2.7553222979537311</v>
      </c>
      <c r="N50">
        <f>$D50*MAX(0, 5-$C$49*(5-ScoreCalculation!K$24)) +(1-$D50)*ScoreCalculation!$O$31</f>
        <v>5</v>
      </c>
      <c r="O50">
        <f>$D50*MAX(0, 5-$C$49*(5-ScoreCalculation!L$24)) +(1-$D50)*ScoreCalculation!$O$31</f>
        <v>3.9176910645665499</v>
      </c>
      <c r="Z50" t="s">
        <v>63</v>
      </c>
    </row>
    <row r="51" spans="1:27" x14ac:dyDescent="0.3">
      <c r="A51" s="33"/>
      <c r="D51">
        <v>0.75</v>
      </c>
      <c r="E51" t="s">
        <v>64</v>
      </c>
      <c r="F51">
        <f>$D51*MAX(0, 5-$C$49*(5-ScoreCalculation!C$24)) +(1-$D51)*ScoreCalculation!$O$31</f>
        <v>5</v>
      </c>
      <c r="G51">
        <f>$D51*MAX(0, 5-$C$49*(5-ScoreCalculation!D$24)) +(1-$D51)*ScoreCalculation!$O$31</f>
        <v>2.1708790595934344</v>
      </c>
      <c r="H51">
        <f>$D51*MAX(0, 5-$C$49*(5-ScoreCalculation!E$24)) +(1-$D51)*ScoreCalculation!$O$31</f>
        <v>1.25</v>
      </c>
      <c r="I51">
        <f>$D51*MAX(0, 5-$C$49*(5-ScoreCalculation!F$24)) +(1-$D51)*ScoreCalculation!$O$31</f>
        <v>3.5241916551074497</v>
      </c>
      <c r="J51">
        <f>$D51*MAX(0, 5-$C$49*(5-ScoreCalculation!G$24)) +(1-$D51)*ScoreCalculation!$O$31</f>
        <v>3.4669704628862146</v>
      </c>
      <c r="L51">
        <f>$D51*MAX(0, 5-$C$49*(5-ScoreCalculation!I$24)) +(1-$D51)*ScoreCalculation!$O$31</f>
        <v>1.25</v>
      </c>
      <c r="M51">
        <f>$D51*MAX(0, 5-$C$49*(5-ScoreCalculation!J$24)) +(1-$D51)*ScoreCalculation!$O$31</f>
        <v>1.6329834469305966</v>
      </c>
      <c r="N51">
        <f>$D51*MAX(0, 5-$C$49*(5-ScoreCalculation!K$24)) +(1-$D51)*ScoreCalculation!$O$31</f>
        <v>5</v>
      </c>
      <c r="O51">
        <f>$D51*MAX(0, 5-$C$49*(5-ScoreCalculation!L$24)) +(1-$D51)*ScoreCalculation!$O$31</f>
        <v>3.3765365968498249</v>
      </c>
      <c r="Z51" t="s">
        <v>65</v>
      </c>
    </row>
    <row r="52" spans="1:27" x14ac:dyDescent="0.3">
      <c r="A52" s="33"/>
      <c r="D52">
        <v>1</v>
      </c>
      <c r="E52" t="s">
        <v>66</v>
      </c>
      <c r="F52">
        <f>$D52*MAX(0, 5-$C$49*(5-ScoreCalculation!C$24)) +(1-$D52)*ScoreCalculation!$O$31</f>
        <v>5</v>
      </c>
      <c r="G52">
        <f>$D52*MAX(0, 5-$C$49*(5-ScoreCalculation!D$24)) +(1-$D52)*ScoreCalculation!$O$31</f>
        <v>1.2278387461245792</v>
      </c>
      <c r="H52">
        <f>$D52*MAX(0, 5-$C$49*(5-ScoreCalculation!E$24)) +(1-$D52)*ScoreCalculation!$O$31</f>
        <v>0</v>
      </c>
      <c r="I52">
        <f>$D52*MAX(0, 5-$C$49*(5-ScoreCalculation!F$24)) +(1-$D52)*ScoreCalculation!$O$31</f>
        <v>3.0322555401432663</v>
      </c>
      <c r="J52">
        <f>$D52*MAX(0, 5-$C$49*(5-ScoreCalculation!G$24)) +(1-$D52)*ScoreCalculation!$O$31</f>
        <v>2.9559606171816197</v>
      </c>
      <c r="L52">
        <f>$D52*MAX(0, 5-$C$49*(5-ScoreCalculation!I$24)) +(1-$D52)*ScoreCalculation!$O$31</f>
        <v>0</v>
      </c>
      <c r="M52">
        <f>$D52*MAX(0, 5-$C$49*(5-ScoreCalculation!J$24)) +(1-$D52)*ScoreCalculation!$O$31</f>
        <v>0.51064459590746214</v>
      </c>
      <c r="N52">
        <f>$D52*MAX(0, 5-$C$49*(5-ScoreCalculation!K$24)) +(1-$D52)*ScoreCalculation!$O$31</f>
        <v>5</v>
      </c>
      <c r="O52">
        <f>$D52*MAX(0, 5-$C$49*(5-ScoreCalculation!L$24)) +(1-$D52)*ScoreCalculation!$O$31</f>
        <v>2.8353821291330998</v>
      </c>
      <c r="Z52" t="s">
        <v>67</v>
      </c>
    </row>
    <row r="53" spans="1:27" s="2" customFormat="1" x14ac:dyDescent="0.3">
      <c r="A53" s="33"/>
      <c r="B53" s="2" t="s">
        <v>113</v>
      </c>
      <c r="C53" s="2" t="s">
        <v>19</v>
      </c>
      <c r="E53" s="4" t="s">
        <v>114</v>
      </c>
      <c r="I53" s="12"/>
      <c r="J53" s="12"/>
      <c r="Q53" s="2" t="s">
        <v>41</v>
      </c>
      <c r="S53" s="2">
        <v>1</v>
      </c>
      <c r="T53" s="2" t="s">
        <v>41</v>
      </c>
      <c r="W53" s="2" t="s">
        <v>115</v>
      </c>
      <c r="X53" s="2" t="s">
        <v>116</v>
      </c>
      <c r="Z53" s="4" t="s">
        <v>117</v>
      </c>
      <c r="AA53" s="2" t="s">
        <v>188</v>
      </c>
    </row>
    <row r="54" spans="1:27" x14ac:dyDescent="0.3">
      <c r="A54" s="33"/>
      <c r="D54">
        <v>10000</v>
      </c>
      <c r="E54" t="s">
        <v>118</v>
      </c>
      <c r="F54" s="28">
        <f>IF(SUM(ScoreCalculation!C$33:'ScoreCalculation'!C$35) &gt;= $D54, 0, IF(SUM(ScoreCalculation!C$33:'ScoreCalculation'!C$35) &gt;= $D54/2, 3, 5))</f>
        <v>0</v>
      </c>
      <c r="G54" s="28">
        <f>IF(SUM(ScoreCalculation!D$33:'ScoreCalculation'!D$35) &gt;= $D54, 0, IF(SUM(ScoreCalculation!D$33:'ScoreCalculation'!D$35) &gt;= $D54/2, 3, 5))</f>
        <v>0</v>
      </c>
      <c r="H54" s="28">
        <f>IF(SUM(ScoreCalculation!E$33:'ScoreCalculation'!E$35) &gt;= $D54, 0, IF(SUM(ScoreCalculation!E$33:'ScoreCalculation'!E$35) &gt;= $D54/2, 3, 5))</f>
        <v>0</v>
      </c>
      <c r="I54" s="28">
        <f>IF(SUM(ScoreCalculation!F$33:'ScoreCalculation'!F$35) &gt;= $D54, 0, IF(SUM(ScoreCalculation!F$33:'ScoreCalculation'!F$35) &gt;= $D54/2, 3, 5))</f>
        <v>0</v>
      </c>
      <c r="J54" s="28">
        <f>IF(SUM(ScoreCalculation!G$33:'ScoreCalculation'!G$35) &gt;= $D54, 0, IF(SUM(ScoreCalculation!G$33:'ScoreCalculation'!G$35) &gt;= $D54/2, 3, 5))</f>
        <v>0</v>
      </c>
      <c r="K54" s="28"/>
      <c r="L54" s="28">
        <f>IF(SUM(ScoreCalculation!I$33:'ScoreCalculation'!I$35) &gt;= $D54, 0, IF(SUM(ScoreCalculation!I$33:'ScoreCalculation'!I$35) &gt;= $D54/2, 3, 5))</f>
        <v>0</v>
      </c>
      <c r="M54" s="28">
        <f>IF(SUM(ScoreCalculation!J$33:'ScoreCalculation'!J$35) &gt;= $D54, 0, IF(SUM(ScoreCalculation!J$33:'ScoreCalculation'!J$35) &gt;= $D54/2, 3, 5))</f>
        <v>0</v>
      </c>
      <c r="N54" s="28">
        <f>IF(SUM(ScoreCalculation!K$33:'ScoreCalculation'!K$35) &gt;= $D54, 0, IF(SUM(ScoreCalculation!K$33:'ScoreCalculation'!K$35) &gt;= $D54/2, 3, 5))</f>
        <v>3</v>
      </c>
      <c r="O54" s="28">
        <f>IF(SUM(ScoreCalculation!L$33:'ScoreCalculation'!L$35) &gt;= $D54, 0, IF(SUM(ScoreCalculation!L$33:'ScoreCalculation'!L$35) &gt;= $D54/2, 3, 5))</f>
        <v>0</v>
      </c>
      <c r="P54" s="28"/>
      <c r="Z54" t="s">
        <v>119</v>
      </c>
    </row>
    <row r="55" spans="1:27" x14ac:dyDescent="0.3">
      <c r="A55" s="33"/>
      <c r="D55">
        <v>50000</v>
      </c>
      <c r="E55" t="s">
        <v>120</v>
      </c>
      <c r="F55" s="28">
        <f>IF(SUM(ScoreCalculation!C$33:'ScoreCalculation'!C$35) &gt;= $D55, 0, IF(SUM(ScoreCalculation!C$33:'ScoreCalculation'!C$35) &gt;= $D55/2, 3, 5))</f>
        <v>5</v>
      </c>
      <c r="G55" s="28">
        <f>IF(SUM(ScoreCalculation!D$33:'ScoreCalculation'!D$35) &gt;= $D55, 0, IF(SUM(ScoreCalculation!D$33:'ScoreCalculation'!D$35) &gt;= $D55/2, 3, 5))</f>
        <v>0</v>
      </c>
      <c r="H55" s="28">
        <f>IF(SUM(ScoreCalculation!E$33:'ScoreCalculation'!E$35) &gt;= $D55, 0, IF(SUM(ScoreCalculation!E$33:'ScoreCalculation'!E$35) &gt;= $D55/2, 3, 5))</f>
        <v>0</v>
      </c>
      <c r="I55" s="28">
        <f>IF(SUM(ScoreCalculation!F$33:'ScoreCalculation'!F$35) &gt;= $D55, 0, IF(SUM(ScoreCalculation!F$33:'ScoreCalculation'!F$35) &gt;= $D55/2, 3, 5))</f>
        <v>0</v>
      </c>
      <c r="J55" s="28">
        <f>IF(SUM(ScoreCalculation!G$33:'ScoreCalculation'!G$35) &gt;= $D55, 0, IF(SUM(ScoreCalculation!G$33:'ScoreCalculation'!G$35) &gt;= $D55/2, 3, 5))</f>
        <v>0</v>
      </c>
      <c r="K55" s="28"/>
      <c r="L55" s="28">
        <f>IF(SUM(ScoreCalculation!I$33:'ScoreCalculation'!I$35) &gt;= $D55, 0, IF(SUM(ScoreCalculation!I$33:'ScoreCalculation'!I$35) &gt;= $D55/2, 3, 5))</f>
        <v>0</v>
      </c>
      <c r="M55" s="28">
        <f>IF(SUM(ScoreCalculation!J$33:'ScoreCalculation'!J$35) &gt;= $D55, 0, IF(SUM(ScoreCalculation!J$33:'ScoreCalculation'!J$35) &gt;= $D55/2, 3, 5))</f>
        <v>0</v>
      </c>
      <c r="N55" s="28">
        <f>IF(SUM(ScoreCalculation!K$33:'ScoreCalculation'!K$35) &gt;= $D55, 0, IF(SUM(ScoreCalculation!K$33:'ScoreCalculation'!K$35) &gt;= $D55/2, 3, 5))</f>
        <v>5</v>
      </c>
      <c r="O55" s="28">
        <f>IF(SUM(ScoreCalculation!L$33:'ScoreCalculation'!L$35) &gt;= $D55, 0, IF(SUM(ScoreCalculation!L$33:'ScoreCalculation'!L$35) &gt;= $D55/2, 3, 5))</f>
        <v>5</v>
      </c>
      <c r="Z55" t="s">
        <v>120</v>
      </c>
    </row>
    <row r="56" spans="1:27" x14ac:dyDescent="0.3">
      <c r="A56" s="33"/>
      <c r="D56">
        <v>100000</v>
      </c>
      <c r="E56" t="s">
        <v>121</v>
      </c>
      <c r="F56" s="28">
        <f>IF(SUM(ScoreCalculation!C$33:'ScoreCalculation'!C$35) &gt;= $D56, 0, IF(SUM(ScoreCalculation!C$33:'ScoreCalculation'!C$35) &gt;= $D56/2, 3, 5))</f>
        <v>5</v>
      </c>
      <c r="G56" s="28">
        <f>IF(SUM(ScoreCalculation!D$33:'ScoreCalculation'!D$35) &gt;= $D56, 0, IF(SUM(ScoreCalculation!D$33:'ScoreCalculation'!D$35) &gt;= $D56/2, 3, 5))</f>
        <v>0</v>
      </c>
      <c r="H56" s="28">
        <f>IF(SUM(ScoreCalculation!E$33:'ScoreCalculation'!E$35) &gt;= $D56, 0, IF(SUM(ScoreCalculation!E$33:'ScoreCalculation'!E$35) &gt;= $D56/2, 3, 5))</f>
        <v>0</v>
      </c>
      <c r="I56" s="28">
        <f>IF(SUM(ScoreCalculation!F$33:'ScoreCalculation'!F$35) &gt;= $D56, 0, IF(SUM(ScoreCalculation!F$33:'ScoreCalculation'!F$35) &gt;= $D56/2, 3, 5))</f>
        <v>0</v>
      </c>
      <c r="J56" s="28">
        <f>IF(SUM(ScoreCalculation!G$33:'ScoreCalculation'!G$35) &gt;= $D56, 0, IF(SUM(ScoreCalculation!G$33:'ScoreCalculation'!G$35) &gt;= $D56/2, 3, 5))</f>
        <v>0</v>
      </c>
      <c r="K56" s="28"/>
      <c r="L56" s="28">
        <f>IF(SUM(ScoreCalculation!I$33:'ScoreCalculation'!I$35) &gt;= $D56, 0, IF(SUM(ScoreCalculation!I$33:'ScoreCalculation'!I$35) &gt;= $D56/2, 3, 5))</f>
        <v>0</v>
      </c>
      <c r="M56" s="28">
        <f>IF(SUM(ScoreCalculation!J$33:'ScoreCalculation'!J$35) &gt;= $D56, 0, IF(SUM(ScoreCalculation!J$33:'ScoreCalculation'!J$35) &gt;= $D56/2, 3, 5))</f>
        <v>3</v>
      </c>
      <c r="N56" s="28">
        <f>IF(SUM(ScoreCalculation!K$33:'ScoreCalculation'!K$35) &gt;= $D56, 0, IF(SUM(ScoreCalculation!K$33:'ScoreCalculation'!K$35) &gt;= $D56/2, 3, 5))</f>
        <v>5</v>
      </c>
      <c r="O56" s="28">
        <f>IF(SUM(ScoreCalculation!L$33:'ScoreCalculation'!L$35) &gt;= $D56, 0, IF(SUM(ScoreCalculation!L$33:'ScoreCalculation'!L$35) &gt;= $D56/2, 3, 5))</f>
        <v>5</v>
      </c>
      <c r="Z56" t="s">
        <v>121</v>
      </c>
    </row>
    <row r="57" spans="1:27" x14ac:dyDescent="0.3">
      <c r="A57" s="33"/>
      <c r="D57">
        <v>1000000</v>
      </c>
      <c r="E57" t="s">
        <v>122</v>
      </c>
      <c r="F57" s="28">
        <f>IF(SUM(ScoreCalculation!C$33:'ScoreCalculation'!C$35) &gt;= $D57, 0, IF(SUM(ScoreCalculation!C$33:'ScoreCalculation'!C$35) &gt;= $D57/2, 3, 5))</f>
        <v>5</v>
      </c>
      <c r="G57" s="28">
        <f>IF(SUM(ScoreCalculation!D$33:'ScoreCalculation'!D$35) &gt;= $D57, 0, IF(SUM(ScoreCalculation!D$33:'ScoreCalculation'!D$35) &gt;= $D57/2, 3, 5))</f>
        <v>5</v>
      </c>
      <c r="H57" s="28">
        <f>IF(SUM(ScoreCalculation!E$33:'ScoreCalculation'!E$35) &gt;= $D57, 0, IF(SUM(ScoreCalculation!E$33:'ScoreCalculation'!E$35) &gt;= $D57/2, 3, 5))</f>
        <v>5</v>
      </c>
      <c r="I57" s="28">
        <f>IF(SUM(ScoreCalculation!F$33:'ScoreCalculation'!F$35) &gt;= $D57, 0, IF(SUM(ScoreCalculation!F$33:'ScoreCalculation'!F$35) &gt;= $D57/2, 3, 5))</f>
        <v>5</v>
      </c>
      <c r="J57" s="28">
        <f>IF(SUM(ScoreCalculation!G$33:'ScoreCalculation'!G$35) &gt;= $D57, 0, IF(SUM(ScoreCalculation!G$33:'ScoreCalculation'!G$35) &gt;= $D57/2, 3, 5))</f>
        <v>5</v>
      </c>
      <c r="K57" s="28"/>
      <c r="L57" s="28">
        <f>IF(SUM(ScoreCalculation!I$33:'ScoreCalculation'!I$35) &gt;= $D57, 0, IF(SUM(ScoreCalculation!I$33:'ScoreCalculation'!I$35) &gt;= $D57/2, 3, 5))</f>
        <v>5</v>
      </c>
      <c r="M57" s="28">
        <f>IF(SUM(ScoreCalculation!J$33:'ScoreCalculation'!J$35) &gt;= $D57, 0, IF(SUM(ScoreCalculation!J$33:'ScoreCalculation'!J$35) &gt;= $D57/2, 3, 5))</f>
        <v>5</v>
      </c>
      <c r="N57" s="28">
        <f>IF(SUM(ScoreCalculation!K$33:'ScoreCalculation'!K$35) &gt;= $D57, 0, IF(SUM(ScoreCalculation!K$33:'ScoreCalculation'!K$35) &gt;= $D57/2, 3, 5))</f>
        <v>5</v>
      </c>
      <c r="O57" s="28">
        <f>IF(SUM(ScoreCalculation!L$33:'ScoreCalculation'!L$35) &gt;= $D57, 0, IF(SUM(ScoreCalculation!L$33:'ScoreCalculation'!L$35) &gt;= $D57/2, 3, 5))</f>
        <v>5</v>
      </c>
      <c r="Z57" t="s">
        <v>123</v>
      </c>
    </row>
    <row r="58" spans="1:27" s="2" customFormat="1" x14ac:dyDescent="0.3">
      <c r="A58" s="33"/>
      <c r="B58" s="2" t="s">
        <v>124</v>
      </c>
      <c r="C58" s="2" t="s">
        <v>19</v>
      </c>
      <c r="E58" s="4" t="s">
        <v>125</v>
      </c>
      <c r="I58" s="12"/>
      <c r="J58" s="12"/>
      <c r="Q58" s="2" t="s">
        <v>41</v>
      </c>
      <c r="S58" s="2">
        <v>1</v>
      </c>
      <c r="T58" s="2" t="s">
        <v>41</v>
      </c>
      <c r="W58" s="2" t="s">
        <v>126</v>
      </c>
      <c r="X58" s="2" t="s">
        <v>127</v>
      </c>
      <c r="Z58" s="4" t="s">
        <v>128</v>
      </c>
      <c r="AA58" s="2" t="s">
        <v>189</v>
      </c>
    </row>
    <row r="59" spans="1:27" x14ac:dyDescent="0.3">
      <c r="A59" s="33"/>
      <c r="D59">
        <v>10000</v>
      </c>
      <c r="E59" t="s">
        <v>118</v>
      </c>
      <c r="F59">
        <f>IF(SUM(ScoreCalculation!C$8:'ScoreCalculation'!C$9) &gt;= $D59, 0, IF(SUM(ScoreCalculation!C$8:'ScoreCalculation'!C$9) &gt;= $D59/2, 3, 5))</f>
        <v>5</v>
      </c>
      <c r="G59">
        <f>IF(SUM(ScoreCalculation!D$8:'ScoreCalculation'!D$9) &gt;= $D59, 0, IF(SUM(ScoreCalculation!D$8:'ScoreCalculation'!D$9) &gt;= $D59/2, 3, 5))</f>
        <v>0</v>
      </c>
      <c r="H59">
        <f>IF(SUM(ScoreCalculation!E$8:'ScoreCalculation'!E$9) &gt;= $D59, 0, IF(SUM(ScoreCalculation!E$8:'ScoreCalculation'!E$9) &gt;= $D59/2, 3, 5))</f>
        <v>0</v>
      </c>
      <c r="I59">
        <f>IF(SUM(ScoreCalculation!F$8:'ScoreCalculation'!F$9) &gt;= $D59, 0, IF(SUM(ScoreCalculation!F$8:'ScoreCalculation'!F$9) &gt;= $D59/2, 3, 5))</f>
        <v>0</v>
      </c>
      <c r="J59">
        <f>IF(SUM(ScoreCalculation!G$8:'ScoreCalculation'!G$9) &gt;= $D59, 0, IF(SUM(ScoreCalculation!G$8:'ScoreCalculation'!G$9) &gt;= $D59/2, 3, 5))</f>
        <v>0</v>
      </c>
      <c r="L59">
        <f>IF(SUM(ScoreCalculation!I$8:'ScoreCalculation'!I$9) &gt;= $D59, 0, IF(SUM(ScoreCalculation!I$8:'ScoreCalculation'!I$9) &gt;= $D59/2, 3, 5))</f>
        <v>3</v>
      </c>
      <c r="M59">
        <f>IF(SUM(ScoreCalculation!J$8:'ScoreCalculation'!J$9) &gt;= $D59, 0, IF(SUM(ScoreCalculation!J$8:'ScoreCalculation'!J$9) &gt;= $D59/2, 3, 5))</f>
        <v>5</v>
      </c>
      <c r="N59">
        <f>IF(SUM(ScoreCalculation!K$8:'ScoreCalculation'!K$9) &gt;= $D59, 0, IF(SUM(ScoreCalculation!K$8:'ScoreCalculation'!K$9) &gt;= $D59/2, 3, 5))</f>
        <v>5</v>
      </c>
      <c r="O59">
        <f>IF(SUM(ScoreCalculation!L$8:'ScoreCalculation'!L$9) &gt;= $D59, 0, IF(SUM(ScoreCalculation!L$8:'ScoreCalculation'!L$9) &gt;= $D59/2, 3, 5))</f>
        <v>5</v>
      </c>
      <c r="Z59" t="s">
        <v>119</v>
      </c>
    </row>
    <row r="60" spans="1:27" x14ac:dyDescent="0.3">
      <c r="A60" s="33"/>
      <c r="D60">
        <v>50000</v>
      </c>
      <c r="E60" t="s">
        <v>120</v>
      </c>
      <c r="F60">
        <f>IF(SUM(ScoreCalculation!C$8:'ScoreCalculation'!C$9) &gt;= $D60, 0, IF(SUM(ScoreCalculation!C$8:'ScoreCalculation'!C$9) &gt;= $D60/2, 3, 5))</f>
        <v>5</v>
      </c>
      <c r="G60">
        <f>IF(SUM(ScoreCalculation!D$8:'ScoreCalculation'!D$9) &gt;= $D60, 0, IF(SUM(ScoreCalculation!D$8:'ScoreCalculation'!D$9) &gt;= $D60/2, 3, 5))</f>
        <v>0</v>
      </c>
      <c r="H60">
        <f>IF(SUM(ScoreCalculation!E$8:'ScoreCalculation'!E$9) &gt;= $D60, 0, IF(SUM(ScoreCalculation!E$8:'ScoreCalculation'!E$9) &gt;= $D60/2, 3, 5))</f>
        <v>0</v>
      </c>
      <c r="I60">
        <f>IF(SUM(ScoreCalculation!F$8:'ScoreCalculation'!F$9) &gt;= $D60, 0, IF(SUM(ScoreCalculation!F$8:'ScoreCalculation'!F$9) &gt;= $D60/2, 3, 5))</f>
        <v>5</v>
      </c>
      <c r="J60">
        <f>IF(SUM(ScoreCalculation!G$8:'ScoreCalculation'!G$9) &gt;= $D60, 0, IF(SUM(ScoreCalculation!G$8:'ScoreCalculation'!G$9) &gt;= $D60/2, 3, 5))</f>
        <v>5</v>
      </c>
      <c r="L60">
        <f>IF(SUM(ScoreCalculation!I$8:'ScoreCalculation'!I$9) &gt;= $D60, 0, IF(SUM(ScoreCalculation!I$8:'ScoreCalculation'!I$9) &gt;= $D60/2, 3, 5))</f>
        <v>5</v>
      </c>
      <c r="M60">
        <f>IF(SUM(ScoreCalculation!J$8:'ScoreCalculation'!J$9) &gt;= $D60, 0, IF(SUM(ScoreCalculation!J$8:'ScoreCalculation'!J$9) &gt;= $D60/2, 3, 5))</f>
        <v>5</v>
      </c>
      <c r="N60">
        <f>IF(SUM(ScoreCalculation!K$8:'ScoreCalculation'!K$9) &gt;= $D60, 0, IF(SUM(ScoreCalculation!K$8:'ScoreCalculation'!K$9) &gt;= $D60/2, 3, 5))</f>
        <v>5</v>
      </c>
      <c r="O60">
        <f>IF(SUM(ScoreCalculation!L$8:'ScoreCalculation'!L$9) &gt;= $D60, 0, IF(SUM(ScoreCalculation!L$8:'ScoreCalculation'!L$9) &gt;= $D60/2, 3, 5))</f>
        <v>5</v>
      </c>
      <c r="Z60" t="s">
        <v>120</v>
      </c>
    </row>
    <row r="61" spans="1:27" x14ac:dyDescent="0.3">
      <c r="A61" s="33"/>
      <c r="D61">
        <v>100000</v>
      </c>
      <c r="E61" t="s">
        <v>121</v>
      </c>
      <c r="F61">
        <f>IF(SUM(ScoreCalculation!C$8:'ScoreCalculation'!C$9) &gt;= $D61, 0, IF(SUM(ScoreCalculation!C$8:'ScoreCalculation'!C$9) &gt;= $D61/2, 3, 5))</f>
        <v>5</v>
      </c>
      <c r="G61">
        <f>IF(SUM(ScoreCalculation!D$8:'ScoreCalculation'!D$9) &gt;= $D61, 0, IF(SUM(ScoreCalculation!D$8:'ScoreCalculation'!D$9) &gt;= $D61/2, 3, 5))</f>
        <v>3</v>
      </c>
      <c r="H61">
        <f>IF(SUM(ScoreCalculation!E$8:'ScoreCalculation'!E$9) &gt;= $D61, 0, IF(SUM(ScoreCalculation!E$8:'ScoreCalculation'!E$9) &gt;= $D61/2, 3, 5))</f>
        <v>0</v>
      </c>
      <c r="I61">
        <f>IF(SUM(ScoreCalculation!F$8:'ScoreCalculation'!F$9) &gt;= $D61, 0, IF(SUM(ScoreCalculation!F$8:'ScoreCalculation'!F$9) &gt;= $D61/2, 3, 5))</f>
        <v>5</v>
      </c>
      <c r="J61">
        <f>IF(SUM(ScoreCalculation!G$8:'ScoreCalculation'!G$9) &gt;= $D61, 0, IF(SUM(ScoreCalculation!G$8:'ScoreCalculation'!G$9) &gt;= $D61/2, 3, 5))</f>
        <v>5</v>
      </c>
      <c r="L61">
        <f>IF(SUM(ScoreCalculation!I$8:'ScoreCalculation'!I$9) &gt;= $D61, 0, IF(SUM(ScoreCalculation!I$8:'ScoreCalculation'!I$9) &gt;= $D61/2, 3, 5))</f>
        <v>5</v>
      </c>
      <c r="M61">
        <f>IF(SUM(ScoreCalculation!J$8:'ScoreCalculation'!J$9) &gt;= $D61, 0, IF(SUM(ScoreCalculation!J$8:'ScoreCalculation'!J$9) &gt;= $D61/2, 3, 5))</f>
        <v>5</v>
      </c>
      <c r="N61">
        <f>IF(SUM(ScoreCalculation!K$8:'ScoreCalculation'!K$9) &gt;= $D61, 0, IF(SUM(ScoreCalculation!K$8:'ScoreCalculation'!K$9) &gt;= $D61/2, 3, 5))</f>
        <v>5</v>
      </c>
      <c r="O61">
        <f>IF(SUM(ScoreCalculation!L$8:'ScoreCalculation'!L$9) &gt;= $D61, 0, IF(SUM(ScoreCalculation!L$8:'ScoreCalculation'!L$9) &gt;= $D61/2, 3, 5))</f>
        <v>5</v>
      </c>
      <c r="Z61" t="s">
        <v>121</v>
      </c>
    </row>
    <row r="62" spans="1:27" x14ac:dyDescent="0.3">
      <c r="A62" s="33"/>
      <c r="D62">
        <v>1000000</v>
      </c>
      <c r="E62" t="s">
        <v>122</v>
      </c>
      <c r="F62">
        <f>IF(SUM(ScoreCalculation!C$8:'ScoreCalculation'!C$9) &gt;= $D62, 0, IF(SUM(ScoreCalculation!C$8:'ScoreCalculation'!C$9) &gt;= $D62/2, 3, 5))</f>
        <v>5</v>
      </c>
      <c r="G62">
        <f>IF(SUM(ScoreCalculation!D$8:'ScoreCalculation'!D$9) &gt;= $D62, 0, IF(SUM(ScoreCalculation!D$8:'ScoreCalculation'!D$9) &gt;= $D62/2, 3, 5))</f>
        <v>5</v>
      </c>
      <c r="H62">
        <f>IF(SUM(ScoreCalculation!E$8:'ScoreCalculation'!E$9) &gt;= $D62, 0, IF(SUM(ScoreCalculation!E$8:'ScoreCalculation'!E$9) &gt;= $D62/2, 3, 5))</f>
        <v>0</v>
      </c>
      <c r="I62">
        <f>IF(SUM(ScoreCalculation!F$8:'ScoreCalculation'!F$9) &gt;= $D62, 0, IF(SUM(ScoreCalculation!F$8:'ScoreCalculation'!F$9) &gt;= $D62/2, 3, 5))</f>
        <v>5</v>
      </c>
      <c r="J62">
        <f>IF(SUM(ScoreCalculation!G$8:'ScoreCalculation'!G$9) &gt;= $D62, 0, IF(SUM(ScoreCalculation!G$8:'ScoreCalculation'!G$9) &gt;= $D62/2, 3, 5))</f>
        <v>5</v>
      </c>
      <c r="L62">
        <f>IF(SUM(ScoreCalculation!I$8:'ScoreCalculation'!I$9) &gt;= $D62, 0, IF(SUM(ScoreCalculation!I$8:'ScoreCalculation'!I$9) &gt;= $D62/2, 3, 5))</f>
        <v>5</v>
      </c>
      <c r="M62">
        <f>IF(SUM(ScoreCalculation!J$8:'ScoreCalculation'!J$9) &gt;= $D62, 0, IF(SUM(ScoreCalculation!J$8:'ScoreCalculation'!J$9) &gt;= $D62/2, 3, 5))</f>
        <v>5</v>
      </c>
      <c r="N62">
        <f>IF(SUM(ScoreCalculation!K$8:'ScoreCalculation'!K$9) &gt;= $D62, 0, IF(SUM(ScoreCalculation!K$8:'ScoreCalculation'!K$9) &gt;= $D62/2, 3, 5))</f>
        <v>5</v>
      </c>
      <c r="O62">
        <f>IF(SUM(ScoreCalculation!L$8:'ScoreCalculation'!L$9) &gt;= $D62, 0, IF(SUM(ScoreCalculation!L$8:'ScoreCalculation'!L$9) &gt;= $D62/2, 3, 5))</f>
        <v>5</v>
      </c>
      <c r="Z62" t="s">
        <v>123</v>
      </c>
    </row>
    <row r="63" spans="1:27" s="2" customFormat="1" ht="28.8" x14ac:dyDescent="0.3">
      <c r="A63" s="34" t="s">
        <v>129</v>
      </c>
      <c r="B63" s="2" t="s">
        <v>130</v>
      </c>
      <c r="C63" s="2" t="s">
        <v>19</v>
      </c>
      <c r="E63" s="1" t="s">
        <v>131</v>
      </c>
      <c r="I63" s="12"/>
      <c r="J63" s="12"/>
      <c r="Q63" s="2" t="s">
        <v>21</v>
      </c>
      <c r="S63" s="2">
        <v>1</v>
      </c>
      <c r="T63" s="2" t="s">
        <v>41</v>
      </c>
      <c r="W63" s="2" t="s">
        <v>132</v>
      </c>
      <c r="X63" s="2" t="s">
        <v>133</v>
      </c>
      <c r="Y63" s="2" t="s">
        <v>134</v>
      </c>
      <c r="Z63" s="1" t="s">
        <v>135</v>
      </c>
      <c r="AA63" s="2" t="s">
        <v>248</v>
      </c>
    </row>
    <row r="64" spans="1:27" x14ac:dyDescent="0.3">
      <c r="A64" s="34"/>
      <c r="D64">
        <v>0</v>
      </c>
      <c r="E64" t="s">
        <v>58</v>
      </c>
      <c r="F64">
        <f>$D64*MAX(0, 5-(5-ScoreCalculation!C$21)) +(1-$D64)*ScoreCalculation!$O$31</f>
        <v>5</v>
      </c>
      <c r="G64">
        <f>$D64*MAX(0, 5-(5-ScoreCalculation!D$21)) +(1-$D64)*ScoreCalculation!$O$31</f>
        <v>5</v>
      </c>
      <c r="H64">
        <f>$D64*MAX(0, 5-(5-ScoreCalculation!E$21)) +(1-$D64)*ScoreCalculation!$O$31</f>
        <v>5</v>
      </c>
      <c r="I64">
        <f>$D64*MAX(0, 5-(5-ScoreCalculation!F$21)) +(1-$D64)*ScoreCalculation!$O$31</f>
        <v>5</v>
      </c>
      <c r="J64">
        <f>$D64*MAX(0, 5-(5-ScoreCalculation!G$21)) +(1-$D64)*ScoreCalculation!$O$31</f>
        <v>5</v>
      </c>
      <c r="L64">
        <f>$D64*MAX(0, 5-(5-ScoreCalculation!I$21)) +(1-$D64)*ScoreCalculation!$O$31</f>
        <v>5</v>
      </c>
      <c r="M64">
        <f>$D64*MAX(0, 5-(5-ScoreCalculation!J$21)) +(1-$D64)*ScoreCalculation!$O$31</f>
        <v>5</v>
      </c>
      <c r="N64">
        <f>$D64*MAX(0, 5-(5-ScoreCalculation!K$21)) +(1-$D64)*ScoreCalculation!$O$31</f>
        <v>5</v>
      </c>
      <c r="O64">
        <f>$D64*MAX(0, 5-(5-ScoreCalculation!L$21)) +(1-$D64)*ScoreCalculation!$O$31</f>
        <v>5</v>
      </c>
      <c r="Z64" t="s">
        <v>59</v>
      </c>
    </row>
    <row r="65" spans="1:27" x14ac:dyDescent="0.3">
      <c r="A65" s="34"/>
      <c r="D65">
        <v>0.25</v>
      </c>
      <c r="E65" t="s">
        <v>60</v>
      </c>
      <c r="F65">
        <f>$D65*MAX(0, 5-(5-ScoreCalculation!C$21)) +(1-$D65)*ScoreCalculation!$O$31</f>
        <v>4.6357162342532359</v>
      </c>
      <c r="G65">
        <f>$D65*MAX(0, 5-(5-ScoreCalculation!D$21)) +(1-$D65)*ScoreCalculation!$O$31</f>
        <v>4.1619122818755931</v>
      </c>
      <c r="H65">
        <f>$D65*MAX(0, 5-(5-ScoreCalculation!E$21)) +(1-$D65)*ScoreCalculation!$O$31</f>
        <v>5</v>
      </c>
      <c r="I65">
        <f>$D65*MAX(0, 5-(5-ScoreCalculation!F$21)) +(1-$D65)*ScoreCalculation!$O$31</f>
        <v>4.2019227834685164</v>
      </c>
      <c r="J65">
        <f>$D65*MAX(0, 5-(5-ScoreCalculation!G$21)) +(1-$D65)*ScoreCalculation!$O$31</f>
        <v>4.4211203620351842</v>
      </c>
      <c r="L65">
        <f>$D65*MAX(0, 5-(5-ScoreCalculation!I$21)) +(1-$D65)*ScoreCalculation!$O$31</f>
        <v>4.7695098685888704</v>
      </c>
      <c r="M65">
        <f>$D65*MAX(0, 5-(5-ScoreCalculation!J$21)) +(1-$D65)*ScoreCalculation!$O$31</f>
        <v>5</v>
      </c>
      <c r="N65">
        <f>$D65*MAX(0, 5-(5-ScoreCalculation!K$21)) +(1-$D65)*ScoreCalculation!$O$31</f>
        <v>4.3395560721032114</v>
      </c>
      <c r="O65">
        <f>$D65*MAX(0, 5-(5-ScoreCalculation!L$21)) +(1-$D65)*ScoreCalculation!$O$31</f>
        <v>4.8575560809501503</v>
      </c>
      <c r="Z65" t="s">
        <v>61</v>
      </c>
    </row>
    <row r="66" spans="1:27" x14ac:dyDescent="0.3">
      <c r="A66" s="34"/>
      <c r="D66">
        <v>0.5</v>
      </c>
      <c r="E66" t="s">
        <v>62</v>
      </c>
      <c r="F66">
        <f>$D66*MAX(0, 5-(5-ScoreCalculation!C$21)) +(1-$D66)*ScoreCalculation!$O$31</f>
        <v>4.2714324685064708</v>
      </c>
      <c r="G66">
        <f>$D66*MAX(0, 5-(5-ScoreCalculation!D$21)) +(1-$D66)*ScoreCalculation!$O$31</f>
        <v>3.3238245637511872</v>
      </c>
      <c r="H66">
        <f>$D66*MAX(0, 5-(5-ScoreCalculation!E$21)) +(1-$D66)*ScoreCalculation!$O$31</f>
        <v>5</v>
      </c>
      <c r="I66">
        <f>$D66*MAX(0, 5-(5-ScoreCalculation!F$21)) +(1-$D66)*ScoreCalculation!$O$31</f>
        <v>3.4038455669370324</v>
      </c>
      <c r="J66">
        <f>$D66*MAX(0, 5-(5-ScoreCalculation!G$21)) +(1-$D66)*ScoreCalculation!$O$31</f>
        <v>3.842240724070368</v>
      </c>
      <c r="L66">
        <f>$D66*MAX(0, 5-(5-ScoreCalculation!I$21)) +(1-$D66)*ScoreCalculation!$O$31</f>
        <v>4.5390197371777408</v>
      </c>
      <c r="M66">
        <f>$D66*MAX(0, 5-(5-ScoreCalculation!J$21)) +(1-$D66)*ScoreCalculation!$O$31</f>
        <v>5</v>
      </c>
      <c r="N66">
        <f>$D66*MAX(0, 5-(5-ScoreCalculation!K$21)) +(1-$D66)*ScoreCalculation!$O$31</f>
        <v>3.6791121442064232</v>
      </c>
      <c r="O66">
        <f>$D66*MAX(0, 5-(5-ScoreCalculation!L$21)) +(1-$D66)*ScoreCalculation!$O$31</f>
        <v>4.7151121619003016</v>
      </c>
      <c r="Z66" t="s">
        <v>63</v>
      </c>
    </row>
    <row r="67" spans="1:27" x14ac:dyDescent="0.3">
      <c r="A67" s="34"/>
      <c r="D67">
        <v>0.75</v>
      </c>
      <c r="E67" t="s">
        <v>64</v>
      </c>
      <c r="F67">
        <f>$D67*MAX(0, 5-(5-ScoreCalculation!C$21)) +(1-$D67)*ScoreCalculation!$O$31</f>
        <v>3.9071487027597063</v>
      </c>
      <c r="G67">
        <f>$D67*MAX(0, 5-(5-ScoreCalculation!D$21)) +(1-$D67)*ScoreCalculation!$O$31</f>
        <v>2.4857368456267803</v>
      </c>
      <c r="H67">
        <f>$D67*MAX(0, 5-(5-ScoreCalculation!E$21)) +(1-$D67)*ScoreCalculation!$O$31</f>
        <v>5</v>
      </c>
      <c r="I67">
        <f>$D67*MAX(0, 5-(5-ScoreCalculation!F$21)) +(1-$D67)*ScoreCalculation!$O$31</f>
        <v>2.6057683504055484</v>
      </c>
      <c r="J67">
        <f>$D67*MAX(0, 5-(5-ScoreCalculation!G$21)) +(1-$D67)*ScoreCalculation!$O$31</f>
        <v>3.2633610861055518</v>
      </c>
      <c r="L67">
        <f>$D67*MAX(0, 5-(5-ScoreCalculation!I$21)) +(1-$D67)*ScoreCalculation!$O$31</f>
        <v>4.308529605766612</v>
      </c>
      <c r="M67">
        <f>$D67*MAX(0, 5-(5-ScoreCalculation!J$21)) +(1-$D67)*ScoreCalculation!$O$31</f>
        <v>5</v>
      </c>
      <c r="N67">
        <f>$D67*MAX(0, 5-(5-ScoreCalculation!K$21)) +(1-$D67)*ScoreCalculation!$O$31</f>
        <v>3.018668216309635</v>
      </c>
      <c r="O67">
        <f>$D67*MAX(0, 5-(5-ScoreCalculation!L$21)) +(1-$D67)*ScoreCalculation!$O$31</f>
        <v>4.5726682428504528</v>
      </c>
      <c r="Z67" t="s">
        <v>65</v>
      </c>
    </row>
    <row r="68" spans="1:27" x14ac:dyDescent="0.3">
      <c r="A68" s="34"/>
      <c r="D68">
        <v>1</v>
      </c>
      <c r="E68" t="s">
        <v>66</v>
      </c>
      <c r="F68">
        <f>$D68*MAX(0, 5-(5-ScoreCalculation!C$21)) +(1-$D68)*ScoreCalculation!$O$31</f>
        <v>3.5428649370129417</v>
      </c>
      <c r="G68">
        <f>$D68*MAX(0, 5-(5-ScoreCalculation!D$21)) +(1-$D68)*ScoreCalculation!$O$31</f>
        <v>1.6476491275023739</v>
      </c>
      <c r="H68">
        <f>$D68*MAX(0, 5-(5-ScoreCalculation!E$21)) +(1-$D68)*ScoreCalculation!$O$31</f>
        <v>5</v>
      </c>
      <c r="I68">
        <f>$D68*MAX(0, 5-(5-ScoreCalculation!F$21)) +(1-$D68)*ScoreCalculation!$O$31</f>
        <v>1.8076911338740649</v>
      </c>
      <c r="J68">
        <f>$D68*MAX(0, 5-(5-ScoreCalculation!G$21)) +(1-$D68)*ScoreCalculation!$O$31</f>
        <v>2.684481448140736</v>
      </c>
      <c r="L68">
        <f>$D68*MAX(0, 5-(5-ScoreCalculation!I$21)) +(1-$D68)*ScoreCalculation!$O$31</f>
        <v>4.0780394743554824</v>
      </c>
      <c r="M68">
        <f>$D68*MAX(0, 5-(5-ScoreCalculation!J$21)) +(1-$D68)*ScoreCalculation!$O$31</f>
        <v>5</v>
      </c>
      <c r="N68">
        <f>$D68*MAX(0, 5-(5-ScoreCalculation!K$21)) +(1-$D68)*ScoreCalculation!$O$31</f>
        <v>2.3582242884128464</v>
      </c>
      <c r="O68">
        <f>$D68*MAX(0, 5-(5-ScoreCalculation!L$21)) +(1-$D68)*ScoreCalculation!$O$31</f>
        <v>4.4302243238006032</v>
      </c>
      <c r="Z68" t="s">
        <v>67</v>
      </c>
    </row>
    <row r="69" spans="1:27" s="2" customFormat="1" x14ac:dyDescent="0.3">
      <c r="A69" s="34"/>
      <c r="B69" s="2" t="s">
        <v>136</v>
      </c>
      <c r="C69" s="2" t="s">
        <v>19</v>
      </c>
      <c r="E69" s="4" t="s">
        <v>190</v>
      </c>
      <c r="I69" s="12"/>
      <c r="J69" s="12"/>
      <c r="Q69" s="2" t="s">
        <v>41</v>
      </c>
      <c r="S69" s="2">
        <v>1</v>
      </c>
      <c r="T69" s="2" t="s">
        <v>41</v>
      </c>
      <c r="W69" s="2" t="s">
        <v>137</v>
      </c>
      <c r="X69" s="2" t="s">
        <v>138</v>
      </c>
      <c r="Z69" s="4" t="s">
        <v>191</v>
      </c>
      <c r="AA69" s="2" t="s">
        <v>192</v>
      </c>
    </row>
    <row r="70" spans="1:27" x14ac:dyDescent="0.3">
      <c r="A70" s="34"/>
      <c r="D70">
        <v>10000</v>
      </c>
      <c r="E70" t="s">
        <v>118</v>
      </c>
      <c r="F70">
        <f>IF(SUM(ScoreCalculation!C$8,ScoreCalculation!C$10) &gt;= $D70, 0, IF(SUM(ScoreCalculation!C$8,ScoreCalculation!C$10) &gt;= $D70/2, 3, 5))</f>
        <v>5</v>
      </c>
      <c r="G70">
        <f>IF(SUM(ScoreCalculation!D$8,ScoreCalculation!D$10) &gt;= $D70, 0, IF(SUM(ScoreCalculation!D$8,ScoreCalculation!D$10) &gt;= $D70/2, 3, 5))</f>
        <v>0</v>
      </c>
      <c r="H70">
        <f>IF(SUM(ScoreCalculation!E$8,ScoreCalculation!E$10) &gt;= $D70, 0, IF(SUM(ScoreCalculation!E$8,ScoreCalculation!E$10) &gt;= $D70/2, 3, 5))</f>
        <v>0</v>
      </c>
      <c r="I70">
        <f>IF(SUM(ScoreCalculation!F$8,ScoreCalculation!F$10) &gt;= $D70, 0, IF(SUM(ScoreCalculation!F$8,ScoreCalculation!F$10) &gt;= $D70/2, 3, 5))</f>
        <v>0</v>
      </c>
      <c r="J70">
        <f>IF(SUM(ScoreCalculation!G$8,ScoreCalculation!G$10) &gt;= $D70, 0, IF(SUM(ScoreCalculation!G$8,ScoreCalculation!G$10) &gt;= $D70/2, 3, 5))</f>
        <v>0</v>
      </c>
      <c r="L70">
        <f>IF(SUM(ScoreCalculation!I$8,ScoreCalculation!I$10) &gt;= $D70, 0, IF(SUM(ScoreCalculation!I$8,ScoreCalculation!I$10) &gt;= $D70/2, 3, 5))</f>
        <v>3</v>
      </c>
      <c r="M70">
        <f>IF(SUM(ScoreCalculation!J$8,ScoreCalculation!J$10) &gt;= $D70, 0, IF(SUM(ScoreCalculation!J$8,ScoreCalculation!J$10) &gt;= $D70/2, 3, 5))</f>
        <v>5</v>
      </c>
      <c r="N70">
        <f>IF(SUM(ScoreCalculation!K$8,ScoreCalculation!K$10) &gt;= $D70, 0, IF(SUM(ScoreCalculation!K$8,ScoreCalculation!K$10) &gt;= $D70/2, 3, 5))</f>
        <v>0</v>
      </c>
      <c r="O70">
        <f>IF(SUM(ScoreCalculation!L$8,ScoreCalculation!L$10) &gt;= $D70, 0, IF(SUM(ScoreCalculation!L$8,ScoreCalculation!L$10) &gt;= $D70/2, 3, 5))</f>
        <v>5</v>
      </c>
      <c r="Z70" t="s">
        <v>119</v>
      </c>
    </row>
    <row r="71" spans="1:27" x14ac:dyDescent="0.3">
      <c r="A71" s="34"/>
      <c r="D71">
        <v>50000</v>
      </c>
      <c r="E71" t="s">
        <v>120</v>
      </c>
      <c r="F71">
        <f>IF(SUM(ScoreCalculation!C$8,ScoreCalculation!C$10) &gt;= $D71, 0, IF(SUM(ScoreCalculation!C$8,ScoreCalculation!C$10) &gt;= $D71/2, 3, 5))</f>
        <v>5</v>
      </c>
      <c r="G71">
        <f>IF(SUM(ScoreCalculation!D$8,ScoreCalculation!D$10) &gt;= $D71, 0, IF(SUM(ScoreCalculation!D$8,ScoreCalculation!D$10) &gt;= $D71/2, 3, 5))</f>
        <v>3</v>
      </c>
      <c r="H71">
        <f>IF(SUM(ScoreCalculation!E$8,ScoreCalculation!E$10) &gt;= $D71, 0, IF(SUM(ScoreCalculation!E$8,ScoreCalculation!E$10) &gt;= $D71/2, 3, 5))</f>
        <v>0</v>
      </c>
      <c r="I71">
        <f>IF(SUM(ScoreCalculation!F$8,ScoreCalculation!F$10) &gt;= $D71, 0, IF(SUM(ScoreCalculation!F$8,ScoreCalculation!F$10) &gt;= $D71/2, 3, 5))</f>
        <v>3</v>
      </c>
      <c r="J71">
        <f>IF(SUM(ScoreCalculation!G$8,ScoreCalculation!G$10) &gt;= $D71, 0, IF(SUM(ScoreCalculation!G$8,ScoreCalculation!G$10) &gt;= $D71/2, 3, 5))</f>
        <v>5</v>
      </c>
      <c r="L71">
        <f>IF(SUM(ScoreCalculation!I$8,ScoreCalculation!I$10) &gt;= $D71, 0, IF(SUM(ScoreCalculation!I$8,ScoreCalculation!I$10) &gt;= $D71/2, 3, 5))</f>
        <v>5</v>
      </c>
      <c r="M71">
        <f>IF(SUM(ScoreCalculation!J$8,ScoreCalculation!J$10) &gt;= $D71, 0, IF(SUM(ScoreCalculation!J$8,ScoreCalculation!J$10) &gt;= $D71/2, 3, 5))</f>
        <v>5</v>
      </c>
      <c r="N71">
        <f>IF(SUM(ScoreCalculation!K$8,ScoreCalculation!K$10) &gt;= $D71, 0, IF(SUM(ScoreCalculation!K$8,ScoreCalculation!K$10) &gt;= $D71/2, 3, 5))</f>
        <v>3</v>
      </c>
      <c r="O71">
        <f>IF(SUM(ScoreCalculation!L$8,ScoreCalculation!L$10) &gt;= $D71, 0, IF(SUM(ScoreCalculation!L$8,ScoreCalculation!L$10) &gt;= $D71/2, 3, 5))</f>
        <v>5</v>
      </c>
      <c r="Z71" t="s">
        <v>120</v>
      </c>
    </row>
    <row r="72" spans="1:27" x14ac:dyDescent="0.3">
      <c r="A72" s="34"/>
      <c r="D72">
        <v>100000</v>
      </c>
      <c r="E72" t="s">
        <v>121</v>
      </c>
      <c r="F72">
        <f>IF(SUM(ScoreCalculation!C$8,ScoreCalculation!C$10) &gt;= $D72, 0, IF(SUM(ScoreCalculation!C$8,ScoreCalculation!C$10) &gt;= $D72/2, 3, 5))</f>
        <v>5</v>
      </c>
      <c r="G72">
        <f>IF(SUM(ScoreCalculation!D$8,ScoreCalculation!D$10) &gt;= $D72, 0, IF(SUM(ScoreCalculation!D$8,ScoreCalculation!D$10) &gt;= $D72/2, 3, 5))</f>
        <v>5</v>
      </c>
      <c r="H72">
        <f>IF(SUM(ScoreCalculation!E$8,ScoreCalculation!E$10) &gt;= $D72, 0, IF(SUM(ScoreCalculation!E$8,ScoreCalculation!E$10) &gt;= $D72/2, 3, 5))</f>
        <v>0</v>
      </c>
      <c r="I72">
        <f>IF(SUM(ScoreCalculation!F$8,ScoreCalculation!F$10) &gt;= $D72, 0, IF(SUM(ScoreCalculation!F$8,ScoreCalculation!F$10) &gt;= $D72/2, 3, 5))</f>
        <v>5</v>
      </c>
      <c r="J72">
        <f>IF(SUM(ScoreCalculation!G$8,ScoreCalculation!G$10) &gt;= $D72, 0, IF(SUM(ScoreCalculation!G$8,ScoreCalculation!G$10) &gt;= $D72/2, 3, 5))</f>
        <v>5</v>
      </c>
      <c r="L72">
        <f>IF(SUM(ScoreCalculation!I$8,ScoreCalculation!I$10) &gt;= $D72, 0, IF(SUM(ScoreCalculation!I$8,ScoreCalculation!I$10) &gt;= $D72/2, 3, 5))</f>
        <v>5</v>
      </c>
      <c r="M72">
        <f>IF(SUM(ScoreCalculation!J$8,ScoreCalculation!J$10) &gt;= $D72, 0, IF(SUM(ScoreCalculation!J$8,ScoreCalculation!J$10) &gt;= $D72/2, 3, 5))</f>
        <v>5</v>
      </c>
      <c r="N72">
        <f>IF(SUM(ScoreCalculation!K$8,ScoreCalculation!K$10) &gt;= $D72, 0, IF(SUM(ScoreCalculation!K$8,ScoreCalculation!K$10) &gt;= $D72/2, 3, 5))</f>
        <v>5</v>
      </c>
      <c r="O72">
        <f>IF(SUM(ScoreCalculation!L$8,ScoreCalculation!L$10) &gt;= $D72, 0, IF(SUM(ScoreCalculation!L$8,ScoreCalculation!L$10) &gt;= $D72/2, 3, 5))</f>
        <v>5</v>
      </c>
      <c r="Z72" t="s">
        <v>121</v>
      </c>
    </row>
    <row r="73" spans="1:27" x14ac:dyDescent="0.3">
      <c r="A73" s="34"/>
      <c r="D73">
        <v>1000000</v>
      </c>
      <c r="E73" t="s">
        <v>122</v>
      </c>
      <c r="F73">
        <f>IF(SUM(ScoreCalculation!C$8,ScoreCalculation!C$10) &gt;= $D73, 0, IF(SUM(ScoreCalculation!C$8,ScoreCalculation!C$10) &gt;= $D73/2, 3, 5))</f>
        <v>5</v>
      </c>
      <c r="G73">
        <f>IF(SUM(ScoreCalculation!D$8,ScoreCalculation!D$10) &gt;= $D73, 0, IF(SUM(ScoreCalculation!D$8,ScoreCalculation!D$10) &gt;= $D73/2, 3, 5))</f>
        <v>5</v>
      </c>
      <c r="H73">
        <f>IF(SUM(ScoreCalculation!E$8,ScoreCalculation!E$10) &gt;= $D73, 0, IF(SUM(ScoreCalculation!E$8,ScoreCalculation!E$10) &gt;= $D73/2, 3, 5))</f>
        <v>0</v>
      </c>
      <c r="I73">
        <f>IF(SUM(ScoreCalculation!F$8,ScoreCalculation!F$10) &gt;= $D73, 0, IF(SUM(ScoreCalculation!F$8,ScoreCalculation!F$10) &gt;= $D73/2, 3, 5))</f>
        <v>5</v>
      </c>
      <c r="J73">
        <f>IF(SUM(ScoreCalculation!G$8,ScoreCalculation!G$10) &gt;= $D73, 0, IF(SUM(ScoreCalculation!G$8,ScoreCalculation!G$10) &gt;= $D73/2, 3, 5))</f>
        <v>5</v>
      </c>
      <c r="L73">
        <f>IF(SUM(ScoreCalculation!I$8,ScoreCalculation!I$10) &gt;= $D73, 0, IF(SUM(ScoreCalculation!I$8,ScoreCalculation!I$10) &gt;= $D73/2, 3, 5))</f>
        <v>5</v>
      </c>
      <c r="M73">
        <f>IF(SUM(ScoreCalculation!J$8,ScoreCalculation!J$10) &gt;= $D73, 0, IF(SUM(ScoreCalculation!J$8,ScoreCalculation!J$10) &gt;= $D73/2, 3, 5))</f>
        <v>5</v>
      </c>
      <c r="N73">
        <f>IF(SUM(ScoreCalculation!K$8,ScoreCalculation!K$10) &gt;= $D73, 0, IF(SUM(ScoreCalculation!K$8,ScoreCalculation!K$10) &gt;= $D73/2, 3, 5))</f>
        <v>5</v>
      </c>
      <c r="O73">
        <f>IF(SUM(ScoreCalculation!L$8,ScoreCalculation!L$10) &gt;= $D73, 0, IF(SUM(ScoreCalculation!L$8,ScoreCalculation!L$10) &gt;= $D73/2, 3, 5))</f>
        <v>5</v>
      </c>
      <c r="Z73" t="s">
        <v>123</v>
      </c>
    </row>
    <row r="74" spans="1:27" s="2" customFormat="1" ht="28.8" x14ac:dyDescent="0.3">
      <c r="A74" s="29" t="s">
        <v>139</v>
      </c>
      <c r="B74" s="2" t="s">
        <v>140</v>
      </c>
      <c r="C74" s="2" t="s">
        <v>19</v>
      </c>
      <c r="E74" s="7" t="s">
        <v>141</v>
      </c>
      <c r="Q74" s="2" t="s">
        <v>21</v>
      </c>
      <c r="S74" s="2">
        <v>1</v>
      </c>
      <c r="T74" s="2" t="s">
        <v>41</v>
      </c>
      <c r="W74" s="2" t="s">
        <v>142</v>
      </c>
      <c r="X74" s="2" t="s">
        <v>107</v>
      </c>
      <c r="Y74" s="2" t="s">
        <v>143</v>
      </c>
      <c r="Z74" s="1" t="s">
        <v>144</v>
      </c>
      <c r="AA74" s="2" t="s">
        <v>193</v>
      </c>
    </row>
    <row r="75" spans="1:27" x14ac:dyDescent="0.3">
      <c r="A75" s="29"/>
      <c r="B75" t="s">
        <v>107</v>
      </c>
      <c r="E75" t="s">
        <v>41</v>
      </c>
      <c r="L75">
        <v>5</v>
      </c>
      <c r="M75">
        <v>1</v>
      </c>
      <c r="N75">
        <v>5</v>
      </c>
      <c r="O75">
        <v>5</v>
      </c>
      <c r="Z75" t="s">
        <v>42</v>
      </c>
    </row>
    <row r="76" spans="1:27" x14ac:dyDescent="0.3">
      <c r="A76" s="29"/>
      <c r="E76" t="s">
        <v>21</v>
      </c>
      <c r="L76">
        <v>0</v>
      </c>
      <c r="M76">
        <v>0</v>
      </c>
      <c r="N76">
        <v>0</v>
      </c>
      <c r="O76">
        <v>0</v>
      </c>
      <c r="Z76" t="s">
        <v>43</v>
      </c>
    </row>
    <row r="77" spans="1:27" s="2" customFormat="1" x14ac:dyDescent="0.3">
      <c r="A77" s="29"/>
      <c r="B77" s="2" t="s">
        <v>145</v>
      </c>
      <c r="C77" s="2" t="s">
        <v>146</v>
      </c>
      <c r="E77" s="4" t="s">
        <v>147</v>
      </c>
      <c r="Q77" s="2" t="s">
        <v>41</v>
      </c>
      <c r="S77" s="2">
        <v>3</v>
      </c>
      <c r="T77" s="2" t="s">
        <v>41</v>
      </c>
      <c r="W77" s="2" t="s">
        <v>148</v>
      </c>
      <c r="X77" s="2" t="s">
        <v>107</v>
      </c>
      <c r="Z77" s="3" t="s">
        <v>149</v>
      </c>
      <c r="AA77" s="2" t="s">
        <v>150</v>
      </c>
    </row>
    <row r="78" spans="1:27" x14ac:dyDescent="0.3">
      <c r="A78" s="29"/>
      <c r="B78" t="s">
        <v>107</v>
      </c>
      <c r="E78" t="s">
        <v>151</v>
      </c>
      <c r="L78">
        <v>5</v>
      </c>
      <c r="M78">
        <v>1</v>
      </c>
      <c r="N78">
        <v>5</v>
      </c>
      <c r="O78">
        <v>5</v>
      </c>
      <c r="Z78" t="s">
        <v>152</v>
      </c>
    </row>
    <row r="79" spans="1:27" x14ac:dyDescent="0.3">
      <c r="A79" s="29"/>
      <c r="E79" t="s">
        <v>153</v>
      </c>
      <c r="L79">
        <v>5</v>
      </c>
      <c r="M79">
        <v>1</v>
      </c>
      <c r="N79">
        <v>5</v>
      </c>
      <c r="O79">
        <v>5</v>
      </c>
      <c r="Z79" t="s">
        <v>154</v>
      </c>
    </row>
    <row r="80" spans="1:27" x14ac:dyDescent="0.3">
      <c r="A80" s="29"/>
      <c r="E80" t="s">
        <v>155</v>
      </c>
      <c r="L80">
        <v>5</v>
      </c>
      <c r="M80">
        <v>5</v>
      </c>
      <c r="N80">
        <v>5</v>
      </c>
      <c r="O80">
        <v>5</v>
      </c>
      <c r="X80" t="s">
        <v>156</v>
      </c>
      <c r="Z80" t="s">
        <v>157</v>
      </c>
    </row>
    <row r="81" spans="1:29" x14ac:dyDescent="0.3">
      <c r="A81" s="29"/>
      <c r="E81" t="s">
        <v>81</v>
      </c>
      <c r="L81">
        <v>5</v>
      </c>
      <c r="M81">
        <v>1</v>
      </c>
      <c r="N81">
        <v>5</v>
      </c>
      <c r="O81">
        <v>5</v>
      </c>
      <c r="X81" t="s">
        <v>158</v>
      </c>
      <c r="Z81" t="s">
        <v>98</v>
      </c>
    </row>
    <row r="82" spans="1:29" s="2" customFormat="1" ht="28.8" x14ac:dyDescent="0.3">
      <c r="A82" s="30" t="s">
        <v>159</v>
      </c>
      <c r="B82" s="2" t="s">
        <v>160</v>
      </c>
      <c r="C82" s="2" t="s">
        <v>45</v>
      </c>
      <c r="E82" s="7" t="s">
        <v>161</v>
      </c>
      <c r="Q82" s="2" t="s">
        <v>21</v>
      </c>
      <c r="S82" s="2">
        <v>1</v>
      </c>
      <c r="T82" s="2" t="s">
        <v>21</v>
      </c>
      <c r="W82" s="2" t="s">
        <v>162</v>
      </c>
      <c r="X82" s="2" t="s">
        <v>107</v>
      </c>
      <c r="Y82" s="2" t="s">
        <v>163</v>
      </c>
      <c r="Z82" s="2" t="s">
        <v>194</v>
      </c>
      <c r="AA82" s="2" t="s">
        <v>164</v>
      </c>
    </row>
    <row r="83" spans="1:29" x14ac:dyDescent="0.3">
      <c r="A83" s="30"/>
      <c r="B83" t="s">
        <v>107</v>
      </c>
      <c r="E83" t="s">
        <v>41</v>
      </c>
      <c r="L83">
        <v>0</v>
      </c>
      <c r="M83">
        <v>0</v>
      </c>
      <c r="N83">
        <v>0</v>
      </c>
      <c r="O83">
        <v>0</v>
      </c>
      <c r="X83" t="s">
        <v>244</v>
      </c>
      <c r="Z83" t="s">
        <v>42</v>
      </c>
    </row>
    <row r="84" spans="1:29" x14ac:dyDescent="0.3">
      <c r="A84" s="30"/>
      <c r="E84" t="s">
        <v>21</v>
      </c>
      <c r="L84">
        <v>0</v>
      </c>
      <c r="M84">
        <v>0</v>
      </c>
      <c r="N84">
        <v>0</v>
      </c>
      <c r="O84">
        <v>-1</v>
      </c>
      <c r="V84" t="s">
        <v>195</v>
      </c>
      <c r="Z84" t="s">
        <v>43</v>
      </c>
      <c r="AC84" t="s">
        <v>196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9FB-88AA-467D-B769-730D577B1F4B}">
  <dimension ref="A1:O48"/>
  <sheetViews>
    <sheetView workbookViewId="0"/>
  </sheetViews>
  <sheetFormatPr defaultRowHeight="14.4" x14ac:dyDescent="0.3"/>
  <cols>
    <col min="1" max="1" width="24.5546875" customWidth="1"/>
    <col min="2" max="2" width="4.6640625" customWidth="1"/>
    <col min="3" max="3" width="12.44140625" customWidth="1"/>
    <col min="4" max="4" width="12.6640625" customWidth="1"/>
    <col min="5" max="5" width="14.6640625" customWidth="1"/>
    <col min="6" max="6" width="13" customWidth="1"/>
    <col min="7" max="7" width="12.33203125" customWidth="1"/>
    <col min="8" max="8" width="9.109375" bestFit="1" customWidth="1"/>
    <col min="9" max="9" width="11.109375" customWidth="1"/>
    <col min="10" max="10" width="11.33203125" customWidth="1"/>
    <col min="11" max="11" width="12" customWidth="1"/>
    <col min="14" max="14" width="17.33203125" customWidth="1"/>
  </cols>
  <sheetData>
    <row r="1" spans="1:12" x14ac:dyDescent="0.3">
      <c r="A1" s="16" t="s">
        <v>208</v>
      </c>
      <c r="B1" s="16"/>
      <c r="C1" s="17" t="s">
        <v>197</v>
      </c>
      <c r="D1" s="17" t="s">
        <v>2</v>
      </c>
      <c r="E1" s="17" t="s">
        <v>3</v>
      </c>
      <c r="F1" s="17" t="s">
        <v>5</v>
      </c>
      <c r="G1" s="17" t="s">
        <v>4</v>
      </c>
      <c r="H1" s="10"/>
      <c r="I1" s="6" t="s">
        <v>198</v>
      </c>
      <c r="J1" s="6" t="s">
        <v>7</v>
      </c>
      <c r="K1" s="6" t="s">
        <v>199</v>
      </c>
      <c r="L1" s="6" t="s">
        <v>9</v>
      </c>
    </row>
    <row r="2" spans="1:12" x14ac:dyDescent="0.3">
      <c r="A2" s="16"/>
      <c r="B2" s="16"/>
      <c r="C2" s="17">
        <v>8</v>
      </c>
      <c r="D2" s="17">
        <v>30</v>
      </c>
      <c r="E2" s="17">
        <v>14</v>
      </c>
      <c r="F2" s="17">
        <v>36</v>
      </c>
      <c r="G2" s="17">
        <v>40</v>
      </c>
      <c r="H2" s="10"/>
      <c r="I2" s="6">
        <v>12</v>
      </c>
      <c r="J2" s="6">
        <v>7</v>
      </c>
      <c r="K2" s="6">
        <v>29</v>
      </c>
      <c r="L2" s="6">
        <v>22</v>
      </c>
    </row>
    <row r="3" spans="1:12" x14ac:dyDescent="0.3">
      <c r="A3" s="18" t="s">
        <v>200</v>
      </c>
      <c r="B3" s="18"/>
      <c r="C3" s="20"/>
      <c r="D3" s="20"/>
      <c r="E3" s="20"/>
      <c r="F3" s="20"/>
      <c r="G3" s="20"/>
      <c r="H3" s="15"/>
      <c r="I3" s="20"/>
      <c r="J3" s="20"/>
      <c r="K3" s="20"/>
      <c r="L3" s="15"/>
    </row>
    <row r="4" spans="1:12" x14ac:dyDescent="0.3">
      <c r="A4" s="9" t="s">
        <v>201</v>
      </c>
      <c r="B4" s="9" t="s">
        <v>209</v>
      </c>
      <c r="C4" s="9">
        <v>62056</v>
      </c>
      <c r="D4" s="9">
        <v>12337760</v>
      </c>
      <c r="E4" s="9">
        <v>674012157</v>
      </c>
      <c r="F4" s="19">
        <v>446071</v>
      </c>
      <c r="G4" s="19">
        <v>4535035</v>
      </c>
      <c r="H4" t="s">
        <v>209</v>
      </c>
      <c r="I4">
        <v>247152</v>
      </c>
      <c r="J4">
        <v>79164000</v>
      </c>
      <c r="K4">
        <v>7045754</v>
      </c>
      <c r="L4">
        <v>2409453840</v>
      </c>
    </row>
    <row r="5" spans="1:12" x14ac:dyDescent="0.3">
      <c r="A5" s="9" t="s">
        <v>202</v>
      </c>
      <c r="B5" s="9" t="s">
        <v>210</v>
      </c>
      <c r="C5" s="9">
        <v>74852</v>
      </c>
      <c r="D5" s="9">
        <v>13267931</v>
      </c>
      <c r="E5" s="9">
        <v>196153</v>
      </c>
      <c r="F5" s="19">
        <v>844470</v>
      </c>
      <c r="G5" s="19">
        <v>504653</v>
      </c>
      <c r="H5" t="s">
        <v>210</v>
      </c>
      <c r="I5">
        <v>476989</v>
      </c>
      <c r="J5">
        <v>1926252</v>
      </c>
      <c r="K5">
        <v>141425247</v>
      </c>
      <c r="L5">
        <v>16171123</v>
      </c>
    </row>
    <row r="6" spans="1:12" x14ac:dyDescent="0.3">
      <c r="A6" s="9" t="s">
        <v>203</v>
      </c>
      <c r="B6" s="9" t="s">
        <v>211</v>
      </c>
      <c r="C6" s="9">
        <v>59944</v>
      </c>
      <c r="D6" s="9">
        <v>13090622</v>
      </c>
      <c r="E6" s="9">
        <v>273109</v>
      </c>
      <c r="F6" s="19">
        <v>1409570</v>
      </c>
      <c r="G6" s="19">
        <v>10382235</v>
      </c>
      <c r="H6" t="s">
        <v>211</v>
      </c>
      <c r="I6">
        <v>236726</v>
      </c>
      <c r="J6">
        <v>160596</v>
      </c>
      <c r="K6">
        <v>4295129</v>
      </c>
      <c r="L6">
        <v>1770291</v>
      </c>
    </row>
    <row r="7" spans="1:12" x14ac:dyDescent="0.3">
      <c r="A7" s="18" t="s">
        <v>204</v>
      </c>
      <c r="B7" s="18"/>
      <c r="C7" s="20"/>
      <c r="D7" s="20"/>
      <c r="E7" s="20"/>
      <c r="F7" s="20"/>
      <c r="G7" s="20"/>
      <c r="H7" s="15"/>
      <c r="I7" s="20"/>
      <c r="J7" s="20"/>
      <c r="K7" s="20"/>
      <c r="L7" s="20"/>
    </row>
    <row r="8" spans="1:12" x14ac:dyDescent="0.3">
      <c r="A8" s="9" t="s">
        <v>205</v>
      </c>
      <c r="B8" s="9" t="s">
        <v>212</v>
      </c>
      <c r="C8" s="9">
        <v>1568</v>
      </c>
      <c r="D8" s="9">
        <v>21520</v>
      </c>
      <c r="E8" s="9">
        <v>1044992</v>
      </c>
      <c r="F8" s="19">
        <v>8698</v>
      </c>
      <c r="G8" s="19">
        <v>5122</v>
      </c>
      <c r="H8" t="s">
        <v>213</v>
      </c>
      <c r="I8">
        <v>2592</v>
      </c>
      <c r="J8">
        <v>1793</v>
      </c>
      <c r="K8">
        <v>64</v>
      </c>
      <c r="L8">
        <v>64</v>
      </c>
    </row>
    <row r="9" spans="1:12" x14ac:dyDescent="0.3">
      <c r="A9" s="9" t="s">
        <v>206</v>
      </c>
      <c r="B9" s="9" t="s">
        <v>213</v>
      </c>
      <c r="C9" s="9">
        <v>3168</v>
      </c>
      <c r="D9" s="9">
        <v>43088</v>
      </c>
      <c r="E9" s="9">
        <v>13932</v>
      </c>
      <c r="F9" s="9">
        <v>8738</v>
      </c>
      <c r="G9" s="9">
        <v>16494</v>
      </c>
      <c r="H9" t="s">
        <v>212</v>
      </c>
      <c r="I9">
        <v>4864</v>
      </c>
      <c r="J9">
        <v>2305</v>
      </c>
      <c r="K9">
        <v>128</v>
      </c>
      <c r="L9">
        <v>2573</v>
      </c>
    </row>
    <row r="10" spans="1:12" x14ac:dyDescent="0.3">
      <c r="A10" s="9" t="s">
        <v>207</v>
      </c>
      <c r="B10" s="9" t="s">
        <v>214</v>
      </c>
      <c r="C10" s="9">
        <v>1568</v>
      </c>
      <c r="D10" s="9">
        <v>21696</v>
      </c>
      <c r="E10" s="9">
        <v>208</v>
      </c>
      <c r="F10" s="13">
        <v>17379</v>
      </c>
      <c r="G10" s="13">
        <v>5154</v>
      </c>
      <c r="H10" t="s">
        <v>214</v>
      </c>
      <c r="I10">
        <v>4595</v>
      </c>
      <c r="J10">
        <v>1280</v>
      </c>
      <c r="K10">
        <v>49856</v>
      </c>
      <c r="L10">
        <v>2820</v>
      </c>
    </row>
    <row r="13" spans="1:12" x14ac:dyDescent="0.3">
      <c r="A13" s="16" t="s">
        <v>215</v>
      </c>
      <c r="B13" s="16"/>
      <c r="C13" s="17" t="s">
        <v>197</v>
      </c>
      <c r="D13" s="17" t="s">
        <v>2</v>
      </c>
      <c r="E13" s="17" t="s">
        <v>3</v>
      </c>
      <c r="F13" s="17" t="s">
        <v>5</v>
      </c>
      <c r="G13" s="17" t="s">
        <v>4</v>
      </c>
      <c r="H13" s="10"/>
      <c r="I13" s="6" t="s">
        <v>198</v>
      </c>
      <c r="J13" s="6" t="s">
        <v>7</v>
      </c>
      <c r="K13" s="6" t="s">
        <v>199</v>
      </c>
      <c r="L13" s="6" t="s">
        <v>9</v>
      </c>
    </row>
    <row r="14" spans="1:12" x14ac:dyDescent="0.3">
      <c r="A14" s="18" t="s">
        <v>200</v>
      </c>
      <c r="B14" s="18"/>
      <c r="C14" s="20"/>
      <c r="D14" s="20"/>
      <c r="E14" s="20"/>
      <c r="F14" s="20"/>
      <c r="G14" s="20"/>
      <c r="H14" s="15"/>
      <c r="I14" s="20"/>
      <c r="J14" s="20"/>
      <c r="K14" s="20"/>
      <c r="L14" s="15"/>
    </row>
    <row r="15" spans="1:12" x14ac:dyDescent="0.3">
      <c r="A15" s="9" t="s">
        <v>201</v>
      </c>
      <c r="B15" s="9"/>
      <c r="C15" s="23">
        <v>5</v>
      </c>
      <c r="D15" s="23">
        <v>1.1823529672173905</v>
      </c>
      <c r="E15" s="23">
        <v>0</v>
      </c>
      <c r="F15" s="23">
        <v>3.5771846266521816</v>
      </c>
      <c r="G15" s="23">
        <v>1.9043004159557664</v>
      </c>
      <c r="H15" s="24"/>
      <c r="I15" s="24">
        <v>5</v>
      </c>
      <c r="J15" s="24">
        <v>0.83834894027962292</v>
      </c>
      <c r="K15" s="24">
        <v>2.5833581908337502</v>
      </c>
      <c r="L15" s="24">
        <v>0</v>
      </c>
    </row>
    <row r="16" spans="1:12" x14ac:dyDescent="0.3">
      <c r="A16" s="9" t="s">
        <v>202</v>
      </c>
      <c r="B16" s="9"/>
      <c r="C16" s="23">
        <v>5</v>
      </c>
      <c r="D16" s="23">
        <v>1.2651565827816693</v>
      </c>
      <c r="E16" s="23">
        <v>4.3050666847102015</v>
      </c>
      <c r="F16" s="23">
        <v>3.2520332989992804</v>
      </c>
      <c r="G16" s="23">
        <v>3.6234105199532189</v>
      </c>
      <c r="H16" s="24"/>
      <c r="I16" s="24">
        <v>5</v>
      </c>
      <c r="J16" s="24">
        <v>3.9931157232961536</v>
      </c>
      <c r="K16" s="24">
        <v>0.89406601041456035</v>
      </c>
      <c r="L16" s="24">
        <v>2.4583399682261642</v>
      </c>
    </row>
    <row r="17" spans="1:15" x14ac:dyDescent="0.3">
      <c r="A17" s="9" t="s">
        <v>203</v>
      </c>
      <c r="B17" s="9"/>
      <c r="C17" s="23">
        <v>5</v>
      </c>
      <c r="D17" s="23">
        <v>1.114648711727749</v>
      </c>
      <c r="E17" s="23">
        <v>3.9061052022088898</v>
      </c>
      <c r="F17" s="23">
        <v>2.7222520210576149</v>
      </c>
      <c r="G17" s="23">
        <v>1.2818570117853936</v>
      </c>
      <c r="H17" s="24"/>
      <c r="I17" s="24">
        <v>4.7201088957356321</v>
      </c>
      <c r="J17" s="24">
        <v>5</v>
      </c>
      <c r="K17" s="24">
        <v>2.6294032014711504</v>
      </c>
      <c r="L17" s="24">
        <v>3.2687606676166627</v>
      </c>
    </row>
    <row r="18" spans="1:15" x14ac:dyDescent="0.3">
      <c r="A18" s="18" t="s">
        <v>204</v>
      </c>
      <c r="B18" s="18"/>
      <c r="C18" s="25"/>
      <c r="D18" s="25"/>
      <c r="E18" s="25"/>
      <c r="F18" s="25"/>
      <c r="G18" s="25"/>
      <c r="H18" s="26"/>
      <c r="I18" s="25"/>
      <c r="J18" s="25"/>
      <c r="K18" s="25"/>
      <c r="L18" s="25"/>
    </row>
    <row r="19" spans="1:15" x14ac:dyDescent="0.3">
      <c r="A19" s="9" t="s">
        <v>205</v>
      </c>
      <c r="B19" s="9"/>
      <c r="C19" s="23">
        <v>5</v>
      </c>
      <c r="D19" s="23">
        <v>3.1106596933356108</v>
      </c>
      <c r="E19" s="23">
        <v>0.30982468854124434</v>
      </c>
      <c r="F19" s="23">
        <v>3.7641209253255701</v>
      </c>
      <c r="G19" s="23">
        <v>4.1461091532588696</v>
      </c>
      <c r="H19" s="24"/>
      <c r="I19" s="24">
        <v>2.3300749985576878</v>
      </c>
      <c r="J19" s="24">
        <v>2.5959201135658123</v>
      </c>
      <c r="K19" s="24">
        <v>5</v>
      </c>
      <c r="L19" s="24">
        <v>5</v>
      </c>
    </row>
    <row r="20" spans="1:15" x14ac:dyDescent="0.3">
      <c r="A20" s="9" t="s">
        <v>206</v>
      </c>
      <c r="B20" s="9"/>
      <c r="C20" s="23">
        <v>5</v>
      </c>
      <c r="D20" s="23">
        <v>3.1171790527889689</v>
      </c>
      <c r="E20" s="23">
        <v>3.9316209312464432</v>
      </c>
      <c r="F20" s="23">
        <v>4.2681346148176962</v>
      </c>
      <c r="G20" s="23">
        <v>3.8098514639227501</v>
      </c>
      <c r="H20" s="24"/>
      <c r="I20" s="24">
        <v>2.3760362432782074</v>
      </c>
      <c r="J20" s="24">
        <v>2.9147244823416498</v>
      </c>
      <c r="K20" s="24">
        <v>5</v>
      </c>
      <c r="L20" s="24">
        <v>2.8353821291330998</v>
      </c>
    </row>
    <row r="21" spans="1:15" x14ac:dyDescent="0.3">
      <c r="A21" s="9" t="s">
        <v>207</v>
      </c>
      <c r="B21" s="9"/>
      <c r="C21" s="23">
        <v>3.5428649370129417</v>
      </c>
      <c r="D21" s="23">
        <v>1.6476491275023739</v>
      </c>
      <c r="E21" s="23">
        <v>5</v>
      </c>
      <c r="F21" s="23">
        <v>1.8076911338740649</v>
      </c>
      <c r="G21" s="23">
        <v>2.684481448140736</v>
      </c>
      <c r="H21" s="24"/>
      <c r="I21" s="24">
        <v>4.0780394743554824</v>
      </c>
      <c r="J21" s="24">
        <v>5</v>
      </c>
      <c r="K21" s="24">
        <v>2.3582242884128464</v>
      </c>
      <c r="L21" s="24">
        <v>4.4302243238006032</v>
      </c>
    </row>
    <row r="22" spans="1:15" x14ac:dyDescent="0.3">
      <c r="A22" t="s">
        <v>216</v>
      </c>
    </row>
    <row r="23" spans="1:15" x14ac:dyDescent="0.3">
      <c r="A23" t="s">
        <v>217</v>
      </c>
      <c r="C23">
        <v>5</v>
      </c>
      <c r="D23">
        <v>1.1873860872422697</v>
      </c>
      <c r="E23">
        <v>2.7370572956396972</v>
      </c>
      <c r="F23">
        <v>3.183823315569692</v>
      </c>
      <c r="G23">
        <v>2.2698559825647928</v>
      </c>
      <c r="I23">
        <v>4.9067029652452101</v>
      </c>
      <c r="J23">
        <v>3.2771548878585919</v>
      </c>
      <c r="K23">
        <v>2.0356091342398202</v>
      </c>
      <c r="L23">
        <v>1.9090335452809424</v>
      </c>
    </row>
    <row r="24" spans="1:15" x14ac:dyDescent="0.3">
      <c r="A24" t="s">
        <v>218</v>
      </c>
      <c r="C24">
        <v>5</v>
      </c>
      <c r="D24">
        <v>3.1139193730622896</v>
      </c>
      <c r="E24">
        <v>2.1207228098938438</v>
      </c>
      <c r="F24">
        <v>4.0161277700716331</v>
      </c>
      <c r="G24">
        <v>3.9779803085908099</v>
      </c>
      <c r="I24">
        <v>2.3530556209179476</v>
      </c>
      <c r="J24">
        <v>2.7553222979537311</v>
      </c>
      <c r="K24">
        <v>5</v>
      </c>
      <c r="L24">
        <v>3.9176910645665499</v>
      </c>
    </row>
    <row r="25" spans="1:15" x14ac:dyDescent="0.3">
      <c r="A25" t="s">
        <v>219</v>
      </c>
      <c r="C25">
        <v>4.7571441561688239</v>
      </c>
      <c r="D25">
        <v>1.9062743558922937</v>
      </c>
      <c r="E25">
        <v>2.9087695844511297</v>
      </c>
      <c r="F25">
        <v>3.2319027701210676</v>
      </c>
      <c r="G25">
        <v>2.9083350021694558</v>
      </c>
      <c r="I25">
        <v>3.9173766019878347</v>
      </c>
      <c r="J25">
        <v>3.3903515432472062</v>
      </c>
      <c r="K25">
        <v>3.0775086151887177</v>
      </c>
      <c r="L25">
        <v>2.9987845147960881</v>
      </c>
    </row>
    <row r="27" spans="1:15" x14ac:dyDescent="0.3">
      <c r="A27" s="18" t="s">
        <v>220</v>
      </c>
      <c r="B27" s="18"/>
      <c r="C27" s="18"/>
      <c r="D27" s="18"/>
      <c r="E27" s="18"/>
      <c r="F27" s="18"/>
      <c r="G27" s="18"/>
      <c r="H27" s="18"/>
      <c r="I27" s="18"/>
      <c r="J27" s="18"/>
      <c r="K27" s="18"/>
      <c r="L27" s="18"/>
    </row>
    <row r="28" spans="1:15" x14ac:dyDescent="0.3">
      <c r="A28" t="s">
        <v>221</v>
      </c>
      <c r="C28">
        <v>4</v>
      </c>
      <c r="D28">
        <v>4.5</v>
      </c>
      <c r="E28">
        <v>4.5</v>
      </c>
      <c r="F28">
        <v>4</v>
      </c>
      <c r="G28">
        <v>4</v>
      </c>
      <c r="I28">
        <v>4</v>
      </c>
      <c r="J28">
        <v>4</v>
      </c>
      <c r="K28">
        <v>5</v>
      </c>
      <c r="L28">
        <v>5</v>
      </c>
      <c r="N28" t="s">
        <v>222</v>
      </c>
    </row>
    <row r="30" spans="1:15" x14ac:dyDescent="0.3">
      <c r="A30" t="s">
        <v>223</v>
      </c>
      <c r="C30">
        <f>5-$O$30*(5-C28)</f>
        <v>2</v>
      </c>
      <c r="D30">
        <f t="shared" ref="D30:L30" si="0">5-$O$30*(5-D28)</f>
        <v>3.5</v>
      </c>
      <c r="E30">
        <f t="shared" si="0"/>
        <v>3.5</v>
      </c>
      <c r="F30">
        <f t="shared" si="0"/>
        <v>2</v>
      </c>
      <c r="G30">
        <f t="shared" si="0"/>
        <v>2</v>
      </c>
      <c r="I30">
        <f t="shared" si="0"/>
        <v>2</v>
      </c>
      <c r="J30">
        <f t="shared" si="0"/>
        <v>2</v>
      </c>
      <c r="K30">
        <f t="shared" si="0"/>
        <v>5</v>
      </c>
      <c r="L30">
        <f t="shared" si="0"/>
        <v>5</v>
      </c>
      <c r="N30" t="s">
        <v>224</v>
      </c>
      <c r="O30">
        <v>3</v>
      </c>
    </row>
    <row r="31" spans="1:15" x14ac:dyDescent="0.3">
      <c r="N31" t="s">
        <v>225</v>
      </c>
      <c r="O31">
        <v>5</v>
      </c>
    </row>
    <row r="32" spans="1:15" x14ac:dyDescent="0.3">
      <c r="A32" s="18" t="s">
        <v>226</v>
      </c>
      <c r="B32" s="18"/>
      <c r="C32" s="18"/>
      <c r="D32" s="18"/>
      <c r="E32" s="18"/>
      <c r="F32" s="18"/>
      <c r="G32" s="18"/>
      <c r="H32" s="18"/>
      <c r="I32" s="18"/>
      <c r="J32" s="18"/>
      <c r="K32" s="18"/>
      <c r="L32" s="18"/>
    </row>
    <row r="33" spans="1:12" x14ac:dyDescent="0.3">
      <c r="A33" t="s">
        <v>227</v>
      </c>
      <c r="B33" s="37" t="s">
        <v>228</v>
      </c>
      <c r="C33">
        <v>6116</v>
      </c>
      <c r="D33">
        <v>36480</v>
      </c>
      <c r="E33">
        <v>170880</v>
      </c>
      <c r="F33">
        <v>48852</v>
      </c>
      <c r="G33">
        <v>36025</v>
      </c>
      <c r="I33">
        <v>38308</v>
      </c>
      <c r="J33">
        <v>18416</v>
      </c>
      <c r="K33">
        <v>2340</v>
      </c>
      <c r="L33">
        <v>3560</v>
      </c>
    </row>
    <row r="34" spans="1:12" x14ac:dyDescent="0.3">
      <c r="A34" t="s">
        <v>202</v>
      </c>
      <c r="B34" t="s">
        <v>229</v>
      </c>
      <c r="C34">
        <v>8780</v>
      </c>
      <c r="D34">
        <v>58136</v>
      </c>
      <c r="E34">
        <v>1420</v>
      </c>
      <c r="F34">
        <v>64436</v>
      </c>
      <c r="G34">
        <v>25933</v>
      </c>
      <c r="I34">
        <v>51932</v>
      </c>
      <c r="J34">
        <v>42508</v>
      </c>
      <c r="K34">
        <v>2408</v>
      </c>
      <c r="L34">
        <v>3704</v>
      </c>
    </row>
    <row r="35" spans="1:12" x14ac:dyDescent="0.3">
      <c r="A35" t="s">
        <v>203</v>
      </c>
      <c r="B35" t="s">
        <v>230</v>
      </c>
      <c r="C35">
        <v>9556</v>
      </c>
      <c r="D35">
        <v>78760</v>
      </c>
      <c r="E35">
        <v>18500</v>
      </c>
      <c r="F35">
        <v>71172</v>
      </c>
      <c r="G35">
        <v>78613</v>
      </c>
      <c r="I35">
        <v>36220</v>
      </c>
      <c r="J35">
        <v>4724</v>
      </c>
      <c r="K35">
        <v>1980</v>
      </c>
      <c r="L35">
        <v>3604</v>
      </c>
    </row>
    <row r="39" spans="1:12" x14ac:dyDescent="0.3">
      <c r="A39" s="14" t="s">
        <v>231</v>
      </c>
    </row>
    <row r="40" spans="1:12" x14ac:dyDescent="0.3">
      <c r="A40" t="s">
        <v>232</v>
      </c>
    </row>
    <row r="41" spans="1:12" x14ac:dyDescent="0.3">
      <c r="A41" t="s">
        <v>240</v>
      </c>
    </row>
    <row r="42" spans="1:12" x14ac:dyDescent="0.3">
      <c r="A42" t="s">
        <v>241</v>
      </c>
    </row>
    <row r="43" spans="1:12" x14ac:dyDescent="0.3">
      <c r="A43" t="s">
        <v>233</v>
      </c>
    </row>
    <row r="45" spans="1:12" x14ac:dyDescent="0.3">
      <c r="A45" s="22" t="s">
        <v>234</v>
      </c>
    </row>
    <row r="46" spans="1:12" x14ac:dyDescent="0.3">
      <c r="A46" s="22" t="s">
        <v>242</v>
      </c>
    </row>
    <row r="48" spans="1:12" x14ac:dyDescent="0.3">
      <c r="B48"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NOC_ClusterName xmlns="2f6a910d-138e-42c1-8e8a-320c1b7cf3f7">PQC Beslisboom</TNOC_ClusterName>
    <TNOC_ClusterId xmlns="2f6a910d-138e-42c1-8e8a-320c1b7cf3f7">P060.55368</TNOC_ClusterId>
    <TaxCatchAll xmlns="673f842b-d5bd-4ddf-8e8f-113718fad97a">
      <Value>5</Value>
      <Value>1</Value>
    </TaxCatchAll>
    <lca20d149a844688b6abf34073d5c21d xmlns="673f842b-d5bd-4ddf-8e8f-113718fad97a">
      <Terms xmlns="http://schemas.microsoft.com/office/infopath/2007/PartnerControls"/>
    </lca20d149a844688b6abf34073d5c21d>
    <bac4ab11065f4f6c809c820c57e320e5 xmlns="673f842b-d5bd-4ddf-8e8f-113718fad97a">
      <Terms xmlns="http://schemas.microsoft.com/office/infopath/2007/PartnerControls"/>
    </bac4ab11065f4f6c809c820c57e320e5>
    <h15fbb78f4cb41d290e72f301ea2865f xmlns="673f842b-d5bd-4ddf-8e8f-113718fad97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n2a7a23bcc2241cb9261f9a914c7c1bb xmlns="673f842b-d5bd-4ddf-8e8f-113718fad97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_dlc_DocId xmlns="673f842b-d5bd-4ddf-8e8f-113718fad97a">QEDC3X5A3XE2-1796170530-30</_dlc_DocId>
    <_dlc_DocIdUrl xmlns="673f842b-d5bd-4ddf-8e8f-113718fad97a">
      <Url>https://365tno.sharepoint.com/teams/P060.61503/_layouts/15/DocIdRedir.aspx?ID=QEDC3X5A3XE2-1796170530-30</Url>
      <Description>QEDC3X5A3XE2-1796170530-30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Cluster Document" ma:contentTypeID="0x010100A35317DCC28344A7B82488658A034A5C01008D81D188DA6BC443BF17172C4B505507" ma:contentTypeVersion="11" ma:contentTypeDescription="Create a new document." ma:contentTypeScope="" ma:versionID="b8aa881352a24089148fe1e0d4b98037">
  <xsd:schema xmlns:xsd="http://www.w3.org/2001/XMLSchema" xmlns:xs="http://www.w3.org/2001/XMLSchema" xmlns:p="http://schemas.microsoft.com/office/2006/metadata/properties" xmlns:ns2="2f6a910d-138e-42c1-8e8a-320c1b7cf3f7" xmlns:ns3="673f842b-d5bd-4ddf-8e8f-113718fad97a" xmlns:ns5="732bbd6f-0030-4cf3-b969-3707b8f3c745" targetNamespace="http://schemas.microsoft.com/office/2006/metadata/properties" ma:root="true" ma:fieldsID="37b3cf052d57df052a9e8ab2332671e7" ns2:_="" ns3:_="" ns5:_="">
    <xsd:import namespace="2f6a910d-138e-42c1-8e8a-320c1b7cf3f7"/>
    <xsd:import namespace="673f842b-d5bd-4ddf-8e8f-113718fad97a"/>
    <xsd:import namespace="732bbd6f-0030-4cf3-b969-3707b8f3c745"/>
    <xsd:element name="properties">
      <xsd:complexType>
        <xsd:sequence>
          <xsd:element name="documentManagement">
            <xsd:complexType>
              <xsd:all>
                <xsd:element ref="ns2:TNOC_ClusterName" minOccurs="0"/>
                <xsd:element ref="ns2:TNOC_ClusterId" minOccurs="0"/>
                <xsd:element ref="ns3:h15fbb78f4cb41d290e72f301ea2865f" minOccurs="0"/>
                <xsd:element ref="ns3:TaxCatchAll" minOccurs="0"/>
                <xsd:element ref="ns3:TaxCatchAllLabel" minOccurs="0"/>
                <xsd:element ref="ns3:_dlc_DocIdPersistId" minOccurs="0"/>
                <xsd:element ref="ns3:n2a7a23bcc2241cb9261f9a914c7c1bb" minOccurs="0"/>
                <xsd:element ref="ns3:lca20d149a844688b6abf34073d5c21d" minOccurs="0"/>
                <xsd:element ref="ns3:_dlc_DocIdUrl" minOccurs="0"/>
                <xsd:element ref="ns3:bac4ab11065f4f6c809c820c57e320e5" minOccurs="0"/>
                <xsd:element ref="ns3:_dlc_DocId" minOccurs="0"/>
                <xsd:element ref="ns5:MediaServiceMetadata" minOccurs="0"/>
                <xsd:element ref="ns5:MediaServiceFastMetadata" minOccurs="0"/>
                <xsd:element ref="ns5:MediaServiceSearchProperties"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6" nillable="true" ma:displayName="Cluster name" ma:internalName="TNOC_ClusterName">
      <xsd:simpleType>
        <xsd:restriction base="dms:Text">
          <xsd:maxLength value="255"/>
        </xsd:restriction>
      </xsd:simpleType>
    </xsd:element>
    <xsd:element name="TNOC_ClusterId" ma:index="7" nillable="true" ma:displayName="Cluster ID"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3f842b-d5bd-4ddf-8e8f-113718fad97a" elementFormDefault="qualified">
    <xsd:import namespace="http://schemas.microsoft.com/office/2006/documentManagement/types"/>
    <xsd:import namespace="http://schemas.microsoft.com/office/infopath/2007/PartnerControls"/>
    <xsd:element name="h15fbb78f4cb41d290e72f301ea2865f" ma:index="13" nillable="true" ma:taxonomy="true" ma:internalName="h15fbb78f4cb41d290e72f301ea2865f" ma:taxonomyFieldName="TNOC_ClusterType" ma:displayName="Cluster type"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f14fbdd3-3e1a-4229-b496-be7ff33c635c}" ma:internalName="TaxCatchAll" ma:showField="CatchAllData"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14fbdd3-3e1a-4229-b496-be7ff33c635c}" ma:internalName="TaxCatchAllLabel" ma:readOnly="true" ma:showField="CatchAllDataLabel"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n2a7a23bcc2241cb9261f9a914c7c1bb" ma:index="17" nillable="true" ma:taxonomy="true" ma:internalName="n2a7a23bcc2241cb9261f9a914c7c1bb" ma:taxonomyFieldName="TNOC_DocumentClassification" ma:displayName="Document classification"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ac4ab11065f4f6c809c820c57e320e5" ma:index="22"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2bbd6f-0030-4cf3-b969-3707b8f3c745"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868BB2-B000-41EF-B1C0-D1C244DAFED7}">
  <ds:schemaRefs>
    <ds:schemaRef ds:uri="http://schemas.microsoft.com/sharepoint/events"/>
  </ds:schemaRefs>
</ds:datastoreItem>
</file>

<file path=customXml/itemProps2.xml><?xml version="1.0" encoding="utf-8"?>
<ds:datastoreItem xmlns:ds="http://schemas.openxmlformats.org/officeDocument/2006/customXml" ds:itemID="{C8C73BCC-CFD8-4413-A0AB-142D37401450}">
  <ds:schemaRefs>
    <ds:schemaRef ds:uri="http://schemas.microsoft.com/sharepoint/v3/contenttype/forms"/>
  </ds:schemaRefs>
</ds:datastoreItem>
</file>

<file path=customXml/itemProps3.xml><?xml version="1.0" encoding="utf-8"?>
<ds:datastoreItem xmlns:ds="http://schemas.openxmlformats.org/officeDocument/2006/customXml" ds:itemID="{032FD5B7-4C2A-4ADC-ADEC-4672C492D926}">
  <ds:schemaRefs>
    <ds:schemaRef ds:uri="http://www.w3.org/XML/1998/namespace"/>
    <ds:schemaRef ds:uri="http://schemas.microsoft.com/office/2006/documentManagement/types"/>
    <ds:schemaRef ds:uri="2f6a910d-138e-42c1-8e8a-320c1b7cf3f7"/>
    <ds:schemaRef ds:uri="http://purl.org/dc/dcmitype/"/>
    <ds:schemaRef ds:uri="http://schemas.microsoft.com/office/2006/metadata/properties"/>
    <ds:schemaRef ds:uri="673f842b-d5bd-4ddf-8e8f-113718fad97a"/>
    <ds:schemaRef ds:uri="http://schemas.microsoft.com/office/infopath/2007/PartnerControls"/>
    <ds:schemaRef ds:uri="http://schemas.openxmlformats.org/package/2006/metadata/core-properties"/>
    <ds:schemaRef ds:uri="732bbd6f-0030-4cf3-b969-3707b8f3c745"/>
    <ds:schemaRef ds:uri="http://purl.org/dc/terms/"/>
    <ds:schemaRef ds:uri="http://purl.org/dc/elements/1.1/"/>
  </ds:schemaRefs>
</ds:datastoreItem>
</file>

<file path=customXml/itemProps4.xml><?xml version="1.0" encoding="utf-8"?>
<ds:datastoreItem xmlns:ds="http://schemas.openxmlformats.org/officeDocument/2006/customXml" ds:itemID="{6066CEB6-899C-40B9-B1A5-21F741553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a910d-138e-42c1-8e8a-320c1b7cf3f7"/>
    <ds:schemaRef ds:uri="673f842b-d5bd-4ddf-8e8f-113718fad97a"/>
    <ds:schemaRef ds:uri="732bbd6f-0030-4cf3-b969-3707b8f3c7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Scoring</vt:lpstr>
      <vt:lpstr>ScoreCalculation</vt:lpstr>
      <vt:lpstr>DSSKG</vt:lpstr>
      <vt:lpstr>DSSPKS</vt:lpstr>
      <vt:lpstr>DSSSIGN</vt:lpstr>
      <vt:lpstr>DSSSKS</vt:lpstr>
      <vt:lpstr>DSSSS</vt:lpstr>
      <vt:lpstr>DSSVER</vt:lpstr>
      <vt:lpstr>KEMCTS</vt:lpstr>
      <vt:lpstr>KEMDEC</vt:lpstr>
      <vt:lpstr>KEMENC</vt:lpstr>
      <vt:lpstr>KEMKG</vt:lpstr>
      <vt:lpstr>KEMPKS</vt:lpstr>
      <vt:lpstr>KEMSKS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Amadori, A. (Alessandro)</dc:creator>
  <cp:keywords/>
  <dc:description/>
  <cp:lastModifiedBy>Leder, S.B. (Sam)</cp:lastModifiedBy>
  <cp:revision/>
  <dcterms:created xsi:type="dcterms:W3CDTF">2024-01-19T10:03:40Z</dcterms:created>
  <dcterms:modified xsi:type="dcterms:W3CDTF">2025-09-11T09:41:45Z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0x010100A35317DCC28344A7B82488658A034A5C01008D81D188DA6BC443BF17172C4B505507</vt:lpwstr>
  </property>
  <property fmtid="{D5CDD505-2E9C-101B-9397-08002B2CF9AE}" pid="3" name="_dlc_DocIdItemGuid">
    <vt:lpwstr>be51cca4-5985-4059-8a0c-8d59f1b9903a</vt:lpwstr>
  </property>
  <property fmtid="{D5CDD505-2E9C-101B-9397-08002B2CF9AE}" pid="4" name="MediaServiceImageTags">
    <vt:lpwstr/>
  </property>
  <property fmtid="{D5CDD505-2E9C-101B-9397-08002B2CF9AE}" pid="5" name="TNOC_DocumentType">
    <vt:lpwstr/>
  </property>
  <property fmtid="{D5CDD505-2E9C-101B-9397-08002B2CF9AE}" pid="6" name="TNOC_ClusterType">
    <vt:lpwstr>1;#Project|fa11c4c9-105f-402c-bb40-9a56b4989397</vt:lpwstr>
  </property>
  <property fmtid="{D5CDD505-2E9C-101B-9397-08002B2CF9AE}" pid="7" name="TNOC_DocumentCategory">
    <vt:lpwstr/>
  </property>
  <property fmtid="{D5CDD505-2E9C-101B-9397-08002B2CF9AE}" pid="8" name="TNOC_DocumentClassification">
    <vt:lpwstr>5;#TNO Internal|1a23c89f-ef54-4907-86fd-8242403ff722</vt:lpwstr>
  </property>
</Properties>
</file>