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75" yWindow="510" windowWidth="9705" windowHeight="3000" tabRatio="423" firstSheet="1" activeTab="6"/>
  </bookViews>
  <sheets>
    <sheet name="装备性能表" sheetId="1" r:id="rId1"/>
    <sheet name="属性增加表" sheetId="3" r:id="rId2"/>
    <sheet name="怪物配备表" sheetId="2" r:id="rId3"/>
    <sheet name="金钱经验表" sheetId="5" r:id="rId4"/>
    <sheet name="游戏公式" sheetId="7" r:id="rId5"/>
    <sheet name="套装表" sheetId="6" r:id="rId6"/>
    <sheet name="技能-状态列表" sheetId="8" r:id="rId7"/>
  </sheets>
  <definedNames>
    <definedName name="_xlnm.Print_Area" localSheetId="3">金钱经验表!$A$1:$AK$28</definedName>
  </definedNames>
  <calcPr calcId="124519"/>
</workbook>
</file>

<file path=xl/calcChain.xml><?xml version="1.0" encoding="utf-8"?>
<calcChain xmlns="http://schemas.openxmlformats.org/spreadsheetml/2006/main">
  <c r="K3" i="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2"/>
  <c r="B14" i="5"/>
  <c r="B15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13"/>
  <c r="B12"/>
  <c r="Z13" i="6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Y4" i="5"/>
  <c r="Y5"/>
  <c r="Z5" s="1"/>
  <c r="Y6"/>
  <c r="Y7"/>
  <c r="Y8"/>
  <c r="Y9"/>
  <c r="Y10"/>
  <c r="Y11"/>
  <c r="Y12"/>
  <c r="Y13"/>
  <c r="Z13" s="1"/>
  <c r="Y14"/>
  <c r="Z14" s="1"/>
  <c r="Y15"/>
  <c r="Y16"/>
  <c r="Y17"/>
  <c r="Z17" s="1"/>
  <c r="Y18"/>
  <c r="Y19"/>
  <c r="Y20"/>
  <c r="Y21"/>
  <c r="Z21" s="1"/>
  <c r="Y22"/>
  <c r="Y23"/>
  <c r="Y24"/>
  <c r="Z24" s="1"/>
  <c r="Y25"/>
  <c r="Z25" s="1"/>
  <c r="Y26"/>
  <c r="Z26" s="1"/>
  <c r="Y27"/>
  <c r="Y28"/>
  <c r="Y29"/>
  <c r="Z29" s="1"/>
  <c r="Y30"/>
  <c r="Y31"/>
  <c r="Y32"/>
  <c r="Y33"/>
  <c r="Z33" s="1"/>
  <c r="Y34"/>
  <c r="Y35"/>
  <c r="Y36"/>
  <c r="Z36" s="1"/>
  <c r="Y37"/>
  <c r="Z37" s="1"/>
  <c r="Y38"/>
  <c r="Y39"/>
  <c r="Y40"/>
  <c r="Y41"/>
  <c r="Z41" s="1"/>
  <c r="Y42"/>
  <c r="Y43"/>
  <c r="Y44"/>
  <c r="Y45"/>
  <c r="Z45" s="1"/>
  <c r="Y46"/>
  <c r="Y47"/>
  <c r="Y48"/>
  <c r="Y49"/>
  <c r="Z49" s="1"/>
  <c r="Y50"/>
  <c r="Y51"/>
  <c r="Y52"/>
  <c r="Y53"/>
  <c r="Y54"/>
  <c r="Z54" s="1"/>
  <c r="Y55"/>
  <c r="Y56"/>
  <c r="Y57"/>
  <c r="Z57" s="1"/>
  <c r="Y58"/>
  <c r="Y59"/>
  <c r="Y60"/>
  <c r="Y61"/>
  <c r="Z61" s="1"/>
  <c r="Y62"/>
  <c r="Y63"/>
  <c r="Y64"/>
  <c r="Z64" s="1"/>
  <c r="Y65"/>
  <c r="Z65" s="1"/>
  <c r="Y66"/>
  <c r="Z8"/>
  <c r="Z9"/>
  <c r="Z10"/>
  <c r="Z18"/>
  <c r="Z20"/>
  <c r="Z32"/>
  <c r="Z38"/>
  <c r="Z40"/>
  <c r="Z48"/>
  <c r="Z56"/>
  <c r="Z66"/>
  <c r="Z16"/>
  <c r="Z46"/>
  <c r="Z60"/>
  <c r="Y3"/>
  <c r="Z4"/>
  <c r="Z52"/>
  <c r="Z53"/>
  <c r="Z12"/>
  <c r="Z28"/>
  <c r="Z34"/>
  <c r="Z58"/>
  <c r="Z6"/>
  <c r="Z30"/>
  <c r="Z22"/>
  <c r="Z62"/>
  <c r="Z3"/>
  <c r="Z47"/>
  <c r="Z59"/>
  <c r="Z63"/>
  <c r="Z44"/>
  <c r="Z50"/>
  <c r="Z7"/>
  <c r="G66"/>
  <c r="G65"/>
  <c r="G60"/>
  <c r="G61"/>
  <c r="G62"/>
  <c r="G63"/>
  <c r="G64"/>
  <c r="G59"/>
  <c r="G54"/>
  <c r="G55"/>
  <c r="G56"/>
  <c r="G57"/>
  <c r="G58"/>
  <c r="G53"/>
  <c r="G48"/>
  <c r="G49"/>
  <c r="G50"/>
  <c r="G51"/>
  <c r="G52"/>
  <c r="G47"/>
  <c r="Z11"/>
  <c r="Z15"/>
  <c r="Z19"/>
  <c r="Z23"/>
  <c r="Z27"/>
  <c r="Z31"/>
  <c r="Z35"/>
  <c r="Z39"/>
  <c r="Z42"/>
  <c r="Z43"/>
  <c r="Z51"/>
  <c r="Z55"/>
  <c r="I3"/>
  <c r="I4"/>
  <c r="I5"/>
  <c r="I6"/>
  <c r="I7"/>
  <c r="I8"/>
  <c r="I9"/>
  <c r="I10"/>
  <c r="I11"/>
  <c r="I12"/>
  <c r="I13"/>
  <c r="I14"/>
  <c r="I15"/>
  <c r="I16"/>
  <c r="I2"/>
  <c r="G18"/>
  <c r="G24" s="1"/>
  <c r="G30" s="1"/>
  <c r="G36" s="1"/>
  <c r="G42" s="1"/>
  <c r="G19"/>
  <c r="G25" s="1"/>
  <c r="G31" s="1"/>
  <c r="G37" s="1"/>
  <c r="G43" s="1"/>
  <c r="G20"/>
  <c r="G26" s="1"/>
  <c r="G32" s="1"/>
  <c r="G38" s="1"/>
  <c r="G44" s="1"/>
  <c r="G21"/>
  <c r="G27" s="1"/>
  <c r="G33" s="1"/>
  <c r="G22"/>
  <c r="G28" s="1"/>
  <c r="G34" s="1"/>
  <c r="G40" s="1"/>
  <c r="G46" s="1"/>
  <c r="G17"/>
  <c r="G23" s="1"/>
  <c r="G29" s="1"/>
  <c r="G35" s="1"/>
  <c r="G41" s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3"/>
  <c r="M3" s="1"/>
  <c r="O6"/>
  <c r="O8" s="1"/>
  <c r="O10" s="1"/>
  <c r="O12" s="1"/>
  <c r="O14" s="1"/>
  <c r="O16" s="1"/>
  <c r="O18" s="1"/>
  <c r="O20" s="1"/>
  <c r="O22" s="1"/>
  <c r="O24" s="1"/>
  <c r="O26" s="1"/>
  <c r="O28" s="1"/>
  <c r="O30" s="1"/>
  <c r="O32" s="1"/>
  <c r="O34" s="1"/>
  <c r="O36" s="1"/>
  <c r="O38" s="1"/>
  <c r="O40" s="1"/>
  <c r="O42" s="1"/>
  <c r="O44" s="1"/>
  <c r="O46" s="1"/>
  <c r="O48" s="1"/>
  <c r="O50" s="1"/>
  <c r="O52" s="1"/>
  <c r="O54" s="1"/>
  <c r="O56" s="1"/>
  <c r="O58" s="1"/>
  <c r="O60" s="1"/>
  <c r="O62" s="1"/>
  <c r="O64" s="1"/>
  <c r="O66" s="1"/>
  <c r="O5"/>
  <c r="O7" s="1"/>
  <c r="O9" s="1"/>
  <c r="O11" s="1"/>
  <c r="O13" s="1"/>
  <c r="O15" s="1"/>
  <c r="O17" s="1"/>
  <c r="O19" s="1"/>
  <c r="O21" s="1"/>
  <c r="O23" s="1"/>
  <c r="O25" s="1"/>
  <c r="O27" s="1"/>
  <c r="O29" s="1"/>
  <c r="O31" s="1"/>
  <c r="O33" s="1"/>
  <c r="O35" s="1"/>
  <c r="O37" s="1"/>
  <c r="O39" s="1"/>
  <c r="O41" s="1"/>
  <c r="O43" s="1"/>
  <c r="O45" s="1"/>
  <c r="O47" s="1"/>
  <c r="O49" s="1"/>
  <c r="O51" s="1"/>
  <c r="O53" s="1"/>
  <c r="O55" s="1"/>
  <c r="O57" s="1"/>
  <c r="O59" s="1"/>
  <c r="O61" s="1"/>
  <c r="O63" s="1"/>
  <c r="O65" s="1"/>
  <c r="C2" i="1"/>
  <c r="W2" s="1"/>
  <c r="D4"/>
  <c r="C4" s="1"/>
  <c r="D3"/>
  <c r="C3" s="1"/>
  <c r="O5" i="7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4"/>
  <c r="M5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87" s="1"/>
  <c r="M88" s="1"/>
  <c r="M89" s="1"/>
  <c r="M90" s="1"/>
  <c r="M91" s="1"/>
  <c r="M92" s="1"/>
  <c r="M93" s="1"/>
  <c r="M94" s="1"/>
  <c r="M95" s="1"/>
  <c r="M96" s="1"/>
  <c r="M97" s="1"/>
  <c r="M98" s="1"/>
  <c r="M99" s="1"/>
  <c r="M100" s="1"/>
  <c r="M101" s="1"/>
  <c r="M102" s="1"/>
  <c r="M103" s="1"/>
  <c r="M104" s="1"/>
  <c r="M105" s="1"/>
  <c r="M106" s="1"/>
  <c r="M107" s="1"/>
  <c r="M108" s="1"/>
  <c r="M109" s="1"/>
  <c r="M110" s="1"/>
  <c r="M111" s="1"/>
  <c r="M112" s="1"/>
  <c r="M113" s="1"/>
  <c r="M114" s="1"/>
  <c r="M115" s="1"/>
  <c r="M116" s="1"/>
  <c r="M117" s="1"/>
  <c r="M118" s="1"/>
  <c r="M119" s="1"/>
  <c r="M120" s="1"/>
  <c r="M121" s="1"/>
  <c r="M122" s="1"/>
  <c r="M123" s="1"/>
  <c r="M124" s="1"/>
  <c r="M125" s="1"/>
  <c r="M126" s="1"/>
  <c r="M127" s="1"/>
  <c r="M128" s="1"/>
  <c r="M129" s="1"/>
  <c r="M130" s="1"/>
  <c r="M131" s="1"/>
  <c r="M132" s="1"/>
  <c r="M133" s="1"/>
  <c r="M134" s="1"/>
  <c r="M135" s="1"/>
  <c r="M136" s="1"/>
  <c r="M137" s="1"/>
  <c r="M138" s="1"/>
  <c r="M139" s="1"/>
  <c r="M140" s="1"/>
  <c r="M141" s="1"/>
  <c r="M142" s="1"/>
  <c r="M143" s="1"/>
  <c r="M144" s="1"/>
  <c r="M145" s="1"/>
  <c r="M146" s="1"/>
  <c r="M147" s="1"/>
  <c r="M148" s="1"/>
  <c r="M149" s="1"/>
  <c r="M150" s="1"/>
  <c r="M151" s="1"/>
  <c r="M152" s="1"/>
  <c r="M153" s="1"/>
  <c r="M154" s="1"/>
  <c r="M155" s="1"/>
  <c r="M156" s="1"/>
  <c r="M157" s="1"/>
  <c r="M158" s="1"/>
  <c r="M159" s="1"/>
  <c r="M160" s="1"/>
  <c r="M161" s="1"/>
  <c r="M162" s="1"/>
  <c r="M163" s="1"/>
  <c r="M164" s="1"/>
  <c r="M165" s="1"/>
  <c r="M166" s="1"/>
  <c r="M167" s="1"/>
  <c r="M168" s="1"/>
  <c r="M169" s="1"/>
  <c r="M170" s="1"/>
  <c r="M171" s="1"/>
  <c r="M172" s="1"/>
  <c r="M173" s="1"/>
  <c r="M174" s="1"/>
  <c r="M175" s="1"/>
  <c r="M176" s="1"/>
  <c r="M177" s="1"/>
  <c r="M178" s="1"/>
  <c r="M179" s="1"/>
  <c r="M180" s="1"/>
  <c r="M181" s="1"/>
  <c r="M182" s="1"/>
  <c r="M183" s="1"/>
  <c r="M184" s="1"/>
  <c r="M185" s="1"/>
  <c r="M186" s="1"/>
  <c r="M187" s="1"/>
  <c r="M188" s="1"/>
  <c r="M189" s="1"/>
  <c r="M190" s="1"/>
  <c r="M191" s="1"/>
  <c r="M192" s="1"/>
  <c r="M193" s="1"/>
  <c r="M194" s="1"/>
  <c r="M195" s="1"/>
  <c r="M196" s="1"/>
  <c r="M197" s="1"/>
  <c r="M198" s="1"/>
  <c r="M199" s="1"/>
  <c r="M200" s="1"/>
  <c r="M201" s="1"/>
  <c r="M202" s="1"/>
  <c r="M203" s="1"/>
  <c r="M204" s="1"/>
  <c r="M205" s="1"/>
  <c r="M206" s="1"/>
  <c r="M207" s="1"/>
  <c r="M208" s="1"/>
  <c r="M209" s="1"/>
  <c r="M210" s="1"/>
  <c r="M211" s="1"/>
  <c r="M212" s="1"/>
  <c r="M213" s="1"/>
  <c r="M214" s="1"/>
  <c r="M215" s="1"/>
  <c r="M216" s="1"/>
  <c r="M217" s="1"/>
  <c r="M218" s="1"/>
  <c r="M219" s="1"/>
  <c r="M220" s="1"/>
  <c r="M221" s="1"/>
  <c r="M222" s="1"/>
  <c r="M223" s="1"/>
  <c r="M224" s="1"/>
  <c r="M225" s="1"/>
  <c r="M226" s="1"/>
  <c r="M227" s="1"/>
  <c r="M228" s="1"/>
  <c r="M229" s="1"/>
  <c r="M230" s="1"/>
  <c r="M231" s="1"/>
  <c r="M232" s="1"/>
  <c r="M233" s="1"/>
  <c r="M234" s="1"/>
  <c r="M235" s="1"/>
  <c r="M236" s="1"/>
  <c r="M237" s="1"/>
  <c r="M238" s="1"/>
  <c r="M239" s="1"/>
  <c r="M240" s="1"/>
  <c r="M241" s="1"/>
  <c r="M242" s="1"/>
  <c r="M243" s="1"/>
  <c r="M244" s="1"/>
  <c r="M245" s="1"/>
  <c r="M246" s="1"/>
  <c r="M247" s="1"/>
  <c r="M248" s="1"/>
  <c r="M249" s="1"/>
  <c r="M250" s="1"/>
  <c r="M251" s="1"/>
  <c r="M252" s="1"/>
  <c r="M253" s="1"/>
  <c r="M254" s="1"/>
  <c r="M255" s="1"/>
  <c r="M256" s="1"/>
  <c r="M257" s="1"/>
  <c r="M258" s="1"/>
  <c r="M259" s="1"/>
  <c r="M260" s="1"/>
  <c r="M261" s="1"/>
  <c r="M262" s="1"/>
  <c r="M263" s="1"/>
  <c r="M264" s="1"/>
  <c r="M265" s="1"/>
  <c r="M266" s="1"/>
  <c r="M267" s="1"/>
  <c r="M268" s="1"/>
  <c r="M269" s="1"/>
  <c r="M270" s="1"/>
  <c r="M271" s="1"/>
  <c r="M272" s="1"/>
  <c r="M273" s="1"/>
  <c r="M274" s="1"/>
  <c r="M275" s="1"/>
  <c r="M276" s="1"/>
  <c r="M277" s="1"/>
  <c r="M278" s="1"/>
  <c r="J4"/>
  <c r="E4"/>
  <c r="C5"/>
  <c r="E5" s="1"/>
  <c r="H5"/>
  <c r="J5" s="1"/>
  <c r="B40" i="3"/>
  <c r="C41" s="1"/>
  <c r="C40"/>
  <c r="D40"/>
  <c r="F40"/>
  <c r="A40" s="1"/>
  <c r="G40"/>
  <c r="H40"/>
  <c r="I41" s="1"/>
  <c r="I40"/>
  <c r="O40" s="1"/>
  <c r="J40"/>
  <c r="K40"/>
  <c r="L40"/>
  <c r="M41" s="1"/>
  <c r="M40"/>
  <c r="N40"/>
  <c r="P40"/>
  <c r="B41"/>
  <c r="C42" s="1"/>
  <c r="F41"/>
  <c r="A41" s="1"/>
  <c r="G41"/>
  <c r="H41"/>
  <c r="J41"/>
  <c r="K41"/>
  <c r="L41"/>
  <c r="B42"/>
  <c r="C43" s="1"/>
  <c r="F42"/>
  <c r="A42" s="1"/>
  <c r="G42"/>
  <c r="H42"/>
  <c r="J42"/>
  <c r="K42"/>
  <c r="L42"/>
  <c r="B43"/>
  <c r="C44" s="1"/>
  <c r="F43"/>
  <c r="A43" s="1"/>
  <c r="G43"/>
  <c r="H43"/>
  <c r="J43"/>
  <c r="K43"/>
  <c r="L43"/>
  <c r="B44"/>
  <c r="C45" s="1"/>
  <c r="F44"/>
  <c r="A44" s="1"/>
  <c r="G44"/>
  <c r="H44"/>
  <c r="J44"/>
  <c r="K44"/>
  <c r="L44"/>
  <c r="B45"/>
  <c r="C46" s="1"/>
  <c r="F45"/>
  <c r="A45" s="1"/>
  <c r="G45"/>
  <c r="H45"/>
  <c r="J45"/>
  <c r="K45"/>
  <c r="L45"/>
  <c r="B46"/>
  <c r="C47" s="1"/>
  <c r="F46"/>
  <c r="A46" s="1"/>
  <c r="G46"/>
  <c r="H46"/>
  <c r="J46"/>
  <c r="K46"/>
  <c r="L46"/>
  <c r="B47"/>
  <c r="C48" s="1"/>
  <c r="F47"/>
  <c r="A47" s="1"/>
  <c r="G47"/>
  <c r="H47"/>
  <c r="J47"/>
  <c r="K47"/>
  <c r="L47"/>
  <c r="B48"/>
  <c r="C49" s="1"/>
  <c r="F48"/>
  <c r="A48" s="1"/>
  <c r="G48"/>
  <c r="H48"/>
  <c r="J48"/>
  <c r="K48"/>
  <c r="L48"/>
  <c r="B49"/>
  <c r="C50" s="1"/>
  <c r="F49"/>
  <c r="A49" s="1"/>
  <c r="G49"/>
  <c r="H49"/>
  <c r="J49"/>
  <c r="K49"/>
  <c r="L49"/>
  <c r="B50"/>
  <c r="C51" s="1"/>
  <c r="F50"/>
  <c r="A50" s="1"/>
  <c r="G50"/>
  <c r="H50"/>
  <c r="J50"/>
  <c r="K50"/>
  <c r="L50"/>
  <c r="B51"/>
  <c r="C52" s="1"/>
  <c r="F51"/>
  <c r="A51" s="1"/>
  <c r="G51"/>
  <c r="H51"/>
  <c r="J51"/>
  <c r="K51"/>
  <c r="L51"/>
  <c r="B52"/>
  <c r="C53" s="1"/>
  <c r="F52"/>
  <c r="A52" s="1"/>
  <c r="G52"/>
  <c r="H52"/>
  <c r="J52"/>
  <c r="K52"/>
  <c r="L52"/>
  <c r="B53"/>
  <c r="C54" s="1"/>
  <c r="F53"/>
  <c r="A53" s="1"/>
  <c r="G53"/>
  <c r="H53"/>
  <c r="J53"/>
  <c r="K53"/>
  <c r="L53"/>
  <c r="B54"/>
  <c r="C55" s="1"/>
  <c r="F54"/>
  <c r="A54" s="1"/>
  <c r="G54"/>
  <c r="H54"/>
  <c r="J54"/>
  <c r="K54"/>
  <c r="L54"/>
  <c r="B55"/>
  <c r="C56" s="1"/>
  <c r="F55"/>
  <c r="A55" s="1"/>
  <c r="G55"/>
  <c r="H55"/>
  <c r="J55"/>
  <c r="K55"/>
  <c r="L55"/>
  <c r="B56"/>
  <c r="C57" s="1"/>
  <c r="F56"/>
  <c r="A56" s="1"/>
  <c r="G56"/>
  <c r="H56"/>
  <c r="J56"/>
  <c r="K56"/>
  <c r="L56"/>
  <c r="B57"/>
  <c r="C58" s="1"/>
  <c r="F57"/>
  <c r="A57" s="1"/>
  <c r="G57"/>
  <c r="H57"/>
  <c r="J57"/>
  <c r="K57"/>
  <c r="L57"/>
  <c r="B58"/>
  <c r="C59" s="1"/>
  <c r="F58"/>
  <c r="A58" s="1"/>
  <c r="G58"/>
  <c r="H58"/>
  <c r="J58"/>
  <c r="K58"/>
  <c r="L58"/>
  <c r="B59"/>
  <c r="C60" s="1"/>
  <c r="F59"/>
  <c r="A59" s="1"/>
  <c r="G59"/>
  <c r="H59"/>
  <c r="J59"/>
  <c r="K59"/>
  <c r="L59"/>
  <c r="B60"/>
  <c r="C61" s="1"/>
  <c r="F60"/>
  <c r="A60" s="1"/>
  <c r="G60"/>
  <c r="H60"/>
  <c r="J60"/>
  <c r="K60"/>
  <c r="L60"/>
  <c r="B61"/>
  <c r="C62" s="1"/>
  <c r="F61"/>
  <c r="A61" s="1"/>
  <c r="G61"/>
  <c r="H61"/>
  <c r="J61"/>
  <c r="K61"/>
  <c r="L61"/>
  <c r="B62"/>
  <c r="C63" s="1"/>
  <c r="F62"/>
  <c r="A62" s="1"/>
  <c r="G62"/>
  <c r="H62"/>
  <c r="J62"/>
  <c r="K62"/>
  <c r="L62"/>
  <c r="B63"/>
  <c r="C64" s="1"/>
  <c r="F63"/>
  <c r="A63" s="1"/>
  <c r="G63"/>
  <c r="H63"/>
  <c r="J63"/>
  <c r="K63"/>
  <c r="L63"/>
  <c r="B64"/>
  <c r="C65" s="1"/>
  <c r="F64"/>
  <c r="A64" s="1"/>
  <c r="G64"/>
  <c r="H64"/>
  <c r="J64"/>
  <c r="K64"/>
  <c r="L64"/>
  <c r="B65"/>
  <c r="C66" s="1"/>
  <c r="F65"/>
  <c r="A65" s="1"/>
  <c r="G65"/>
  <c r="H65"/>
  <c r="J65"/>
  <c r="K65"/>
  <c r="L65"/>
  <c r="B66"/>
  <c r="C67" s="1"/>
  <c r="F66"/>
  <c r="A66" s="1"/>
  <c r="G66"/>
  <c r="H66"/>
  <c r="J66"/>
  <c r="K66"/>
  <c r="L66"/>
  <c r="B67"/>
  <c r="C68" s="1"/>
  <c r="F67"/>
  <c r="A67" s="1"/>
  <c r="G67"/>
  <c r="H67"/>
  <c r="J67"/>
  <c r="K67"/>
  <c r="L67"/>
  <c r="B68"/>
  <c r="F68"/>
  <c r="A68" s="1"/>
  <c r="G68"/>
  <c r="H68"/>
  <c r="J68"/>
  <c r="K68"/>
  <c r="L68"/>
  <c r="B3" i="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Z29" i="6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E21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E7"/>
  <c r="W3" i="5"/>
  <c r="X4" s="1"/>
  <c r="D3"/>
  <c r="D4"/>
  <c r="D5"/>
  <c r="D6"/>
  <c r="D7"/>
  <c r="D11"/>
  <c r="D2"/>
  <c r="C3"/>
  <c r="C4"/>
  <c r="C5"/>
  <c r="C6"/>
  <c r="C7"/>
  <c r="C11"/>
  <c r="C2"/>
  <c r="S3"/>
  <c r="S4" s="1"/>
  <c r="W4" s="1"/>
  <c r="I3" i="3"/>
  <c r="H3"/>
  <c r="D3"/>
  <c r="E3"/>
  <c r="M4"/>
  <c r="K3"/>
  <c r="K4"/>
  <c r="L2"/>
  <c r="M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3"/>
  <c r="M5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K5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G3"/>
  <c r="P2"/>
  <c r="J3"/>
  <c r="J4" s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C3"/>
  <c r="B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A2"/>
  <c r="H2"/>
  <c r="G4"/>
  <c r="H4" s="1"/>
  <c r="F3"/>
  <c r="A3" s="1"/>
  <c r="T2" i="1"/>
  <c r="S2"/>
  <c r="U2"/>
  <c r="O2"/>
  <c r="D5" l="1"/>
  <c r="T3"/>
  <c r="AA3"/>
  <c r="E3"/>
  <c r="J3"/>
  <c r="N3"/>
  <c r="F3"/>
  <c r="U3"/>
  <c r="U4"/>
  <c r="E4"/>
  <c r="J4"/>
  <c r="O4"/>
  <c r="W4"/>
  <c r="F4"/>
  <c r="F2"/>
  <c r="D6"/>
  <c r="E2"/>
  <c r="I56" i="5"/>
  <c r="I49"/>
  <c r="I52"/>
  <c r="I48"/>
  <c r="I53"/>
  <c r="X5"/>
  <c r="N3"/>
  <c r="Q3" s="1"/>
  <c r="I38"/>
  <c r="I50"/>
  <c r="I26"/>
  <c r="I27"/>
  <c r="G39"/>
  <c r="I33"/>
  <c r="I47"/>
  <c r="I43"/>
  <c r="I35"/>
  <c r="I31"/>
  <c r="I23"/>
  <c r="I19"/>
  <c r="I62"/>
  <c r="I44"/>
  <c r="I40"/>
  <c r="I36"/>
  <c r="I32"/>
  <c r="I28"/>
  <c r="I24"/>
  <c r="I20"/>
  <c r="I41"/>
  <c r="I37"/>
  <c r="I29"/>
  <c r="I25"/>
  <c r="I21"/>
  <c r="I17"/>
  <c r="I46"/>
  <c r="I42"/>
  <c r="I34"/>
  <c r="I30"/>
  <c r="I22"/>
  <c r="I18"/>
  <c r="D13"/>
  <c r="C13"/>
  <c r="C12"/>
  <c r="D12"/>
  <c r="I3" i="1"/>
  <c r="R3"/>
  <c r="O3"/>
  <c r="S3"/>
  <c r="N4"/>
  <c r="V4"/>
  <c r="AA4"/>
  <c r="I4"/>
  <c r="R4"/>
  <c r="S4"/>
  <c r="AB4"/>
  <c r="J2"/>
  <c r="N2"/>
  <c r="R2"/>
  <c r="V2"/>
  <c r="AA2"/>
  <c r="Q2"/>
  <c r="Y2"/>
  <c r="AB2"/>
  <c r="P2"/>
  <c r="I2"/>
  <c r="Q3"/>
  <c r="Y4"/>
  <c r="Y3"/>
  <c r="Q4"/>
  <c r="V3"/>
  <c r="AB3"/>
  <c r="G3"/>
  <c r="P3"/>
  <c r="W3"/>
  <c r="G4"/>
  <c r="P4"/>
  <c r="T4"/>
  <c r="C6" i="7"/>
  <c r="H6"/>
  <c r="J6" s="1"/>
  <c r="N41" i="3"/>
  <c r="P41" s="1"/>
  <c r="M42"/>
  <c r="O41"/>
  <c r="I42"/>
  <c r="D41"/>
  <c r="E40"/>
  <c r="AG3" i="5"/>
  <c r="AG4"/>
  <c r="AC4"/>
  <c r="AB4" s="1"/>
  <c r="AC3"/>
  <c r="AB3" s="1"/>
  <c r="E2" i="3"/>
  <c r="O2"/>
  <c r="P3"/>
  <c r="I4"/>
  <c r="I5" s="1"/>
  <c r="G5"/>
  <c r="O3"/>
  <c r="C38"/>
  <c r="C36"/>
  <c r="C34"/>
  <c r="C32"/>
  <c r="C30"/>
  <c r="C28"/>
  <c r="C26"/>
  <c r="C24"/>
  <c r="C22"/>
  <c r="C20"/>
  <c r="C18"/>
  <c r="C16"/>
  <c r="C14"/>
  <c r="C12"/>
  <c r="C10"/>
  <c r="C8"/>
  <c r="C6"/>
  <c r="C4"/>
  <c r="C39"/>
  <c r="C37"/>
  <c r="C35"/>
  <c r="C33"/>
  <c r="C31"/>
  <c r="C29"/>
  <c r="C27"/>
  <c r="C25"/>
  <c r="C23"/>
  <c r="C21"/>
  <c r="C19"/>
  <c r="C17"/>
  <c r="C15"/>
  <c r="C13"/>
  <c r="C11"/>
  <c r="C9"/>
  <c r="C7"/>
  <c r="C5"/>
  <c r="F4"/>
  <c r="D7" i="1" l="1"/>
  <c r="C5"/>
  <c r="G2"/>
  <c r="C6"/>
  <c r="D8"/>
  <c r="I59" i="5"/>
  <c r="R3"/>
  <c r="P3"/>
  <c r="I58"/>
  <c r="I54"/>
  <c r="I60"/>
  <c r="G45"/>
  <c r="I39"/>
  <c r="I55"/>
  <c r="I61"/>
  <c r="D14"/>
  <c r="C14"/>
  <c r="E6" i="7"/>
  <c r="C7"/>
  <c r="H7"/>
  <c r="J7" s="1"/>
  <c r="O42" i="3"/>
  <c r="P42"/>
  <c r="I43"/>
  <c r="D42"/>
  <c r="E41"/>
  <c r="N42"/>
  <c r="M43"/>
  <c r="G6"/>
  <c r="H5"/>
  <c r="I6" s="1"/>
  <c r="P4"/>
  <c r="F5"/>
  <c r="A4"/>
  <c r="P5"/>
  <c r="O4"/>
  <c r="O5"/>
  <c r="D4"/>
  <c r="D9" i="1" l="1"/>
  <c r="C7"/>
  <c r="E5"/>
  <c r="R5"/>
  <c r="Y5"/>
  <c r="S5"/>
  <c r="AB5"/>
  <c r="N5"/>
  <c r="Q5"/>
  <c r="O5"/>
  <c r="V5"/>
  <c r="J5"/>
  <c r="AA5"/>
  <c r="F5"/>
  <c r="W5"/>
  <c r="P5"/>
  <c r="I5"/>
  <c r="U5"/>
  <c r="T5"/>
  <c r="E6"/>
  <c r="F6"/>
  <c r="R6"/>
  <c r="N6"/>
  <c r="I6"/>
  <c r="AB6"/>
  <c r="S6"/>
  <c r="U6"/>
  <c r="O6"/>
  <c r="J6"/>
  <c r="AA6"/>
  <c r="T6"/>
  <c r="W6"/>
  <c r="P6"/>
  <c r="V6"/>
  <c r="Y6"/>
  <c r="Q6"/>
  <c r="D10"/>
  <c r="C8"/>
  <c r="I45" i="5"/>
  <c r="I64"/>
  <c r="D15"/>
  <c r="C15"/>
  <c r="C8" i="7"/>
  <c r="E7"/>
  <c r="H8"/>
  <c r="J8" s="1"/>
  <c r="N43" i="3"/>
  <c r="M44"/>
  <c r="O43"/>
  <c r="I44"/>
  <c r="P43"/>
  <c r="D43"/>
  <c r="E42"/>
  <c r="G7"/>
  <c r="H6"/>
  <c r="I7" s="1"/>
  <c r="F6"/>
  <c r="A5"/>
  <c r="P6"/>
  <c r="O6"/>
  <c r="D5"/>
  <c r="E4"/>
  <c r="D11" i="1" l="1"/>
  <c r="C9"/>
  <c r="G5"/>
  <c r="AA7"/>
  <c r="U7"/>
  <c r="S7"/>
  <c r="R7"/>
  <c r="W7"/>
  <c r="V7"/>
  <c r="Q7"/>
  <c r="F7"/>
  <c r="J7"/>
  <c r="AB7"/>
  <c r="P7"/>
  <c r="T7"/>
  <c r="N7"/>
  <c r="E7"/>
  <c r="I7"/>
  <c r="Y7"/>
  <c r="O7"/>
  <c r="D12"/>
  <c r="C10"/>
  <c r="E8"/>
  <c r="F8"/>
  <c r="O8"/>
  <c r="W8"/>
  <c r="Q8"/>
  <c r="I8"/>
  <c r="N8"/>
  <c r="U8"/>
  <c r="T8"/>
  <c r="Y8"/>
  <c r="P8"/>
  <c r="J8"/>
  <c r="S8"/>
  <c r="AA8"/>
  <c r="AB8"/>
  <c r="R8"/>
  <c r="V8"/>
  <c r="G6"/>
  <c r="I51" i="5"/>
  <c r="I65"/>
  <c r="I66"/>
  <c r="D16"/>
  <c r="C16"/>
  <c r="C9" i="7"/>
  <c r="E8"/>
  <c r="H9"/>
  <c r="J9" s="1"/>
  <c r="N44" i="3"/>
  <c r="P44" s="1"/>
  <c r="M45"/>
  <c r="D44"/>
  <c r="E43"/>
  <c r="O44"/>
  <c r="I45"/>
  <c r="G8"/>
  <c r="H7"/>
  <c r="I8" s="1"/>
  <c r="F7"/>
  <c r="A6"/>
  <c r="P7"/>
  <c r="O7"/>
  <c r="D6"/>
  <c r="E5"/>
  <c r="O9" i="1" l="1"/>
  <c r="I9"/>
  <c r="V9"/>
  <c r="E9"/>
  <c r="G9"/>
  <c r="J9"/>
  <c r="F9"/>
  <c r="AB9"/>
  <c r="Y9"/>
  <c r="S9"/>
  <c r="W9"/>
  <c r="Q9"/>
  <c r="U9"/>
  <c r="N9"/>
  <c r="AA9"/>
  <c r="P9"/>
  <c r="R9"/>
  <c r="T9"/>
  <c r="D13"/>
  <c r="C11"/>
  <c r="G8"/>
  <c r="G7"/>
  <c r="D14"/>
  <c r="C12"/>
  <c r="F10"/>
  <c r="T10"/>
  <c r="J10"/>
  <c r="O10"/>
  <c r="U10"/>
  <c r="W10"/>
  <c r="I10"/>
  <c r="N10"/>
  <c r="R10"/>
  <c r="E10"/>
  <c r="AA10"/>
  <c r="S10"/>
  <c r="Q10"/>
  <c r="Y10"/>
  <c r="AB10"/>
  <c r="V10"/>
  <c r="G10"/>
  <c r="P10"/>
  <c r="I57" i="5"/>
  <c r="I63"/>
  <c r="D17"/>
  <c r="C17"/>
  <c r="C10" i="7"/>
  <c r="E9"/>
  <c r="H10"/>
  <c r="J10" s="1"/>
  <c r="N45" i="3"/>
  <c r="P45" s="1"/>
  <c r="M46"/>
  <c r="O45"/>
  <c r="I46"/>
  <c r="D45"/>
  <c r="E44"/>
  <c r="G9"/>
  <c r="H9" s="1"/>
  <c r="H8"/>
  <c r="I9" s="1"/>
  <c r="F8"/>
  <c r="A7"/>
  <c r="P8"/>
  <c r="O8"/>
  <c r="D7"/>
  <c r="E6"/>
  <c r="D15" i="1" l="1"/>
  <c r="C13"/>
  <c r="AB11"/>
  <c r="S11"/>
  <c r="I11"/>
  <c r="N11"/>
  <c r="J11"/>
  <c r="W11"/>
  <c r="U11"/>
  <c r="R11"/>
  <c r="O11"/>
  <c r="V11"/>
  <c r="P11"/>
  <c r="AA11"/>
  <c r="T11"/>
  <c r="E11"/>
  <c r="Q11"/>
  <c r="F11"/>
  <c r="G11" s="1"/>
  <c r="Y11"/>
  <c r="D16"/>
  <c r="C14"/>
  <c r="AA12"/>
  <c r="E12"/>
  <c r="V12"/>
  <c r="Y12"/>
  <c r="F12"/>
  <c r="N12"/>
  <c r="R12"/>
  <c r="S12"/>
  <c r="U12"/>
  <c r="T12"/>
  <c r="I12"/>
  <c r="AB12"/>
  <c r="Q12"/>
  <c r="P12"/>
  <c r="J12"/>
  <c r="W12"/>
  <c r="O12"/>
  <c r="D18" i="5"/>
  <c r="C18"/>
  <c r="C11" i="7"/>
  <c r="E10"/>
  <c r="H11"/>
  <c r="J11" s="1"/>
  <c r="O46" i="3"/>
  <c r="I47"/>
  <c r="D46"/>
  <c r="E45"/>
  <c r="N46"/>
  <c r="P46" s="1"/>
  <c r="M47"/>
  <c r="G10"/>
  <c r="F9"/>
  <c r="A8"/>
  <c r="P9"/>
  <c r="O9"/>
  <c r="D8"/>
  <c r="E7"/>
  <c r="I10"/>
  <c r="D17" i="1" l="1"/>
  <c r="C15"/>
  <c r="P13"/>
  <c r="AA13"/>
  <c r="N13"/>
  <c r="S13"/>
  <c r="U13"/>
  <c r="Q13"/>
  <c r="Y13"/>
  <c r="O13"/>
  <c r="W13"/>
  <c r="AB13"/>
  <c r="V13"/>
  <c r="J13"/>
  <c r="R13"/>
  <c r="F13"/>
  <c r="T13"/>
  <c r="E13"/>
  <c r="I13"/>
  <c r="G12"/>
  <c r="D18"/>
  <c r="C16"/>
  <c r="F14"/>
  <c r="E14"/>
  <c r="R14"/>
  <c r="J14"/>
  <c r="W14"/>
  <c r="AA14"/>
  <c r="O14"/>
  <c r="V14"/>
  <c r="G14"/>
  <c r="Y14"/>
  <c r="N14"/>
  <c r="T14"/>
  <c r="Q14"/>
  <c r="P14"/>
  <c r="U14"/>
  <c r="AB14"/>
  <c r="S14"/>
  <c r="I14"/>
  <c r="D19" i="5"/>
  <c r="C19"/>
  <c r="C12" i="7"/>
  <c r="E11"/>
  <c r="H12"/>
  <c r="J12" s="1"/>
  <c r="O47" i="3"/>
  <c r="P47"/>
  <c r="I48"/>
  <c r="N47"/>
  <c r="M48"/>
  <c r="D47"/>
  <c r="E46"/>
  <c r="G11"/>
  <c r="H10"/>
  <c r="I11" s="1"/>
  <c r="F10"/>
  <c r="A9"/>
  <c r="P10"/>
  <c r="O10"/>
  <c r="D9"/>
  <c r="E8"/>
  <c r="G13" i="1" l="1"/>
  <c r="D19"/>
  <c r="C17"/>
  <c r="F15"/>
  <c r="S15"/>
  <c r="E15"/>
  <c r="R15"/>
  <c r="N15"/>
  <c r="V15"/>
  <c r="W15"/>
  <c r="AB15"/>
  <c r="J15"/>
  <c r="I15"/>
  <c r="G15"/>
  <c r="U15"/>
  <c r="P15"/>
  <c r="Q15"/>
  <c r="O15"/>
  <c r="AA15"/>
  <c r="Y15"/>
  <c r="T15"/>
  <c r="D20"/>
  <c r="C18"/>
  <c r="E16"/>
  <c r="F16"/>
  <c r="W16"/>
  <c r="I16"/>
  <c r="N16"/>
  <c r="O16"/>
  <c r="V16"/>
  <c r="T16"/>
  <c r="AA16"/>
  <c r="U16"/>
  <c r="S16"/>
  <c r="AB16"/>
  <c r="Y16"/>
  <c r="P16"/>
  <c r="Q16"/>
  <c r="J16"/>
  <c r="R16"/>
  <c r="D20" i="5"/>
  <c r="C20"/>
  <c r="C13" i="7"/>
  <c r="E12"/>
  <c r="H13"/>
  <c r="J13" s="1"/>
  <c r="N48" i="3"/>
  <c r="P48" s="1"/>
  <c r="M49"/>
  <c r="O48"/>
  <c r="I49"/>
  <c r="D48"/>
  <c r="E47"/>
  <c r="G12"/>
  <c r="H11"/>
  <c r="I12" s="1"/>
  <c r="F11"/>
  <c r="A10"/>
  <c r="P11"/>
  <c r="O11"/>
  <c r="D10"/>
  <c r="E9"/>
  <c r="D21" i="1" l="1"/>
  <c r="C19"/>
  <c r="F17"/>
  <c r="E17"/>
  <c r="J17"/>
  <c r="N17"/>
  <c r="R17"/>
  <c r="P17"/>
  <c r="W17"/>
  <c r="T17"/>
  <c r="O17"/>
  <c r="AA17"/>
  <c r="U17"/>
  <c r="S17"/>
  <c r="AB17"/>
  <c r="Y17"/>
  <c r="I17"/>
  <c r="Q17"/>
  <c r="V17"/>
  <c r="G16"/>
  <c r="D22"/>
  <c r="C20"/>
  <c r="F18"/>
  <c r="E18"/>
  <c r="N18"/>
  <c r="P18"/>
  <c r="W18"/>
  <c r="T18"/>
  <c r="AA18"/>
  <c r="Y18"/>
  <c r="V18"/>
  <c r="I18"/>
  <c r="R18"/>
  <c r="S18"/>
  <c r="Q18"/>
  <c r="O18"/>
  <c r="J18"/>
  <c r="AB18"/>
  <c r="U18"/>
  <c r="D21" i="5"/>
  <c r="C21"/>
  <c r="C14" i="7"/>
  <c r="E13"/>
  <c r="H14"/>
  <c r="J14" s="1"/>
  <c r="O49" i="3"/>
  <c r="I50"/>
  <c r="D49"/>
  <c r="E48"/>
  <c r="N49"/>
  <c r="P49" s="1"/>
  <c r="M50"/>
  <c r="G13"/>
  <c r="H12"/>
  <c r="I13" s="1"/>
  <c r="F12"/>
  <c r="A11"/>
  <c r="P12"/>
  <c r="O12"/>
  <c r="E10"/>
  <c r="D11"/>
  <c r="D23" i="1" l="1"/>
  <c r="C21"/>
  <c r="T19"/>
  <c r="V19"/>
  <c r="AA19"/>
  <c r="Y19"/>
  <c r="W19"/>
  <c r="N19"/>
  <c r="G19"/>
  <c r="S19"/>
  <c r="I19"/>
  <c r="O19"/>
  <c r="R19"/>
  <c r="Q19"/>
  <c r="E19"/>
  <c r="U19"/>
  <c r="P19"/>
  <c r="F19"/>
  <c r="AB19"/>
  <c r="J19"/>
  <c r="G17"/>
  <c r="D24"/>
  <c r="C22"/>
  <c r="E20"/>
  <c r="F20"/>
  <c r="J20"/>
  <c r="I20"/>
  <c r="AB20"/>
  <c r="U20"/>
  <c r="T20"/>
  <c r="W20"/>
  <c r="V20"/>
  <c r="Q20"/>
  <c r="P20"/>
  <c r="S20"/>
  <c r="R20"/>
  <c r="O20"/>
  <c r="N20"/>
  <c r="AA20"/>
  <c r="Y20"/>
  <c r="G18"/>
  <c r="D22" i="5"/>
  <c r="C22"/>
  <c r="C15" i="7"/>
  <c r="E14"/>
  <c r="H15"/>
  <c r="J15" s="1"/>
  <c r="O50" i="3"/>
  <c r="P50"/>
  <c r="I51"/>
  <c r="N50"/>
  <c r="M51"/>
  <c r="D50"/>
  <c r="E49"/>
  <c r="G14"/>
  <c r="H13"/>
  <c r="I14" s="1"/>
  <c r="F13"/>
  <c r="A12"/>
  <c r="P13"/>
  <c r="O13"/>
  <c r="D12"/>
  <c r="E11"/>
  <c r="D25" i="1" l="1"/>
  <c r="C23"/>
  <c r="E21"/>
  <c r="F21"/>
  <c r="P21"/>
  <c r="O21"/>
  <c r="N21"/>
  <c r="AA21"/>
  <c r="G21"/>
  <c r="J21"/>
  <c r="I21"/>
  <c r="AB21"/>
  <c r="U21"/>
  <c r="Y21"/>
  <c r="W21"/>
  <c r="Q21"/>
  <c r="T21"/>
  <c r="S21"/>
  <c r="R21"/>
  <c r="V21"/>
  <c r="G20"/>
  <c r="D26"/>
  <c r="C24"/>
  <c r="F22"/>
  <c r="E22"/>
  <c r="Q22"/>
  <c r="P22"/>
  <c r="O22"/>
  <c r="N22"/>
  <c r="G22"/>
  <c r="J22"/>
  <c r="I22"/>
  <c r="AB22"/>
  <c r="AA22"/>
  <c r="Y22"/>
  <c r="W22"/>
  <c r="V22"/>
  <c r="U22"/>
  <c r="T22"/>
  <c r="S22"/>
  <c r="R22"/>
  <c r="D23" i="5"/>
  <c r="C23"/>
  <c r="C16" i="7"/>
  <c r="E15"/>
  <c r="H16"/>
  <c r="J16" s="1"/>
  <c r="N51" i="3"/>
  <c r="P51" s="1"/>
  <c r="M52"/>
  <c r="E50"/>
  <c r="D51"/>
  <c r="O51"/>
  <c r="I52"/>
  <c r="G15"/>
  <c r="H14"/>
  <c r="I15" s="1"/>
  <c r="F14"/>
  <c r="A13"/>
  <c r="P14"/>
  <c r="O14"/>
  <c r="D13"/>
  <c r="E12"/>
  <c r="D27" i="1" l="1"/>
  <c r="C25"/>
  <c r="F23"/>
  <c r="E23"/>
  <c r="I23"/>
  <c r="AA23"/>
  <c r="T23"/>
  <c r="W23"/>
  <c r="V23"/>
  <c r="U23"/>
  <c r="P23"/>
  <c r="S23"/>
  <c r="R23"/>
  <c r="Q23"/>
  <c r="G23"/>
  <c r="O23"/>
  <c r="N23"/>
  <c r="Y23"/>
  <c r="J23"/>
  <c r="AB23"/>
  <c r="D28"/>
  <c r="C26"/>
  <c r="E24"/>
  <c r="F24"/>
  <c r="R24"/>
  <c r="J24"/>
  <c r="N24"/>
  <c r="AA24"/>
  <c r="Y24"/>
  <c r="W24"/>
  <c r="I24"/>
  <c r="AB24"/>
  <c r="U24"/>
  <c r="T24"/>
  <c r="S24"/>
  <c r="V24"/>
  <c r="Q24"/>
  <c r="P24"/>
  <c r="O24"/>
  <c r="D24" i="5"/>
  <c r="C24"/>
  <c r="C17" i="7"/>
  <c r="E16"/>
  <c r="H17"/>
  <c r="J17" s="1"/>
  <c r="O52" i="3"/>
  <c r="P52"/>
  <c r="I53"/>
  <c r="N52"/>
  <c r="M53"/>
  <c r="D52"/>
  <c r="E51"/>
  <c r="G16"/>
  <c r="H15"/>
  <c r="I16" s="1"/>
  <c r="F15"/>
  <c r="A14"/>
  <c r="P15"/>
  <c r="O15"/>
  <c r="D14"/>
  <c r="E13"/>
  <c r="D29" i="1" l="1"/>
  <c r="C27"/>
  <c r="G24"/>
  <c r="E25"/>
  <c r="F25"/>
  <c r="W25"/>
  <c r="V25"/>
  <c r="Q25"/>
  <c r="P25"/>
  <c r="S25"/>
  <c r="R25"/>
  <c r="G25"/>
  <c r="O25"/>
  <c r="N25"/>
  <c r="AA25"/>
  <c r="Y25"/>
  <c r="J25"/>
  <c r="I25"/>
  <c r="AB25"/>
  <c r="U25"/>
  <c r="T25"/>
  <c r="D30"/>
  <c r="C28"/>
  <c r="F26"/>
  <c r="E26"/>
  <c r="P26"/>
  <c r="O26"/>
  <c r="N26"/>
  <c r="AA26"/>
  <c r="G26"/>
  <c r="J26"/>
  <c r="I26"/>
  <c r="AB26"/>
  <c r="U26"/>
  <c r="Y26"/>
  <c r="W26"/>
  <c r="V26"/>
  <c r="Q26"/>
  <c r="T26"/>
  <c r="S26"/>
  <c r="R26"/>
  <c r="D25" i="5"/>
  <c r="C25"/>
  <c r="C18" i="7"/>
  <c r="E17"/>
  <c r="H18"/>
  <c r="J18" s="1"/>
  <c r="N53" i="3"/>
  <c r="P53" s="1"/>
  <c r="M54"/>
  <c r="D53"/>
  <c r="E52"/>
  <c r="O53"/>
  <c r="I54"/>
  <c r="G17"/>
  <c r="H16"/>
  <c r="I17" s="1"/>
  <c r="F16"/>
  <c r="A15"/>
  <c r="P16"/>
  <c r="O16"/>
  <c r="D15"/>
  <c r="E14"/>
  <c r="D31" i="1" l="1"/>
  <c r="C29"/>
  <c r="F27"/>
  <c r="E27"/>
  <c r="T27"/>
  <c r="W27"/>
  <c r="V27"/>
  <c r="Q27"/>
  <c r="P27"/>
  <c r="S27"/>
  <c r="R27"/>
  <c r="O27"/>
  <c r="N27"/>
  <c r="I27"/>
  <c r="AA27"/>
  <c r="Y27"/>
  <c r="J27"/>
  <c r="AB27"/>
  <c r="U27"/>
  <c r="D32"/>
  <c r="C30"/>
  <c r="E28"/>
  <c r="F28"/>
  <c r="Y28"/>
  <c r="W28"/>
  <c r="V28"/>
  <c r="AA28"/>
  <c r="T28"/>
  <c r="S28"/>
  <c r="R28"/>
  <c r="U28"/>
  <c r="P28"/>
  <c r="O28"/>
  <c r="N28"/>
  <c r="Q28"/>
  <c r="J28"/>
  <c r="I28"/>
  <c r="AB28"/>
  <c r="C26" i="5"/>
  <c r="D26"/>
  <c r="C19" i="7"/>
  <c r="E18"/>
  <c r="H19"/>
  <c r="J19" s="1"/>
  <c r="N54" i="3"/>
  <c r="M55"/>
  <c r="O54"/>
  <c r="I55"/>
  <c r="P54"/>
  <c r="E53"/>
  <c r="D54"/>
  <c r="G18"/>
  <c r="H17"/>
  <c r="I18" s="1"/>
  <c r="F17"/>
  <c r="A16"/>
  <c r="P17"/>
  <c r="O17"/>
  <c r="D16"/>
  <c r="E15"/>
  <c r="D33" i="1" l="1"/>
  <c r="C31"/>
  <c r="G28"/>
  <c r="G27"/>
  <c r="E29"/>
  <c r="F29"/>
  <c r="V29"/>
  <c r="Q29"/>
  <c r="P29"/>
  <c r="O29"/>
  <c r="R29"/>
  <c r="G29"/>
  <c r="J29"/>
  <c r="N29"/>
  <c r="AA29"/>
  <c r="Y29"/>
  <c r="W29"/>
  <c r="I29"/>
  <c r="AB29"/>
  <c r="U29"/>
  <c r="T29"/>
  <c r="S29"/>
  <c r="D34"/>
  <c r="C32"/>
  <c r="F30"/>
  <c r="E30"/>
  <c r="O30"/>
  <c r="N30"/>
  <c r="AA30"/>
  <c r="Y30"/>
  <c r="J30"/>
  <c r="I30"/>
  <c r="AB30"/>
  <c r="U30"/>
  <c r="T30"/>
  <c r="W30"/>
  <c r="V30"/>
  <c r="Q30"/>
  <c r="P30"/>
  <c r="S30"/>
  <c r="R30"/>
  <c r="G30"/>
  <c r="D27" i="5"/>
  <c r="C27"/>
  <c r="C20" i="7"/>
  <c r="E19"/>
  <c r="H20"/>
  <c r="J20" s="1"/>
  <c r="N55" i="3"/>
  <c r="P55" s="1"/>
  <c r="M56"/>
  <c r="D55"/>
  <c r="E54"/>
  <c r="O55"/>
  <c r="I56"/>
  <c r="G19"/>
  <c r="H18"/>
  <c r="I19" s="1"/>
  <c r="F18"/>
  <c r="A17"/>
  <c r="P18"/>
  <c r="O18"/>
  <c r="D17"/>
  <c r="E16"/>
  <c r="D35" i="1" l="1"/>
  <c r="C33"/>
  <c r="F31"/>
  <c r="E31"/>
  <c r="J31"/>
  <c r="AB31"/>
  <c r="U31"/>
  <c r="P31"/>
  <c r="W31"/>
  <c r="V31"/>
  <c r="Q31"/>
  <c r="S31"/>
  <c r="R31"/>
  <c r="Y31"/>
  <c r="O31"/>
  <c r="I31"/>
  <c r="AA31"/>
  <c r="T31"/>
  <c r="N31"/>
  <c r="D36"/>
  <c r="C34"/>
  <c r="E32"/>
  <c r="F32"/>
  <c r="J32"/>
  <c r="I32"/>
  <c r="AB32"/>
  <c r="U32"/>
  <c r="Y32"/>
  <c r="W32"/>
  <c r="V32"/>
  <c r="Q32"/>
  <c r="T32"/>
  <c r="S32"/>
  <c r="R32"/>
  <c r="P32"/>
  <c r="O32"/>
  <c r="N32"/>
  <c r="AA32"/>
  <c r="D28" i="5"/>
  <c r="C28"/>
  <c r="I34" i="1"/>
  <c r="V34"/>
  <c r="AB34"/>
  <c r="Q34"/>
  <c r="U34"/>
  <c r="P34"/>
  <c r="T34"/>
  <c r="O34"/>
  <c r="S34"/>
  <c r="C21" i="7"/>
  <c r="E20"/>
  <c r="H21"/>
  <c r="J21" s="1"/>
  <c r="N56" i="3"/>
  <c r="M57"/>
  <c r="O56"/>
  <c r="I57"/>
  <c r="P56"/>
  <c r="E55"/>
  <c r="D56"/>
  <c r="G20"/>
  <c r="H19"/>
  <c r="I20" s="1"/>
  <c r="F19"/>
  <c r="A18"/>
  <c r="P19"/>
  <c r="O19"/>
  <c r="D18"/>
  <c r="E17"/>
  <c r="D37" i="1" l="1"/>
  <c r="C35"/>
  <c r="J35" s="1"/>
  <c r="F33"/>
  <c r="E33"/>
  <c r="Q33"/>
  <c r="P33"/>
  <c r="O33"/>
  <c r="N33"/>
  <c r="G33"/>
  <c r="J33"/>
  <c r="I33"/>
  <c r="AB33"/>
  <c r="AA33"/>
  <c r="Y33"/>
  <c r="W33"/>
  <c r="V33"/>
  <c r="T33"/>
  <c r="S33"/>
  <c r="R33"/>
  <c r="U33"/>
  <c r="G32"/>
  <c r="G31"/>
  <c r="D38"/>
  <c r="C36"/>
  <c r="F34"/>
  <c r="E34"/>
  <c r="W34"/>
  <c r="Y34"/>
  <c r="AA34"/>
  <c r="N34"/>
  <c r="J34"/>
  <c r="R34"/>
  <c r="D29" i="5"/>
  <c r="C29"/>
  <c r="N35" i="1"/>
  <c r="R35"/>
  <c r="AA35"/>
  <c r="W35"/>
  <c r="G34"/>
  <c r="C22" i="7"/>
  <c r="E21"/>
  <c r="H22"/>
  <c r="J22" s="1"/>
  <c r="N57" i="3"/>
  <c r="P57" s="1"/>
  <c r="M58"/>
  <c r="D57"/>
  <c r="E56"/>
  <c r="O57"/>
  <c r="I58"/>
  <c r="G21"/>
  <c r="H20"/>
  <c r="I21" s="1"/>
  <c r="F20"/>
  <c r="A19"/>
  <c r="P20"/>
  <c r="O20"/>
  <c r="D19"/>
  <c r="E18"/>
  <c r="T35" i="1" l="1"/>
  <c r="I35"/>
  <c r="Y35"/>
  <c r="D39"/>
  <c r="C37"/>
  <c r="S35"/>
  <c r="P35"/>
  <c r="U35"/>
  <c r="AB35"/>
  <c r="F35"/>
  <c r="E35"/>
  <c r="O35"/>
  <c r="Q35"/>
  <c r="V35"/>
  <c r="D40"/>
  <c r="C38"/>
  <c r="E36"/>
  <c r="F36"/>
  <c r="D30" i="5"/>
  <c r="C30"/>
  <c r="J36" i="1"/>
  <c r="O36"/>
  <c r="S36"/>
  <c r="W36"/>
  <c r="I36"/>
  <c r="N36"/>
  <c r="R36"/>
  <c r="V36"/>
  <c r="AB36"/>
  <c r="Q36"/>
  <c r="U36"/>
  <c r="AA36"/>
  <c r="P36"/>
  <c r="T36"/>
  <c r="Y36"/>
  <c r="G35"/>
  <c r="C23" i="7"/>
  <c r="E22"/>
  <c r="H23"/>
  <c r="J23" s="1"/>
  <c r="O58" i="3"/>
  <c r="P58"/>
  <c r="I59"/>
  <c r="N58"/>
  <c r="M59"/>
  <c r="D58"/>
  <c r="E57"/>
  <c r="G22"/>
  <c r="H21"/>
  <c r="I22" s="1"/>
  <c r="F21"/>
  <c r="A20"/>
  <c r="P21"/>
  <c r="O21"/>
  <c r="D20"/>
  <c r="E19"/>
  <c r="D41" i="1" l="1"/>
  <c r="C39"/>
  <c r="F37"/>
  <c r="E37"/>
  <c r="D42"/>
  <c r="C40"/>
  <c r="F38"/>
  <c r="E38"/>
  <c r="C31" i="5"/>
  <c r="C32"/>
  <c r="D31"/>
  <c r="P37" i="1"/>
  <c r="T37"/>
  <c r="Y37"/>
  <c r="J37"/>
  <c r="O37"/>
  <c r="S37"/>
  <c r="W37"/>
  <c r="I37"/>
  <c r="N37"/>
  <c r="R37"/>
  <c r="V37"/>
  <c r="AB37"/>
  <c r="Q37"/>
  <c r="U37"/>
  <c r="AA37"/>
  <c r="G36"/>
  <c r="C24" i="7"/>
  <c r="E23"/>
  <c r="H24"/>
  <c r="J24" s="1"/>
  <c r="N59" i="3"/>
  <c r="P59" s="1"/>
  <c r="M60"/>
  <c r="D59"/>
  <c r="E58"/>
  <c r="O59"/>
  <c r="I60"/>
  <c r="G23"/>
  <c r="H22"/>
  <c r="I23" s="1"/>
  <c r="F22"/>
  <c r="A21"/>
  <c r="P22"/>
  <c r="O22"/>
  <c r="D21"/>
  <c r="E20"/>
  <c r="D43" i="1" l="1"/>
  <c r="C41"/>
  <c r="E39"/>
  <c r="F39"/>
  <c r="D44"/>
  <c r="C42"/>
  <c r="E40"/>
  <c r="F40"/>
  <c r="D32" i="5"/>
  <c r="Q38" i="1"/>
  <c r="U38"/>
  <c r="AA38"/>
  <c r="P38"/>
  <c r="T38"/>
  <c r="Y38"/>
  <c r="J38"/>
  <c r="O38"/>
  <c r="S38"/>
  <c r="W38"/>
  <c r="I38"/>
  <c r="N38"/>
  <c r="R38"/>
  <c r="V38"/>
  <c r="AB38"/>
  <c r="G37"/>
  <c r="C25" i="7"/>
  <c r="E24"/>
  <c r="H25"/>
  <c r="J25" s="1"/>
  <c r="N60" i="3"/>
  <c r="M61"/>
  <c r="O60"/>
  <c r="I61"/>
  <c r="P60"/>
  <c r="E59"/>
  <c r="D60"/>
  <c r="G24"/>
  <c r="H23"/>
  <c r="I24" s="1"/>
  <c r="F23"/>
  <c r="A22"/>
  <c r="P23"/>
  <c r="O23"/>
  <c r="D22"/>
  <c r="E21"/>
  <c r="D45" i="1" l="1"/>
  <c r="C43"/>
  <c r="F41"/>
  <c r="E41"/>
  <c r="D46"/>
  <c r="C46" s="1"/>
  <c r="C44"/>
  <c r="F42"/>
  <c r="E42"/>
  <c r="I39"/>
  <c r="Q39"/>
  <c r="U39"/>
  <c r="AA39"/>
  <c r="P39"/>
  <c r="T39"/>
  <c r="Y39"/>
  <c r="O39"/>
  <c r="S39"/>
  <c r="W39"/>
  <c r="J39"/>
  <c r="N39"/>
  <c r="R39"/>
  <c r="V39"/>
  <c r="AB39"/>
  <c r="G38"/>
  <c r="C26" i="7"/>
  <c r="E25"/>
  <c r="H26"/>
  <c r="J26" s="1"/>
  <c r="N61" i="3"/>
  <c r="P61" s="1"/>
  <c r="M62"/>
  <c r="D61"/>
  <c r="E60"/>
  <c r="O61"/>
  <c r="I62"/>
  <c r="G25"/>
  <c r="H24"/>
  <c r="I25" s="1"/>
  <c r="F24"/>
  <c r="A23"/>
  <c r="P24"/>
  <c r="O24"/>
  <c r="D23"/>
  <c r="E22"/>
  <c r="D47" i="1" l="1"/>
  <c r="C47" s="1"/>
  <c r="C45"/>
  <c r="F43"/>
  <c r="E43"/>
  <c r="F46"/>
  <c r="E46"/>
  <c r="E44"/>
  <c r="F44"/>
  <c r="I40"/>
  <c r="N40"/>
  <c r="R40"/>
  <c r="V40"/>
  <c r="AB40"/>
  <c r="Q40"/>
  <c r="U40"/>
  <c r="AA40"/>
  <c r="P40"/>
  <c r="T40"/>
  <c r="Y40"/>
  <c r="J40"/>
  <c r="O40"/>
  <c r="S40"/>
  <c r="W40"/>
  <c r="G39"/>
  <c r="C27" i="7"/>
  <c r="E26"/>
  <c r="H27"/>
  <c r="J27" s="1"/>
  <c r="N62" i="3"/>
  <c r="P62" s="1"/>
  <c r="M63"/>
  <c r="O62"/>
  <c r="I63"/>
  <c r="D62"/>
  <c r="E61"/>
  <c r="G26"/>
  <c r="H25"/>
  <c r="I26" s="1"/>
  <c r="F25"/>
  <c r="A24"/>
  <c r="P25"/>
  <c r="O25"/>
  <c r="D24"/>
  <c r="E23"/>
  <c r="F47" i="1" l="1"/>
  <c r="E47"/>
  <c r="F45"/>
  <c r="E45"/>
  <c r="J41"/>
  <c r="O41"/>
  <c r="S41"/>
  <c r="W41"/>
  <c r="I41"/>
  <c r="N41"/>
  <c r="R41"/>
  <c r="V41"/>
  <c r="AB41"/>
  <c r="Q41"/>
  <c r="U41"/>
  <c r="AA41"/>
  <c r="P41"/>
  <c r="T41"/>
  <c r="Y41"/>
  <c r="G40"/>
  <c r="C28" i="7"/>
  <c r="E27"/>
  <c r="H28"/>
  <c r="J28" s="1"/>
  <c r="O63" i="3"/>
  <c r="I64"/>
  <c r="D63"/>
  <c r="E62"/>
  <c r="N63"/>
  <c r="P63" s="1"/>
  <c r="M64"/>
  <c r="G27"/>
  <c r="H26"/>
  <c r="I27" s="1"/>
  <c r="F26"/>
  <c r="A25"/>
  <c r="P26"/>
  <c r="O26"/>
  <c r="D25"/>
  <c r="E24"/>
  <c r="G41" i="1" l="1"/>
  <c r="P42"/>
  <c r="T42"/>
  <c r="Y42"/>
  <c r="J42"/>
  <c r="O42"/>
  <c r="S42"/>
  <c r="W42"/>
  <c r="I42"/>
  <c r="N42"/>
  <c r="R42"/>
  <c r="V42"/>
  <c r="AB42"/>
  <c r="Q42"/>
  <c r="U42"/>
  <c r="AA42"/>
  <c r="C29" i="7"/>
  <c r="E28"/>
  <c r="H29"/>
  <c r="J29" s="1"/>
  <c r="N64" i="3"/>
  <c r="P64" s="1"/>
  <c r="M65"/>
  <c r="O64"/>
  <c r="I65"/>
  <c r="D64"/>
  <c r="E63"/>
  <c r="G28"/>
  <c r="H27"/>
  <c r="I28" s="1"/>
  <c r="F27"/>
  <c r="A26"/>
  <c r="P27"/>
  <c r="O27"/>
  <c r="D26"/>
  <c r="E25"/>
  <c r="G42" i="1" l="1"/>
  <c r="O43"/>
  <c r="S43"/>
  <c r="W43"/>
  <c r="J43"/>
  <c r="N43"/>
  <c r="R43"/>
  <c r="V43"/>
  <c r="AB43"/>
  <c r="I43"/>
  <c r="Q43"/>
  <c r="U43"/>
  <c r="AA43"/>
  <c r="G43"/>
  <c r="P43"/>
  <c r="T43"/>
  <c r="Y43"/>
  <c r="C30" i="7"/>
  <c r="E29"/>
  <c r="H30"/>
  <c r="J30" s="1"/>
  <c r="O65" i="3"/>
  <c r="I66"/>
  <c r="E64"/>
  <c r="D65"/>
  <c r="N65"/>
  <c r="P65" s="1"/>
  <c r="M66"/>
  <c r="H28"/>
  <c r="I29" s="1"/>
  <c r="G29"/>
  <c r="F28"/>
  <c r="A27"/>
  <c r="P28"/>
  <c r="O28"/>
  <c r="D27"/>
  <c r="E26"/>
  <c r="G44" i="1" l="1"/>
  <c r="P44"/>
  <c r="T44"/>
  <c r="Y44"/>
  <c r="J44"/>
  <c r="O44"/>
  <c r="S44"/>
  <c r="W44"/>
  <c r="I44"/>
  <c r="N44"/>
  <c r="R44"/>
  <c r="V44"/>
  <c r="AB44"/>
  <c r="Q44"/>
  <c r="U44"/>
  <c r="AA44"/>
  <c r="C31" i="7"/>
  <c r="E30"/>
  <c r="H31"/>
  <c r="J31" s="1"/>
  <c r="E65" i="3"/>
  <c r="D66"/>
  <c r="N66"/>
  <c r="M67"/>
  <c r="O66"/>
  <c r="I67"/>
  <c r="P66"/>
  <c r="H29"/>
  <c r="I30" s="1"/>
  <c r="G30"/>
  <c r="F29"/>
  <c r="A28"/>
  <c r="P29"/>
  <c r="O29"/>
  <c r="D28"/>
  <c r="E27"/>
  <c r="Q45" i="1" l="1"/>
  <c r="U45"/>
  <c r="AA45"/>
  <c r="P45"/>
  <c r="T45"/>
  <c r="Y45"/>
  <c r="J45"/>
  <c r="O45"/>
  <c r="S45"/>
  <c r="W45"/>
  <c r="I45"/>
  <c r="N45"/>
  <c r="R45"/>
  <c r="V45"/>
  <c r="AB45"/>
  <c r="C32" i="7"/>
  <c r="E31"/>
  <c r="H32"/>
  <c r="J32" s="1"/>
  <c r="O67" i="3"/>
  <c r="I68"/>
  <c r="D67"/>
  <c r="E66"/>
  <c r="N67"/>
  <c r="P67" s="1"/>
  <c r="M68"/>
  <c r="N68" s="1"/>
  <c r="H30"/>
  <c r="I31" s="1"/>
  <c r="G31"/>
  <c r="F30"/>
  <c r="A29"/>
  <c r="P30"/>
  <c r="O30"/>
  <c r="D29"/>
  <c r="E28"/>
  <c r="I46" i="1" l="1"/>
  <c r="N46"/>
  <c r="R46"/>
  <c r="V46"/>
  <c r="AB46"/>
  <c r="Q46"/>
  <c r="U46"/>
  <c r="AA46"/>
  <c r="P46"/>
  <c r="T46"/>
  <c r="Y46"/>
  <c r="J46"/>
  <c r="O46"/>
  <c r="S46"/>
  <c r="W46"/>
  <c r="G45"/>
  <c r="C33" i="7"/>
  <c r="E32"/>
  <c r="H33"/>
  <c r="J33" s="1"/>
  <c r="O68" i="3"/>
  <c r="P68"/>
  <c r="D68"/>
  <c r="E68" s="1"/>
  <c r="E67"/>
  <c r="G32"/>
  <c r="H31"/>
  <c r="I32" s="1"/>
  <c r="F31"/>
  <c r="A30"/>
  <c r="P31"/>
  <c r="O31"/>
  <c r="D30"/>
  <c r="E29"/>
  <c r="G46" i="1" l="1"/>
  <c r="J47"/>
  <c r="N47"/>
  <c r="R47"/>
  <c r="V47"/>
  <c r="AB47"/>
  <c r="I47"/>
  <c r="Q47"/>
  <c r="U47"/>
  <c r="AA47"/>
  <c r="P47"/>
  <c r="T47"/>
  <c r="Y47"/>
  <c r="O47"/>
  <c r="S47"/>
  <c r="W47"/>
  <c r="C34" i="7"/>
  <c r="E33"/>
  <c r="H34"/>
  <c r="J34" s="1"/>
  <c r="G33" i="3"/>
  <c r="H32"/>
  <c r="I33" s="1"/>
  <c r="F32"/>
  <c r="A31"/>
  <c r="P32"/>
  <c r="O32"/>
  <c r="D31"/>
  <c r="E30"/>
  <c r="G47" i="1" l="1"/>
  <c r="C35" i="7"/>
  <c r="E34"/>
  <c r="H35"/>
  <c r="J35" s="1"/>
  <c r="G34" i="3"/>
  <c r="H33"/>
  <c r="I34" s="1"/>
  <c r="F33"/>
  <c r="A32"/>
  <c r="P33"/>
  <c r="O33"/>
  <c r="D32"/>
  <c r="E31"/>
  <c r="C36" i="7" l="1"/>
  <c r="E35"/>
  <c r="H36"/>
  <c r="J36" s="1"/>
  <c r="H34" i="3"/>
  <c r="I35" s="1"/>
  <c r="G35"/>
  <c r="F34"/>
  <c r="A33"/>
  <c r="P34"/>
  <c r="O34"/>
  <c r="D33"/>
  <c r="E32"/>
  <c r="C37" i="7" l="1"/>
  <c r="E36"/>
  <c r="H37"/>
  <c r="J37" s="1"/>
  <c r="G36" i="3"/>
  <c r="H35"/>
  <c r="I36" s="1"/>
  <c r="F35"/>
  <c r="A34"/>
  <c r="P35"/>
  <c r="O35"/>
  <c r="D34"/>
  <c r="E33"/>
  <c r="C38" i="7" l="1"/>
  <c r="E37"/>
  <c r="H38"/>
  <c r="J38" s="1"/>
  <c r="G37" i="3"/>
  <c r="H36"/>
  <c r="I37" s="1"/>
  <c r="F36"/>
  <c r="A35"/>
  <c r="P36"/>
  <c r="D35"/>
  <c r="E34"/>
  <c r="C39" i="7" l="1"/>
  <c r="E38"/>
  <c r="H39"/>
  <c r="J39" s="1"/>
  <c r="G38" i="3"/>
  <c r="H37"/>
  <c r="I38" s="1"/>
  <c r="F37"/>
  <c r="A36"/>
  <c r="O37"/>
  <c r="O36"/>
  <c r="P37"/>
  <c r="D36"/>
  <c r="E35"/>
  <c r="C40" i="7" l="1"/>
  <c r="E39"/>
  <c r="H40"/>
  <c r="J40" s="1"/>
  <c r="G39" i="3"/>
  <c r="H39" s="1"/>
  <c r="H38"/>
  <c r="I39" s="1"/>
  <c r="F38"/>
  <c r="A37"/>
  <c r="P38"/>
  <c r="O38"/>
  <c r="D37"/>
  <c r="E36"/>
  <c r="C41" i="7" l="1"/>
  <c r="E40"/>
  <c r="H41"/>
  <c r="J41" s="1"/>
  <c r="F39" i="3"/>
  <c r="A39" s="1"/>
  <c r="A38"/>
  <c r="P39"/>
  <c r="O39"/>
  <c r="D38"/>
  <c r="E37"/>
  <c r="C42" i="7" l="1"/>
  <c r="E41"/>
  <c r="H42"/>
  <c r="J42" s="1"/>
  <c r="D39" i="3"/>
  <c r="E39" s="1"/>
  <c r="E38"/>
  <c r="C43" i="7" l="1"/>
  <c r="E42"/>
  <c r="H43"/>
  <c r="J43" s="1"/>
  <c r="S5" i="5"/>
  <c r="C44" i="7" l="1"/>
  <c r="E43"/>
  <c r="H44"/>
  <c r="J44" s="1"/>
  <c r="AG5" i="5"/>
  <c r="AC5"/>
  <c r="AB5" s="1"/>
  <c r="W5"/>
  <c r="S6"/>
  <c r="X6" l="1"/>
  <c r="C45" i="7"/>
  <c r="E44"/>
  <c r="H45"/>
  <c r="J45" s="1"/>
  <c r="W6" i="5"/>
  <c r="S7"/>
  <c r="AC6"/>
  <c r="AB6" s="1"/>
  <c r="AG6"/>
  <c r="X7" l="1"/>
  <c r="C46" i="7"/>
  <c r="E45"/>
  <c r="H46"/>
  <c r="J46" s="1"/>
  <c r="AG7" i="5"/>
  <c r="W7"/>
  <c r="S8"/>
  <c r="AC7"/>
  <c r="AB7" s="1"/>
  <c r="X8" l="1"/>
  <c r="C47" i="7"/>
  <c r="E46"/>
  <c r="H47"/>
  <c r="J47" s="1"/>
  <c r="W8" i="5"/>
  <c r="AG8"/>
  <c r="AC8"/>
  <c r="AB8" s="1"/>
  <c r="X9" l="1"/>
  <c r="C48" i="7"/>
  <c r="E47"/>
  <c r="H48"/>
  <c r="J48" s="1"/>
  <c r="S9" i="5"/>
  <c r="S10" l="1"/>
  <c r="S11" s="1"/>
  <c r="C49" i="7"/>
  <c r="E48"/>
  <c r="H49"/>
  <c r="J49" s="1"/>
  <c r="W9" i="5"/>
  <c r="AG9"/>
  <c r="AC9"/>
  <c r="AB10" s="1"/>
  <c r="X10" l="1"/>
  <c r="X11" s="1"/>
  <c r="X12" s="1"/>
  <c r="AG10"/>
  <c r="AC10"/>
  <c r="AB11" s="1"/>
  <c r="W10"/>
  <c r="C50" i="7"/>
  <c r="E49"/>
  <c r="H50"/>
  <c r="J50" s="1"/>
  <c r="AC11" i="5"/>
  <c r="AB12" s="1"/>
  <c r="W11"/>
  <c r="S12"/>
  <c r="AG11"/>
  <c r="C51" i="7" l="1"/>
  <c r="E50"/>
  <c r="H51"/>
  <c r="J51" s="1"/>
  <c r="W12" i="5"/>
  <c r="X13" s="1"/>
  <c r="S13"/>
  <c r="AC12"/>
  <c r="AB13" s="1"/>
  <c r="AG12"/>
  <c r="X14" l="1"/>
  <c r="C52" i="7"/>
  <c r="E51"/>
  <c r="H52"/>
  <c r="J52" s="1"/>
  <c r="AG13" i="5"/>
  <c r="W13"/>
  <c r="S14"/>
  <c r="AC13"/>
  <c r="AB14" s="1"/>
  <c r="X15" l="1"/>
  <c r="C53" i="7"/>
  <c r="E52"/>
  <c r="H53"/>
  <c r="J53" s="1"/>
  <c r="W14" i="5"/>
  <c r="S15"/>
  <c r="AC14"/>
  <c r="AB15" s="1"/>
  <c r="AG14"/>
  <c r="X16" l="1"/>
  <c r="E53" i="7"/>
  <c r="C54"/>
  <c r="H54"/>
  <c r="J54" s="1"/>
  <c r="AC15" i="5"/>
  <c r="AB16" s="1"/>
  <c r="W15"/>
  <c r="S16"/>
  <c r="AG15"/>
  <c r="X17" l="1"/>
  <c r="C55" i="7"/>
  <c r="E54"/>
  <c r="H55"/>
  <c r="J55" s="1"/>
  <c r="W16" i="5"/>
  <c r="S17"/>
  <c r="AC16"/>
  <c r="AB17" s="1"/>
  <c r="AG16"/>
  <c r="C56" i="7" l="1"/>
  <c r="E55"/>
  <c r="H56"/>
  <c r="J56" s="1"/>
  <c r="AG17" i="5"/>
  <c r="W17"/>
  <c r="X18" s="1"/>
  <c r="S18"/>
  <c r="AC17"/>
  <c r="AB19" s="1"/>
  <c r="C57" i="7" l="1"/>
  <c r="E56"/>
  <c r="H57"/>
  <c r="J57" s="1"/>
  <c r="W18" i="5"/>
  <c r="X19" s="1"/>
  <c r="AC18"/>
  <c r="AB20" s="1"/>
  <c r="AG18"/>
  <c r="C58" i="7" l="1"/>
  <c r="E57"/>
  <c r="H58"/>
  <c r="J58" s="1"/>
  <c r="S19" i="5"/>
  <c r="S20" l="1"/>
  <c r="C59" i="7"/>
  <c r="E58"/>
  <c r="H59"/>
  <c r="J59" s="1"/>
  <c r="S21" i="5"/>
  <c r="AC19"/>
  <c r="AB21" s="1"/>
  <c r="AG19"/>
  <c r="W19"/>
  <c r="X20" l="1"/>
  <c r="W20"/>
  <c r="AG20"/>
  <c r="AC20"/>
  <c r="AB22" s="1"/>
  <c r="C60" i="7"/>
  <c r="E59"/>
  <c r="H60"/>
  <c r="J60" s="1"/>
  <c r="S22" i="5"/>
  <c r="AC21"/>
  <c r="AB23" s="1"/>
  <c r="W21"/>
  <c r="AG21"/>
  <c r="X21" l="1"/>
  <c r="C61" i="7"/>
  <c r="E60"/>
  <c r="H61"/>
  <c r="J61" s="1"/>
  <c r="W22" i="5"/>
  <c r="AG22"/>
  <c r="S23"/>
  <c r="AC22"/>
  <c r="AB24" s="1"/>
  <c r="X22" l="1"/>
  <c r="X23" s="1"/>
  <c r="X24" s="1"/>
  <c r="C62" i="7"/>
  <c r="E61"/>
  <c r="H62"/>
  <c r="J62" s="1"/>
  <c r="W23" i="5"/>
  <c r="AC23"/>
  <c r="AB25" s="1"/>
  <c r="AG23"/>
  <c r="S24"/>
  <c r="C63" i="7" l="1"/>
  <c r="E62"/>
  <c r="H63"/>
  <c r="J63" s="1"/>
  <c r="S25" i="5"/>
  <c r="AG24"/>
  <c r="W24"/>
  <c r="X25" s="1"/>
  <c r="AC24"/>
  <c r="AB26" s="1"/>
  <c r="C64" i="7" l="1"/>
  <c r="E63"/>
  <c r="H64"/>
  <c r="J64" s="1"/>
  <c r="W25" i="5"/>
  <c r="X26" s="1"/>
  <c r="AG25"/>
  <c r="S26"/>
  <c r="AC25"/>
  <c r="AB27" s="1"/>
  <c r="X27" l="1"/>
  <c r="C65" i="7"/>
  <c r="E64"/>
  <c r="H65"/>
  <c r="J65" s="1"/>
  <c r="W26" i="5"/>
  <c r="AG26"/>
  <c r="AC26"/>
  <c r="AB28" s="1"/>
  <c r="S27"/>
  <c r="S28" l="1"/>
  <c r="AC28"/>
  <c r="AB30" s="1"/>
  <c r="C66" i="7"/>
  <c r="E65"/>
  <c r="H66"/>
  <c r="J66" s="1"/>
  <c r="AG27" i="5"/>
  <c r="W27"/>
  <c r="X28" s="1"/>
  <c r="AC27"/>
  <c r="AB29" s="1"/>
  <c r="S29" l="1"/>
  <c r="W28"/>
  <c r="X29" s="1"/>
  <c r="AG28"/>
  <c r="S30"/>
  <c r="C67" i="7"/>
  <c r="E66"/>
  <c r="H67"/>
  <c r="J67" s="1"/>
  <c r="AG29" i="5" l="1"/>
  <c r="W29"/>
  <c r="X30" s="1"/>
  <c r="AC29"/>
  <c r="AB31" s="1"/>
  <c r="S31"/>
  <c r="AC30"/>
  <c r="AB32" s="1"/>
  <c r="W30"/>
  <c r="AG30"/>
  <c r="C68" i="7"/>
  <c r="E67"/>
  <c r="H68"/>
  <c r="J68" s="1"/>
  <c r="X31" i="5" l="1"/>
  <c r="S32"/>
  <c r="W31"/>
  <c r="AC31"/>
  <c r="AB33" s="1"/>
  <c r="AG31"/>
  <c r="C69" i="7"/>
  <c r="E68"/>
  <c r="H69"/>
  <c r="J69" s="1"/>
  <c r="X32" i="5" l="1"/>
  <c r="X33" s="1"/>
  <c r="S33"/>
  <c r="AG32"/>
  <c r="AC32"/>
  <c r="AB34" s="1"/>
  <c r="W32"/>
  <c r="C70" i="7"/>
  <c r="E69"/>
  <c r="H70"/>
  <c r="J70" s="1"/>
  <c r="S34" i="5" l="1"/>
  <c r="AG33"/>
  <c r="W33"/>
  <c r="X34" s="1"/>
  <c r="AC33"/>
  <c r="AB35" s="1"/>
  <c r="C71" i="7"/>
  <c r="E70"/>
  <c r="H71"/>
  <c r="J71" s="1"/>
  <c r="S35" i="5" l="1"/>
  <c r="AC34"/>
  <c r="AB36" s="1"/>
  <c r="W34"/>
  <c r="X35" s="1"/>
  <c r="AG34"/>
  <c r="C72" i="7"/>
  <c r="E71"/>
  <c r="H72"/>
  <c r="J72" s="1"/>
  <c r="S36" i="5" l="1"/>
  <c r="W35"/>
  <c r="X36" s="1"/>
  <c r="AC35"/>
  <c r="AB37" s="1"/>
  <c r="AG35"/>
  <c r="C73" i="7"/>
  <c r="E72"/>
  <c r="H73"/>
  <c r="J73" s="1"/>
  <c r="X37" i="5" l="1"/>
  <c r="S37"/>
  <c r="AG36"/>
  <c r="AC36"/>
  <c r="AB38" s="1"/>
  <c r="W36"/>
  <c r="C74" i="7"/>
  <c r="E73"/>
  <c r="H74"/>
  <c r="J74" s="1"/>
  <c r="S38" i="5" l="1"/>
  <c r="AG37"/>
  <c r="W37"/>
  <c r="X38" s="1"/>
  <c r="AC37"/>
  <c r="AB39" s="1"/>
  <c r="C75" i="7"/>
  <c r="E74"/>
  <c r="H75"/>
  <c r="J75" s="1"/>
  <c r="S39" i="5" l="1"/>
  <c r="AC38"/>
  <c r="AB40" s="1"/>
  <c r="W38"/>
  <c r="X39" s="1"/>
  <c r="AG38"/>
  <c r="C76" i="7"/>
  <c r="E75"/>
  <c r="H76"/>
  <c r="J76" s="1"/>
  <c r="S40" i="5" l="1"/>
  <c r="W39"/>
  <c r="X40" s="1"/>
  <c r="AC39"/>
  <c r="AB41" s="1"/>
  <c r="AG39"/>
  <c r="C77" i="7"/>
  <c r="E76"/>
  <c r="H77"/>
  <c r="J77" s="1"/>
  <c r="X41" i="5" l="1"/>
  <c r="S41"/>
  <c r="AG40"/>
  <c r="AC40"/>
  <c r="AB42" s="1"/>
  <c r="W40"/>
  <c r="C78" i="7"/>
  <c r="E77"/>
  <c r="H78"/>
  <c r="J78" s="1"/>
  <c r="S42" i="5" l="1"/>
  <c r="AG41"/>
  <c r="W41"/>
  <c r="X42" s="1"/>
  <c r="AC41"/>
  <c r="AB43" s="1"/>
  <c r="C79" i="7"/>
  <c r="E78"/>
  <c r="H79"/>
  <c r="J79" s="1"/>
  <c r="S43" i="5" l="1"/>
  <c r="AC42"/>
  <c r="AB44" s="1"/>
  <c r="W42"/>
  <c r="X43" s="1"/>
  <c r="AG42"/>
  <c r="C80" i="7"/>
  <c r="E79"/>
  <c r="H80"/>
  <c r="J80" s="1"/>
  <c r="S44" i="5" l="1"/>
  <c r="W43"/>
  <c r="X44" s="1"/>
  <c r="AC43"/>
  <c r="AB45" s="1"/>
  <c r="AG43"/>
  <c r="C81" i="7"/>
  <c r="E80"/>
  <c r="H81"/>
  <c r="J81" s="1"/>
  <c r="X45" i="5" l="1"/>
  <c r="S45"/>
  <c r="AG44"/>
  <c r="AC44"/>
  <c r="AB46" s="1"/>
  <c r="W44"/>
  <c r="C82" i="7"/>
  <c r="E81"/>
  <c r="H82"/>
  <c r="J82" s="1"/>
  <c r="S46" i="5" l="1"/>
  <c r="AG45"/>
  <c r="W45"/>
  <c r="X46" s="1"/>
  <c r="AC45"/>
  <c r="AB47" s="1"/>
  <c r="C83" i="7"/>
  <c r="E82"/>
  <c r="H83"/>
  <c r="J83" s="1"/>
  <c r="S47" i="5" l="1"/>
  <c r="AC46"/>
  <c r="AB48" s="1"/>
  <c r="W46"/>
  <c r="X47" s="1"/>
  <c r="AG46"/>
  <c r="C84" i="7"/>
  <c r="E83"/>
  <c r="H84"/>
  <c r="J84" s="1"/>
  <c r="S48" i="5" l="1"/>
  <c r="W47"/>
  <c r="X48" s="1"/>
  <c r="AC47"/>
  <c r="AB49" s="1"/>
  <c r="AG47"/>
  <c r="C85" i="7"/>
  <c r="E84"/>
  <c r="H85"/>
  <c r="J85" s="1"/>
  <c r="X49" i="5" l="1"/>
  <c r="S49"/>
  <c r="AG48"/>
  <c r="AC48"/>
  <c r="AB50" s="1"/>
  <c r="W48"/>
  <c r="C86" i="7"/>
  <c r="E85"/>
  <c r="H86"/>
  <c r="J86" s="1"/>
  <c r="S50" i="5" l="1"/>
  <c r="AG49"/>
  <c r="W49"/>
  <c r="X50" s="1"/>
  <c r="AC49"/>
  <c r="AB51" s="1"/>
  <c r="C87" i="7"/>
  <c r="E86"/>
  <c r="H87"/>
  <c r="J87" s="1"/>
  <c r="S51" i="5" l="1"/>
  <c r="AC50"/>
  <c r="AB52" s="1"/>
  <c r="W50"/>
  <c r="X51" s="1"/>
  <c r="AG50"/>
  <c r="C88" i="7"/>
  <c r="E87"/>
  <c r="H88"/>
  <c r="J88" s="1"/>
  <c r="S52" i="5" l="1"/>
  <c r="W51"/>
  <c r="X52" s="1"/>
  <c r="AC51"/>
  <c r="AB53" s="1"/>
  <c r="AG51"/>
  <c r="C89" i="7"/>
  <c r="E88"/>
  <c r="H89"/>
  <c r="J89" s="1"/>
  <c r="X53" i="5" l="1"/>
  <c r="AG52"/>
  <c r="S53"/>
  <c r="AC52"/>
  <c r="AB54" s="1"/>
  <c r="W52"/>
  <c r="C90" i="7"/>
  <c r="E89"/>
  <c r="H90"/>
  <c r="J90" s="1"/>
  <c r="S54" i="5" l="1"/>
  <c r="AG53"/>
  <c r="W53"/>
  <c r="X54" s="1"/>
  <c r="AC53"/>
  <c r="AB55" s="1"/>
  <c r="C91" i="7"/>
  <c r="E90"/>
  <c r="H91"/>
  <c r="J91" s="1"/>
  <c r="S55" i="5" l="1"/>
  <c r="AC54"/>
  <c r="AB56" s="1"/>
  <c r="W54"/>
  <c r="X55" s="1"/>
  <c r="AG54"/>
  <c r="C92" i="7"/>
  <c r="E91"/>
  <c r="H92"/>
  <c r="J92" s="1"/>
  <c r="S56" i="5" l="1"/>
  <c r="W55"/>
  <c r="X56" s="1"/>
  <c r="AC55"/>
  <c r="AB57" s="1"/>
  <c r="AG55"/>
  <c r="C93" i="7"/>
  <c r="E92"/>
  <c r="H93"/>
  <c r="J93" s="1"/>
  <c r="X57" i="5" l="1"/>
  <c r="S57"/>
  <c r="AG56"/>
  <c r="AC56"/>
  <c r="AB58" s="1"/>
  <c r="W56"/>
  <c r="C94" i="7"/>
  <c r="E93"/>
  <c r="H94"/>
  <c r="J94" s="1"/>
  <c r="S58" i="5" l="1"/>
  <c r="AG57"/>
  <c r="W57"/>
  <c r="X58" s="1"/>
  <c r="AC57"/>
  <c r="AB59" s="1"/>
  <c r="C95" i="7"/>
  <c r="E94"/>
  <c r="H95"/>
  <c r="J95" s="1"/>
  <c r="S59" i="5" l="1"/>
  <c r="AC58"/>
  <c r="AB60" s="1"/>
  <c r="W58"/>
  <c r="X59" s="1"/>
  <c r="AG58"/>
  <c r="C96" i="7"/>
  <c r="E95"/>
  <c r="H96"/>
  <c r="J96" s="1"/>
  <c r="S60" i="5" l="1"/>
  <c r="W59"/>
  <c r="X60" s="1"/>
  <c r="AC59"/>
  <c r="AB61" s="1"/>
  <c r="AG59"/>
  <c r="C97" i="7"/>
  <c r="E96"/>
  <c r="H97"/>
  <c r="J97" s="1"/>
  <c r="X61" i="5" l="1"/>
  <c r="AG60"/>
  <c r="S61"/>
  <c r="AC60"/>
  <c r="AB62" s="1"/>
  <c r="W60"/>
  <c r="C98" i="7"/>
  <c r="E97"/>
  <c r="H98"/>
  <c r="J98" s="1"/>
  <c r="S62" i="5" l="1"/>
  <c r="AG61"/>
  <c r="W61"/>
  <c r="X62" s="1"/>
  <c r="AC61"/>
  <c r="AB63" s="1"/>
  <c r="C99" i="7"/>
  <c r="E98"/>
  <c r="H99"/>
  <c r="J99" s="1"/>
  <c r="S63" i="5" l="1"/>
  <c r="AC62"/>
  <c r="AB64" s="1"/>
  <c r="W62"/>
  <c r="X63" s="1"/>
  <c r="AG62"/>
  <c r="C100" i="7"/>
  <c r="E99"/>
  <c r="H100"/>
  <c r="J100" s="1"/>
  <c r="S64" i="5" l="1"/>
  <c r="W63"/>
  <c r="X64" s="1"/>
  <c r="AC63"/>
  <c r="AB65" s="1"/>
  <c r="AG63"/>
  <c r="C101" i="7"/>
  <c r="E100"/>
  <c r="H101"/>
  <c r="J101" s="1"/>
  <c r="X65" i="5" l="1"/>
  <c r="S65"/>
  <c r="AG64"/>
  <c r="AC64"/>
  <c r="AB66" s="1"/>
  <c r="W64"/>
  <c r="C102" i="7"/>
  <c r="E101"/>
  <c r="H102"/>
  <c r="J102" s="1"/>
  <c r="X66" i="5" l="1"/>
  <c r="S66"/>
  <c r="AG65"/>
  <c r="AC65"/>
  <c r="W65"/>
  <c r="C103" i="7"/>
  <c r="E102"/>
  <c r="H103"/>
  <c r="J103" s="1"/>
  <c r="AC66" i="5" l="1"/>
  <c r="W66"/>
  <c r="AG66"/>
  <c r="C104" i="7"/>
  <c r="E103"/>
  <c r="H104"/>
  <c r="J104" s="1"/>
  <c r="C105" l="1"/>
  <c r="E104"/>
  <c r="H105"/>
  <c r="J105" s="1"/>
  <c r="C106" l="1"/>
  <c r="E105"/>
  <c r="H106"/>
  <c r="J106" s="1"/>
  <c r="C107" l="1"/>
  <c r="E106"/>
  <c r="H107"/>
  <c r="J107" s="1"/>
  <c r="C108" l="1"/>
  <c r="E107"/>
  <c r="H108"/>
  <c r="J108" s="1"/>
  <c r="C109" l="1"/>
  <c r="E108"/>
  <c r="H109"/>
  <c r="J109" s="1"/>
  <c r="C110" l="1"/>
  <c r="E109"/>
  <c r="H110"/>
  <c r="J110" s="1"/>
  <c r="C111" l="1"/>
  <c r="E110"/>
  <c r="H111"/>
  <c r="J111" s="1"/>
  <c r="C112" l="1"/>
  <c r="E111"/>
  <c r="H112"/>
  <c r="J112" s="1"/>
  <c r="C113" l="1"/>
  <c r="E112"/>
  <c r="H113"/>
  <c r="J113" s="1"/>
  <c r="C114" l="1"/>
  <c r="E113"/>
  <c r="H114"/>
  <c r="J114" s="1"/>
  <c r="C115" l="1"/>
  <c r="E114"/>
  <c r="H115"/>
  <c r="J115" s="1"/>
  <c r="C116" l="1"/>
  <c r="E115"/>
  <c r="H116"/>
  <c r="J116" s="1"/>
  <c r="C117" l="1"/>
  <c r="E116"/>
  <c r="H117"/>
  <c r="J117" s="1"/>
  <c r="C118" l="1"/>
  <c r="E117"/>
  <c r="H118"/>
  <c r="J118" s="1"/>
  <c r="C119" l="1"/>
  <c r="E118"/>
  <c r="H119"/>
  <c r="J119" s="1"/>
  <c r="C120" l="1"/>
  <c r="E119"/>
  <c r="H120"/>
  <c r="J120" s="1"/>
  <c r="C121" l="1"/>
  <c r="E120"/>
  <c r="H121"/>
  <c r="J121" s="1"/>
  <c r="C122" l="1"/>
  <c r="E121"/>
  <c r="H122"/>
  <c r="J122" s="1"/>
  <c r="C123" l="1"/>
  <c r="E122"/>
  <c r="H123"/>
  <c r="J123" s="1"/>
  <c r="C124" l="1"/>
  <c r="E123"/>
  <c r="H124"/>
  <c r="J124" s="1"/>
  <c r="C125" l="1"/>
  <c r="E124"/>
  <c r="H125"/>
  <c r="J125" s="1"/>
  <c r="C126" l="1"/>
  <c r="E125"/>
  <c r="H126"/>
  <c r="J126" s="1"/>
  <c r="C127" l="1"/>
  <c r="E126"/>
  <c r="H127"/>
  <c r="J127" s="1"/>
  <c r="C128" l="1"/>
  <c r="E127"/>
  <c r="H128"/>
  <c r="J128" s="1"/>
  <c r="C129" l="1"/>
  <c r="E128"/>
  <c r="H129"/>
  <c r="J129" s="1"/>
  <c r="C130" l="1"/>
  <c r="E129"/>
  <c r="H130"/>
  <c r="J130" s="1"/>
  <c r="C131" l="1"/>
  <c r="E130"/>
  <c r="H131"/>
  <c r="J131" s="1"/>
  <c r="C132" l="1"/>
  <c r="E131"/>
  <c r="H132"/>
  <c r="J132" s="1"/>
  <c r="C133" l="1"/>
  <c r="E132"/>
  <c r="H133"/>
  <c r="J133" s="1"/>
  <c r="C134" l="1"/>
  <c r="E133"/>
  <c r="H134"/>
  <c r="J134" s="1"/>
  <c r="C135" l="1"/>
  <c r="E134"/>
  <c r="H135"/>
  <c r="J135" s="1"/>
  <c r="C136" l="1"/>
  <c r="E135"/>
  <c r="H136"/>
  <c r="J136" s="1"/>
  <c r="C137" l="1"/>
  <c r="E136"/>
  <c r="H137"/>
  <c r="J137" s="1"/>
  <c r="C138" l="1"/>
  <c r="E137"/>
  <c r="H138"/>
  <c r="J138" s="1"/>
  <c r="C139" l="1"/>
  <c r="E138"/>
  <c r="H139"/>
  <c r="J139" s="1"/>
  <c r="C140" l="1"/>
  <c r="E139"/>
  <c r="H140"/>
  <c r="J140" s="1"/>
  <c r="C141" l="1"/>
  <c r="E140"/>
  <c r="H141"/>
  <c r="J141" s="1"/>
  <c r="C142" l="1"/>
  <c r="E141"/>
  <c r="H142"/>
  <c r="J142" s="1"/>
  <c r="C143" l="1"/>
  <c r="E142"/>
  <c r="H143"/>
  <c r="J143" s="1"/>
  <c r="C144" l="1"/>
  <c r="E143"/>
  <c r="H144"/>
  <c r="J144" s="1"/>
  <c r="C145" l="1"/>
  <c r="E144"/>
  <c r="H145"/>
  <c r="J145" s="1"/>
  <c r="C146" l="1"/>
  <c r="E145"/>
  <c r="H146"/>
  <c r="J146" s="1"/>
  <c r="C147" l="1"/>
  <c r="E146"/>
  <c r="H147"/>
  <c r="J147" s="1"/>
  <c r="C148" l="1"/>
  <c r="E147"/>
  <c r="H148"/>
  <c r="J148" s="1"/>
  <c r="C149" l="1"/>
  <c r="E148"/>
  <c r="H149"/>
  <c r="J149" s="1"/>
  <c r="C150" l="1"/>
  <c r="E149"/>
  <c r="H150"/>
  <c r="J150" s="1"/>
  <c r="C151" l="1"/>
  <c r="E150"/>
  <c r="H151"/>
  <c r="J151" s="1"/>
  <c r="C152" l="1"/>
  <c r="E151"/>
  <c r="H152"/>
  <c r="J152" s="1"/>
  <c r="C153" l="1"/>
  <c r="E152"/>
  <c r="H153"/>
  <c r="J153" s="1"/>
  <c r="C154" l="1"/>
  <c r="E153"/>
  <c r="H154"/>
  <c r="J154" s="1"/>
  <c r="C155" l="1"/>
  <c r="E154"/>
  <c r="H155"/>
  <c r="J155" s="1"/>
  <c r="C156" l="1"/>
  <c r="E155"/>
  <c r="H156"/>
  <c r="J156" s="1"/>
  <c r="C157" l="1"/>
  <c r="E156"/>
  <c r="H157"/>
  <c r="J157" s="1"/>
  <c r="C158" l="1"/>
  <c r="E157"/>
  <c r="H158"/>
  <c r="J158" s="1"/>
  <c r="C159" l="1"/>
  <c r="E158"/>
  <c r="H159"/>
  <c r="J159" s="1"/>
  <c r="C160" l="1"/>
  <c r="E159"/>
  <c r="H160"/>
  <c r="J160" s="1"/>
  <c r="C161" l="1"/>
  <c r="E160"/>
  <c r="H161"/>
  <c r="J161" s="1"/>
  <c r="C162" l="1"/>
  <c r="E161"/>
  <c r="H162"/>
  <c r="J162" s="1"/>
  <c r="C163" l="1"/>
  <c r="E162"/>
  <c r="H163"/>
  <c r="J163" s="1"/>
  <c r="C164" l="1"/>
  <c r="E163"/>
  <c r="H164"/>
  <c r="J164" s="1"/>
  <c r="C165" l="1"/>
  <c r="E164"/>
  <c r="H165"/>
  <c r="J165" s="1"/>
  <c r="C166" l="1"/>
  <c r="E165"/>
  <c r="H166"/>
  <c r="J166" s="1"/>
  <c r="C167" l="1"/>
  <c r="E166"/>
  <c r="H167"/>
  <c r="J167" s="1"/>
  <c r="C168" l="1"/>
  <c r="E167"/>
  <c r="H168"/>
  <c r="J168" s="1"/>
  <c r="C169" l="1"/>
  <c r="E168"/>
  <c r="H169"/>
  <c r="J169" s="1"/>
  <c r="C170" l="1"/>
  <c r="E169"/>
  <c r="H170"/>
  <c r="J170" s="1"/>
  <c r="C171" l="1"/>
  <c r="E170"/>
  <c r="H171"/>
  <c r="J171" s="1"/>
  <c r="C172" l="1"/>
  <c r="E171"/>
  <c r="H172"/>
  <c r="J172" s="1"/>
  <c r="C173" l="1"/>
  <c r="E172"/>
  <c r="H173"/>
  <c r="J173" s="1"/>
  <c r="C174" l="1"/>
  <c r="E173"/>
  <c r="H174"/>
  <c r="J174" s="1"/>
  <c r="C175" l="1"/>
  <c r="E174"/>
  <c r="H175"/>
  <c r="J175" s="1"/>
  <c r="C176" l="1"/>
  <c r="E175"/>
  <c r="H176"/>
  <c r="J176" s="1"/>
  <c r="C177" l="1"/>
  <c r="E176"/>
  <c r="H177"/>
  <c r="J177" s="1"/>
  <c r="C178" l="1"/>
  <c r="E177"/>
  <c r="H178"/>
  <c r="J178" s="1"/>
  <c r="C179" l="1"/>
  <c r="E178"/>
  <c r="H179"/>
  <c r="J179" s="1"/>
  <c r="C180" l="1"/>
  <c r="E179"/>
  <c r="H180"/>
  <c r="J180" s="1"/>
  <c r="C181" l="1"/>
  <c r="E180"/>
  <c r="H181"/>
  <c r="J181" s="1"/>
  <c r="C182" l="1"/>
  <c r="E181"/>
  <c r="H182"/>
  <c r="J182" s="1"/>
  <c r="C183" l="1"/>
  <c r="E182"/>
  <c r="H183"/>
  <c r="J183" s="1"/>
  <c r="C184" l="1"/>
  <c r="E183"/>
  <c r="H184"/>
  <c r="J184" s="1"/>
  <c r="C185" l="1"/>
  <c r="E184"/>
  <c r="H185"/>
  <c r="J185" s="1"/>
  <c r="C186" l="1"/>
  <c r="E185"/>
  <c r="H186"/>
  <c r="J186" s="1"/>
  <c r="C187" l="1"/>
  <c r="E186"/>
  <c r="H187"/>
  <c r="J187" s="1"/>
  <c r="C188" l="1"/>
  <c r="E187"/>
  <c r="H188"/>
  <c r="J188" s="1"/>
  <c r="C189" l="1"/>
  <c r="E188"/>
  <c r="H189"/>
  <c r="J189" s="1"/>
  <c r="C190" l="1"/>
  <c r="E189"/>
  <c r="H190"/>
  <c r="J190" s="1"/>
  <c r="C191" l="1"/>
  <c r="E190"/>
  <c r="H191"/>
  <c r="J191" s="1"/>
  <c r="C192" l="1"/>
  <c r="E191"/>
  <c r="H192"/>
  <c r="J192" s="1"/>
  <c r="C193" l="1"/>
  <c r="E192"/>
  <c r="H193"/>
  <c r="J193" s="1"/>
  <c r="C194" l="1"/>
  <c r="E193"/>
  <c r="H194"/>
  <c r="J194" s="1"/>
  <c r="C195" l="1"/>
  <c r="E194"/>
  <c r="H195"/>
  <c r="J195" s="1"/>
  <c r="C196" l="1"/>
  <c r="E195"/>
  <c r="H196"/>
  <c r="J196" s="1"/>
  <c r="C197" l="1"/>
  <c r="E196"/>
  <c r="H197"/>
  <c r="J197" s="1"/>
  <c r="C198" l="1"/>
  <c r="E197"/>
  <c r="H198"/>
  <c r="J198" s="1"/>
  <c r="C199" l="1"/>
  <c r="E198"/>
  <c r="H199"/>
  <c r="J199" s="1"/>
  <c r="C200" l="1"/>
  <c r="E199"/>
  <c r="H200"/>
  <c r="J200" s="1"/>
  <c r="C201" l="1"/>
  <c r="E200"/>
  <c r="H201"/>
  <c r="J201" s="1"/>
  <c r="C202" l="1"/>
  <c r="E201"/>
  <c r="H202"/>
  <c r="J202" s="1"/>
  <c r="C203" l="1"/>
  <c r="E202"/>
  <c r="H203"/>
  <c r="J203" s="1"/>
  <c r="C204" l="1"/>
  <c r="E203"/>
  <c r="H204"/>
  <c r="J204" s="1"/>
  <c r="C205" l="1"/>
  <c r="E204"/>
  <c r="H205"/>
  <c r="J205" s="1"/>
  <c r="C206" l="1"/>
  <c r="E205"/>
  <c r="H206"/>
  <c r="J206" s="1"/>
  <c r="C207" l="1"/>
  <c r="E206"/>
  <c r="H207"/>
  <c r="J207" s="1"/>
  <c r="C208" l="1"/>
  <c r="E207"/>
  <c r="H208"/>
  <c r="J208" s="1"/>
  <c r="C209" l="1"/>
  <c r="E208"/>
  <c r="H209"/>
  <c r="J209" s="1"/>
  <c r="C210" l="1"/>
  <c r="E209"/>
  <c r="H210"/>
  <c r="J210" s="1"/>
  <c r="C211" l="1"/>
  <c r="E210"/>
  <c r="H211"/>
  <c r="J211" s="1"/>
  <c r="C212" l="1"/>
  <c r="E211"/>
  <c r="H212"/>
  <c r="J212" s="1"/>
  <c r="C213" l="1"/>
  <c r="E212"/>
  <c r="H213"/>
  <c r="J213" s="1"/>
  <c r="C214" l="1"/>
  <c r="E213"/>
  <c r="H214"/>
  <c r="J214" s="1"/>
  <c r="C215" l="1"/>
  <c r="E214"/>
  <c r="H215"/>
  <c r="J215" s="1"/>
  <c r="C216" l="1"/>
  <c r="E215"/>
  <c r="H216"/>
  <c r="J216" s="1"/>
  <c r="C217" l="1"/>
  <c r="E216"/>
  <c r="H217"/>
  <c r="J217" s="1"/>
  <c r="C218" l="1"/>
  <c r="E217"/>
  <c r="H218"/>
  <c r="J218" s="1"/>
  <c r="C219" l="1"/>
  <c r="E218"/>
  <c r="H219"/>
  <c r="J219" s="1"/>
  <c r="C220" l="1"/>
  <c r="E219"/>
  <c r="H220"/>
  <c r="J220" s="1"/>
  <c r="C221" l="1"/>
  <c r="E220"/>
  <c r="H221"/>
  <c r="J221" s="1"/>
  <c r="C222" l="1"/>
  <c r="E221"/>
  <c r="H222"/>
  <c r="J222" s="1"/>
  <c r="C223" l="1"/>
  <c r="E222"/>
  <c r="H223"/>
  <c r="J223" s="1"/>
  <c r="C224" l="1"/>
  <c r="E223"/>
  <c r="H224"/>
  <c r="J224" s="1"/>
  <c r="C225" l="1"/>
  <c r="E224"/>
  <c r="H225"/>
  <c r="J225" s="1"/>
  <c r="C226" l="1"/>
  <c r="E225"/>
  <c r="H226"/>
  <c r="J226" s="1"/>
  <c r="C227" l="1"/>
  <c r="E226"/>
  <c r="H227"/>
  <c r="J227" s="1"/>
  <c r="C228" l="1"/>
  <c r="E227"/>
  <c r="H228"/>
  <c r="J228" s="1"/>
  <c r="C229" l="1"/>
  <c r="E228"/>
  <c r="H229"/>
  <c r="J229" s="1"/>
  <c r="C230" l="1"/>
  <c r="E229"/>
  <c r="H230"/>
  <c r="J230" s="1"/>
  <c r="C231" l="1"/>
  <c r="E230"/>
  <c r="H231"/>
  <c r="J231" s="1"/>
  <c r="C232" l="1"/>
  <c r="E231"/>
  <c r="H232"/>
  <c r="J232" s="1"/>
  <c r="C233" l="1"/>
  <c r="E232"/>
  <c r="H233"/>
  <c r="J233" s="1"/>
  <c r="C234" l="1"/>
  <c r="E233"/>
  <c r="H234"/>
  <c r="J234" s="1"/>
  <c r="C235" l="1"/>
  <c r="E234"/>
  <c r="H235"/>
  <c r="J235" s="1"/>
  <c r="C236" l="1"/>
  <c r="E235"/>
  <c r="H236"/>
  <c r="J236" s="1"/>
  <c r="C237" l="1"/>
  <c r="E236"/>
  <c r="H237"/>
  <c r="J237" s="1"/>
  <c r="C238" l="1"/>
  <c r="E237"/>
  <c r="H238"/>
  <c r="J238" s="1"/>
  <c r="C239" l="1"/>
  <c r="E238"/>
  <c r="H239"/>
  <c r="J239" s="1"/>
  <c r="C240" l="1"/>
  <c r="E239"/>
  <c r="H240"/>
  <c r="J240" s="1"/>
  <c r="C241" l="1"/>
  <c r="E240"/>
  <c r="H241"/>
  <c r="J241" s="1"/>
  <c r="C242" l="1"/>
  <c r="E241"/>
  <c r="H242"/>
  <c r="J242" s="1"/>
  <c r="C243" l="1"/>
  <c r="E242"/>
  <c r="H243"/>
  <c r="J243" s="1"/>
  <c r="C244" l="1"/>
  <c r="E243"/>
  <c r="H244"/>
  <c r="J244" s="1"/>
  <c r="C245" l="1"/>
  <c r="E244"/>
  <c r="H245"/>
  <c r="J245" s="1"/>
  <c r="C246" l="1"/>
  <c r="E245"/>
  <c r="H246"/>
  <c r="J246" s="1"/>
  <c r="C247" l="1"/>
  <c r="E246"/>
  <c r="H247"/>
  <c r="J247" s="1"/>
  <c r="C248" l="1"/>
  <c r="E247"/>
  <c r="H248"/>
  <c r="J248" s="1"/>
  <c r="C249" l="1"/>
  <c r="E248"/>
  <c r="H249"/>
  <c r="J249" s="1"/>
  <c r="C250" l="1"/>
  <c r="E249"/>
  <c r="H250"/>
  <c r="J250" s="1"/>
  <c r="C251" l="1"/>
  <c r="E250"/>
  <c r="H251"/>
  <c r="J251" s="1"/>
  <c r="C252" l="1"/>
  <c r="E251"/>
  <c r="H252"/>
  <c r="J252" s="1"/>
  <c r="C253" l="1"/>
  <c r="E252"/>
  <c r="H253"/>
  <c r="J253" s="1"/>
  <c r="C254" l="1"/>
  <c r="E253"/>
  <c r="H254"/>
  <c r="J254" s="1"/>
  <c r="C255" l="1"/>
  <c r="E254"/>
  <c r="H255"/>
  <c r="J255" s="1"/>
  <c r="C256" l="1"/>
  <c r="E255"/>
  <c r="H256"/>
  <c r="J256" s="1"/>
  <c r="C257" l="1"/>
  <c r="E256"/>
  <c r="H257"/>
  <c r="J257" s="1"/>
  <c r="C258" l="1"/>
  <c r="E257"/>
  <c r="H258"/>
  <c r="J258" s="1"/>
  <c r="C259" l="1"/>
  <c r="E258"/>
  <c r="H259"/>
  <c r="J259" s="1"/>
  <c r="C260" l="1"/>
  <c r="E259"/>
  <c r="H260"/>
  <c r="J260" s="1"/>
  <c r="C261" l="1"/>
  <c r="E260"/>
  <c r="H261"/>
  <c r="J261" s="1"/>
  <c r="C262" l="1"/>
  <c r="E261"/>
  <c r="H262"/>
  <c r="J262" s="1"/>
  <c r="C263" l="1"/>
  <c r="E262"/>
  <c r="H263"/>
  <c r="J263" s="1"/>
  <c r="C264" l="1"/>
  <c r="E263"/>
  <c r="H264"/>
  <c r="J264" s="1"/>
  <c r="C265" l="1"/>
  <c r="E264"/>
  <c r="H265"/>
  <c r="J265" s="1"/>
  <c r="C266" l="1"/>
  <c r="E265"/>
  <c r="H266"/>
  <c r="J266" s="1"/>
  <c r="C267" l="1"/>
  <c r="E266"/>
  <c r="H267"/>
  <c r="J267" s="1"/>
  <c r="C268" l="1"/>
  <c r="E267"/>
  <c r="H268"/>
  <c r="J268" s="1"/>
  <c r="C269" l="1"/>
  <c r="E268"/>
  <c r="H269"/>
  <c r="J269" s="1"/>
  <c r="C270" l="1"/>
  <c r="E269"/>
  <c r="H270"/>
  <c r="J270" s="1"/>
  <c r="C271" l="1"/>
  <c r="E270"/>
  <c r="H271"/>
  <c r="J271" s="1"/>
  <c r="C272" l="1"/>
  <c r="E271"/>
  <c r="H272"/>
  <c r="J272" s="1"/>
  <c r="C273" l="1"/>
  <c r="E272"/>
  <c r="H273"/>
  <c r="J273" s="1"/>
  <c r="C274" l="1"/>
  <c r="E273"/>
  <c r="H274"/>
  <c r="C275" l="1"/>
  <c r="E274"/>
  <c r="H275"/>
  <c r="J274"/>
  <c r="C276" l="1"/>
  <c r="E275"/>
  <c r="H276"/>
  <c r="J275"/>
  <c r="C277" l="1"/>
  <c r="E276"/>
  <c r="H277"/>
  <c r="J276"/>
  <c r="C278" l="1"/>
  <c r="E278" s="1"/>
  <c r="E277"/>
  <c r="H278"/>
  <c r="J278" s="1"/>
  <c r="J277"/>
  <c r="AF3" i="5"/>
  <c r="AJ3" s="1"/>
  <c r="AI3"/>
  <c r="AE3"/>
  <c r="AA3"/>
  <c r="AD3" s="1"/>
  <c r="V3" l="1"/>
  <c r="AH3"/>
  <c r="AK3" s="1"/>
  <c r="AF4"/>
  <c r="AJ4" s="1"/>
  <c r="AA4"/>
  <c r="AE4"/>
  <c r="AI4"/>
  <c r="V4" l="1"/>
  <c r="AD4"/>
  <c r="AK4" s="1"/>
  <c r="AH4"/>
  <c r="AA5"/>
  <c r="AI5"/>
  <c r="AE5"/>
  <c r="AF5"/>
  <c r="AJ5" s="1"/>
  <c r="M4"/>
  <c r="N4" s="1"/>
  <c r="V5" l="1"/>
  <c r="R4"/>
  <c r="P4"/>
  <c r="Q4"/>
  <c r="AH5"/>
  <c r="AD5"/>
  <c r="AI6"/>
  <c r="AF6"/>
  <c r="AJ6" s="1"/>
  <c r="AE6"/>
  <c r="V6" s="1"/>
  <c r="AA6"/>
  <c r="M5"/>
  <c r="N5" s="1"/>
  <c r="AK5" l="1"/>
  <c r="AK6" s="1"/>
  <c r="M6"/>
  <c r="N6" s="1"/>
  <c r="P6" s="1"/>
  <c r="AH6"/>
  <c r="AD6"/>
  <c r="R5"/>
  <c r="P5"/>
  <c r="Q5"/>
  <c r="AA7"/>
  <c r="AI7"/>
  <c r="AJ7"/>
  <c r="AF7"/>
  <c r="AE7"/>
  <c r="R6"/>
  <c r="Q6" l="1"/>
  <c r="V7"/>
  <c r="AD7"/>
  <c r="AH7"/>
  <c r="AA8"/>
  <c r="AF8"/>
  <c r="AJ8" s="1"/>
  <c r="AE8"/>
  <c r="V8" s="1"/>
  <c r="AI8"/>
  <c r="M7"/>
  <c r="N7" s="1"/>
  <c r="AK7" l="1"/>
  <c r="AF9"/>
  <c r="AE9"/>
  <c r="AA9"/>
  <c r="AI9"/>
  <c r="AJ9"/>
  <c r="P7"/>
  <c r="Q7"/>
  <c r="R7"/>
  <c r="AH8"/>
  <c r="AD8"/>
  <c r="M8"/>
  <c r="N8" s="1"/>
  <c r="V9" l="1"/>
  <c r="AK8"/>
  <c r="AK9" s="1"/>
  <c r="AD9"/>
  <c r="AH9"/>
  <c r="R8"/>
  <c r="Q8"/>
  <c r="P8"/>
  <c r="AI10"/>
  <c r="AA10"/>
  <c r="AE10"/>
  <c r="AF10"/>
  <c r="AJ10" s="1"/>
  <c r="M9"/>
  <c r="N9" s="1"/>
  <c r="P9" l="1"/>
  <c r="Q9"/>
  <c r="R9"/>
  <c r="AD10"/>
  <c r="AH10"/>
  <c r="AK10" s="1"/>
  <c r="V10"/>
  <c r="M10"/>
  <c r="N10" s="1"/>
  <c r="AF11"/>
  <c r="AJ11" s="1"/>
  <c r="AI11"/>
  <c r="AE11"/>
  <c r="M11" s="1"/>
  <c r="N11" s="1"/>
  <c r="AA11"/>
  <c r="Q11" l="1"/>
  <c r="P11"/>
  <c r="R11"/>
  <c r="AA12"/>
  <c r="AF12"/>
  <c r="AJ12" s="1"/>
  <c r="AE12"/>
  <c r="AI12"/>
  <c r="AH11"/>
  <c r="AD11"/>
  <c r="AK11" s="1"/>
  <c r="Q10"/>
  <c r="R10"/>
  <c r="P10"/>
  <c r="V11"/>
  <c r="AD12" l="1"/>
  <c r="AH12"/>
  <c r="V12"/>
  <c r="M12"/>
  <c r="N12" s="1"/>
  <c r="AF13"/>
  <c r="AJ13" s="1"/>
  <c r="AE13"/>
  <c r="AA13"/>
  <c r="AI13"/>
  <c r="M13"/>
  <c r="N13" s="1"/>
  <c r="AK12" l="1"/>
  <c r="R13"/>
  <c r="Q13"/>
  <c r="P13"/>
  <c r="AF14"/>
  <c r="AJ14" s="1"/>
  <c r="AI14"/>
  <c r="AA14"/>
  <c r="AE14"/>
  <c r="P12"/>
  <c r="R12"/>
  <c r="Q12"/>
  <c r="AH13"/>
  <c r="AD13"/>
  <c r="V13"/>
  <c r="AK13" l="1"/>
  <c r="AD14"/>
  <c r="AH14"/>
  <c r="V14"/>
  <c r="M14"/>
  <c r="N14" s="1"/>
  <c r="AF15"/>
  <c r="AJ15" s="1"/>
  <c r="AA15"/>
  <c r="AI15"/>
  <c r="AE15"/>
  <c r="V15" s="1"/>
  <c r="AK14" l="1"/>
  <c r="AK15" s="1"/>
  <c r="AD15"/>
  <c r="AH15"/>
  <c r="P14"/>
  <c r="Q14"/>
  <c r="R14"/>
  <c r="AF16"/>
  <c r="AA16"/>
  <c r="AJ16"/>
  <c r="AI16"/>
  <c r="AE16"/>
  <c r="B8"/>
  <c r="M15"/>
  <c r="N15" s="1"/>
  <c r="AF17" l="1"/>
  <c r="AJ17" s="1"/>
  <c r="AI17"/>
  <c r="AE17"/>
  <c r="AA17"/>
  <c r="AH16"/>
  <c r="AK16" s="1"/>
  <c r="AD16"/>
  <c r="D8"/>
  <c r="C8"/>
  <c r="P15"/>
  <c r="Q15"/>
  <c r="R15"/>
  <c r="V16"/>
  <c r="B9" s="1"/>
  <c r="M16"/>
  <c r="N16" s="1"/>
  <c r="V17" l="1"/>
  <c r="C9"/>
  <c r="D9"/>
  <c r="Q16"/>
  <c r="R16"/>
  <c r="P16"/>
  <c r="AA18"/>
  <c r="AI18"/>
  <c r="AE18"/>
  <c r="AF18"/>
  <c r="AJ18" s="1"/>
  <c r="AH17"/>
  <c r="AD17"/>
  <c r="M17"/>
  <c r="N17" s="1"/>
  <c r="AK17" l="1"/>
  <c r="AH18"/>
  <c r="AD18"/>
  <c r="R17"/>
  <c r="P17"/>
  <c r="Q17"/>
  <c r="V18"/>
  <c r="M18"/>
  <c r="N18" s="1"/>
  <c r="AI19"/>
  <c r="AA19"/>
  <c r="AF19"/>
  <c r="AJ19" s="1"/>
  <c r="AE19"/>
  <c r="M19" s="1"/>
  <c r="N19" s="1"/>
  <c r="AK18" l="1"/>
  <c r="R18"/>
  <c r="P18"/>
  <c r="Q18"/>
  <c r="R19"/>
  <c r="P19"/>
  <c r="Q19"/>
  <c r="AA20"/>
  <c r="AF20"/>
  <c r="AJ20" s="1"/>
  <c r="AI20"/>
  <c r="AE20"/>
  <c r="AD19"/>
  <c r="AH19"/>
  <c r="V19"/>
  <c r="AK19" l="1"/>
  <c r="V20"/>
  <c r="B10" s="1"/>
  <c r="M20"/>
  <c r="N20" s="1"/>
  <c r="AI21"/>
  <c r="AF21"/>
  <c r="AJ21" s="1"/>
  <c r="AA21"/>
  <c r="AE21"/>
  <c r="M21" s="1"/>
  <c r="N21" s="1"/>
  <c r="AH20"/>
  <c r="AD20"/>
  <c r="AK20" l="1"/>
  <c r="D10"/>
  <c r="C10"/>
  <c r="V21"/>
  <c r="AH21"/>
  <c r="AD21"/>
  <c r="Q21"/>
  <c r="R21"/>
  <c r="P21"/>
  <c r="AF22"/>
  <c r="AJ22" s="1"/>
  <c r="AE22"/>
  <c r="AI22"/>
  <c r="AA22"/>
  <c r="R20"/>
  <c r="P20"/>
  <c r="Q20"/>
  <c r="M22"/>
  <c r="N22" s="1"/>
  <c r="AK21" l="1"/>
  <c r="AA23"/>
  <c r="AI23"/>
  <c r="AF23"/>
  <c r="AJ23" s="1"/>
  <c r="AE23"/>
  <c r="Q22"/>
  <c r="R22"/>
  <c r="P22"/>
  <c r="AH22"/>
  <c r="AD22"/>
  <c r="V22"/>
  <c r="AK22" l="1"/>
  <c r="AK23" s="1"/>
  <c r="AD23"/>
  <c r="AH23"/>
  <c r="AA24"/>
  <c r="AI24"/>
  <c r="AF24"/>
  <c r="AJ24" s="1"/>
  <c r="AE24"/>
  <c r="V23"/>
  <c r="M23"/>
  <c r="N23" s="1"/>
  <c r="V24" l="1"/>
  <c r="M24"/>
  <c r="N24" s="1"/>
  <c r="AE25"/>
  <c r="AA25"/>
  <c r="M25"/>
  <c r="N25" s="1"/>
  <c r="AF25"/>
  <c r="AJ25" s="1"/>
  <c r="AI25"/>
  <c r="AD24"/>
  <c r="AH24"/>
  <c r="Q23"/>
  <c r="P23"/>
  <c r="R23"/>
  <c r="AK24" l="1"/>
  <c r="AH25"/>
  <c r="AD25"/>
  <c r="AI26"/>
  <c r="AE26"/>
  <c r="M26" s="1"/>
  <c r="N26" s="1"/>
  <c r="AJ26"/>
  <c r="AF26"/>
  <c r="AA26"/>
  <c r="Q25"/>
  <c r="R25"/>
  <c r="P25"/>
  <c r="R24"/>
  <c r="Q24"/>
  <c r="P24"/>
  <c r="V25"/>
  <c r="AK25" l="1"/>
  <c r="V26"/>
  <c r="Q26"/>
  <c r="R26"/>
  <c r="P26"/>
  <c r="AH26"/>
  <c r="AD26"/>
  <c r="AF27"/>
  <c r="AE27"/>
  <c r="M27" s="1"/>
  <c r="N27" s="1"/>
  <c r="AI27"/>
  <c r="AA27"/>
  <c r="AJ27"/>
  <c r="V27" l="1"/>
  <c r="AK26"/>
  <c r="AK27" s="1"/>
  <c r="AH27"/>
  <c r="AD27"/>
  <c r="AF28"/>
  <c r="AJ28" s="1"/>
  <c r="AA28"/>
  <c r="AI28"/>
  <c r="AE28"/>
  <c r="Q27"/>
  <c r="R27"/>
  <c r="P27"/>
  <c r="V28" l="1"/>
  <c r="AF29"/>
  <c r="AI29"/>
  <c r="AE29"/>
  <c r="AA29"/>
  <c r="AJ29"/>
  <c r="AH28"/>
  <c r="AD28"/>
  <c r="M28"/>
  <c r="N28" s="1"/>
  <c r="AK28" l="1"/>
  <c r="V29"/>
  <c r="R28"/>
  <c r="P28"/>
  <c r="Q28"/>
  <c r="AH29"/>
  <c r="AD29"/>
  <c r="AA30"/>
  <c r="AF30"/>
  <c r="AJ30" s="1"/>
  <c r="AI30"/>
  <c r="AE30"/>
  <c r="M29"/>
  <c r="N29" s="1"/>
  <c r="AK29" l="1"/>
  <c r="V30"/>
  <c r="P29"/>
  <c r="Q29"/>
  <c r="R29"/>
  <c r="AE31"/>
  <c r="M31" s="1"/>
  <c r="N31" s="1"/>
  <c r="AF31"/>
  <c r="AJ31" s="1"/>
  <c r="AI31"/>
  <c r="AA31"/>
  <c r="AH30"/>
  <c r="AD30"/>
  <c r="M30"/>
  <c r="N30" s="1"/>
  <c r="AK30" l="1"/>
  <c r="AI32"/>
  <c r="AA32"/>
  <c r="AE32"/>
  <c r="AF32"/>
  <c r="AJ32" s="1"/>
  <c r="Q31"/>
  <c r="P31"/>
  <c r="R31"/>
  <c r="AD31"/>
  <c r="AH31"/>
  <c r="V31"/>
  <c r="Q30"/>
  <c r="R30"/>
  <c r="P30"/>
  <c r="AK31" l="1"/>
  <c r="V32"/>
  <c r="AF33"/>
  <c r="AJ33" s="1"/>
  <c r="AA33"/>
  <c r="AI33"/>
  <c r="M33"/>
  <c r="N33" s="1"/>
  <c r="AE33"/>
  <c r="AH32"/>
  <c r="AD32"/>
  <c r="M32"/>
  <c r="N32" s="1"/>
  <c r="V33" l="1"/>
  <c r="AK32"/>
  <c r="R32"/>
  <c r="P32"/>
  <c r="Q32"/>
  <c r="P33"/>
  <c r="R33"/>
  <c r="Q33"/>
  <c r="AH33"/>
  <c r="AD33"/>
  <c r="AF34"/>
  <c r="AJ34" s="1"/>
  <c r="AI34"/>
  <c r="AA34"/>
  <c r="AE34"/>
  <c r="AK33" l="1"/>
  <c r="V34"/>
  <c r="M34"/>
  <c r="N34" s="1"/>
  <c r="AF35"/>
  <c r="AJ35" s="1"/>
  <c r="AE35"/>
  <c r="AI35"/>
  <c r="AA35"/>
  <c r="AD34"/>
  <c r="AH34"/>
  <c r="AK34" l="1"/>
  <c r="AI36"/>
  <c r="AF36"/>
  <c r="AJ36" s="1"/>
  <c r="AE36"/>
  <c r="AA36"/>
  <c r="V35"/>
  <c r="AD35"/>
  <c r="AH35"/>
  <c r="Q34"/>
  <c r="R34"/>
  <c r="P34"/>
  <c r="M35"/>
  <c r="N35" s="1"/>
  <c r="AK35" l="1"/>
  <c r="V36"/>
  <c r="M36"/>
  <c r="N36" s="1"/>
  <c r="AF37"/>
  <c r="AJ37" s="1"/>
  <c r="AI37"/>
  <c r="M37"/>
  <c r="N37" s="1"/>
  <c r="AE37"/>
  <c r="AA37"/>
  <c r="Q35"/>
  <c r="P35"/>
  <c r="R35"/>
  <c r="AH36"/>
  <c r="AD36"/>
  <c r="AK36" l="1"/>
  <c r="Q37"/>
  <c r="R37"/>
  <c r="P37"/>
  <c r="AF38"/>
  <c r="AJ38" s="1"/>
  <c r="AE38"/>
  <c r="AA38"/>
  <c r="AI38"/>
  <c r="P36"/>
  <c r="Q36"/>
  <c r="R36"/>
  <c r="AH37"/>
  <c r="AD37"/>
  <c r="M38"/>
  <c r="N38" s="1"/>
  <c r="V37"/>
  <c r="AK37" l="1"/>
  <c r="AD38"/>
  <c r="AH38"/>
  <c r="Q38"/>
  <c r="P38"/>
  <c r="R38"/>
  <c r="AF39"/>
  <c r="AJ39" s="1"/>
  <c r="AA39"/>
  <c r="AI39"/>
  <c r="AE39"/>
  <c r="V38"/>
  <c r="AK38" l="1"/>
  <c r="AH39"/>
  <c r="AD39"/>
  <c r="AE40"/>
  <c r="AF40"/>
  <c r="AJ40" s="1"/>
  <c r="AI40"/>
  <c r="AA40"/>
  <c r="V39"/>
  <c r="M39"/>
  <c r="N39" s="1"/>
  <c r="AK39" l="1"/>
  <c r="AI41"/>
  <c r="AA41"/>
  <c r="AE41"/>
  <c r="AF41"/>
  <c r="AJ41" s="1"/>
  <c r="AH40"/>
  <c r="AD40"/>
  <c r="V40"/>
  <c r="M40"/>
  <c r="N40" s="1"/>
  <c r="Q39"/>
  <c r="P39"/>
  <c r="R39"/>
  <c r="AK40" l="1"/>
  <c r="V41"/>
  <c r="M41"/>
  <c r="N41" s="1"/>
  <c r="R40"/>
  <c r="P40"/>
  <c r="Q40"/>
  <c r="AD41"/>
  <c r="AH41"/>
  <c r="AF42"/>
  <c r="AJ42" s="1"/>
  <c r="AE42"/>
  <c r="AA42"/>
  <c r="AI42"/>
  <c r="AK41" l="1"/>
  <c r="AD42"/>
  <c r="AH42"/>
  <c r="R41"/>
  <c r="P41"/>
  <c r="Q41"/>
  <c r="AF43"/>
  <c r="AJ43" s="1"/>
  <c r="AI43"/>
  <c r="AE43"/>
  <c r="AA43"/>
  <c r="V42"/>
  <c r="M42"/>
  <c r="N42" s="1"/>
  <c r="AK42" l="1"/>
  <c r="V43"/>
  <c r="R42"/>
  <c r="P42"/>
  <c r="Q42"/>
  <c r="AF44"/>
  <c r="AJ44" s="1"/>
  <c r="AE44"/>
  <c r="M44" s="1"/>
  <c r="N44" s="1"/>
  <c r="AA44"/>
  <c r="AI44"/>
  <c r="AH43"/>
  <c r="AD43"/>
  <c r="M43"/>
  <c r="N43" s="1"/>
  <c r="AK43" l="1"/>
  <c r="AD44"/>
  <c r="AH44"/>
  <c r="R44"/>
  <c r="P44"/>
  <c r="Q44"/>
  <c r="AF45"/>
  <c r="AJ45" s="1"/>
  <c r="AA45"/>
  <c r="AE45"/>
  <c r="V45" s="1"/>
  <c r="AI45"/>
  <c r="P43"/>
  <c r="R43"/>
  <c r="Q43"/>
  <c r="V44"/>
  <c r="AK44" l="1"/>
  <c r="M45"/>
  <c r="N45" s="1"/>
  <c r="Q45" s="1"/>
  <c r="AD45"/>
  <c r="AH45"/>
  <c r="AA46"/>
  <c r="AF46"/>
  <c r="AJ46" s="1"/>
  <c r="AI46"/>
  <c r="AE46"/>
  <c r="AK45" l="1"/>
  <c r="R45"/>
  <c r="P45"/>
  <c r="AA47"/>
  <c r="AE47"/>
  <c r="AF47"/>
  <c r="AJ47" s="1"/>
  <c r="AI47"/>
  <c r="AD46"/>
  <c r="AH46"/>
  <c r="V46"/>
  <c r="M46"/>
  <c r="N46" s="1"/>
  <c r="V47" l="1"/>
  <c r="AK46"/>
  <c r="Q46"/>
  <c r="R46"/>
  <c r="P46"/>
  <c r="AH47"/>
  <c r="AD47"/>
  <c r="AI48"/>
  <c r="AF48"/>
  <c r="AJ48" s="1"/>
  <c r="AA48"/>
  <c r="AE48"/>
  <c r="V48" s="1"/>
  <c r="M47"/>
  <c r="N47" s="1"/>
  <c r="AK47" l="1"/>
  <c r="AK48" s="1"/>
  <c r="M48"/>
  <c r="N48" s="1"/>
  <c r="Q48" s="1"/>
  <c r="AI49"/>
  <c r="AA49"/>
  <c r="AE49"/>
  <c r="AJ49"/>
  <c r="AF49"/>
  <c r="R47"/>
  <c r="P47"/>
  <c r="Q47"/>
  <c r="AH48"/>
  <c r="AD48"/>
  <c r="R48" l="1"/>
  <c r="P48"/>
  <c r="V49"/>
  <c r="AI50"/>
  <c r="AF50"/>
  <c r="AJ50" s="1"/>
  <c r="AA50"/>
  <c r="AE50"/>
  <c r="AH49"/>
  <c r="AD49"/>
  <c r="AK49" s="1"/>
  <c r="M49"/>
  <c r="N49" s="1"/>
  <c r="AH50" l="1"/>
  <c r="AD50"/>
  <c r="P49"/>
  <c r="Q49"/>
  <c r="R49"/>
  <c r="V50"/>
  <c r="M50"/>
  <c r="N50" s="1"/>
  <c r="AF51"/>
  <c r="AJ51" s="1"/>
  <c r="AE51"/>
  <c r="AI51"/>
  <c r="AA51"/>
  <c r="V51" l="1"/>
  <c r="AK50"/>
  <c r="AD51"/>
  <c r="AH51"/>
  <c r="M51"/>
  <c r="N51" s="1"/>
  <c r="AA52"/>
  <c r="AI52"/>
  <c r="AF52"/>
  <c r="AJ52" s="1"/>
  <c r="AE52"/>
  <c r="R50"/>
  <c r="P50"/>
  <c r="Q50"/>
  <c r="M52"/>
  <c r="N52" s="1"/>
  <c r="AK51" l="1"/>
  <c r="AK52" s="1"/>
  <c r="V52"/>
  <c r="R51"/>
  <c r="Q51"/>
  <c r="P51"/>
  <c r="AA53"/>
  <c r="AE53"/>
  <c r="AF53"/>
  <c r="AJ53" s="1"/>
  <c r="AI53"/>
  <c r="M53"/>
  <c r="N53" s="1"/>
  <c r="AD52"/>
  <c r="AH52"/>
  <c r="P52"/>
  <c r="Q52"/>
  <c r="R52"/>
  <c r="AD53" l="1"/>
  <c r="AH53"/>
  <c r="P53"/>
  <c r="R53"/>
  <c r="Q53"/>
  <c r="AF54"/>
  <c r="AJ54" s="1"/>
  <c r="AE54"/>
  <c r="M54" s="1"/>
  <c r="N54" s="1"/>
  <c r="AI54"/>
  <c r="AA54"/>
  <c r="V53"/>
  <c r="AK53" l="1"/>
  <c r="Q54"/>
  <c r="P54"/>
  <c r="R54"/>
  <c r="AH54"/>
  <c r="AD54"/>
  <c r="AI55"/>
  <c r="AA55"/>
  <c r="AF55"/>
  <c r="AJ55" s="1"/>
  <c r="AE55"/>
  <c r="V55" s="1"/>
  <c r="V54"/>
  <c r="AK54" l="1"/>
  <c r="AD55"/>
  <c r="AH55"/>
  <c r="AF56"/>
  <c r="AJ56" s="1"/>
  <c r="AI56"/>
  <c r="AA56"/>
  <c r="AE56"/>
  <c r="M55"/>
  <c r="N55" s="1"/>
  <c r="AK55" l="1"/>
  <c r="V56"/>
  <c r="M56"/>
  <c r="N56" s="1"/>
  <c r="P56" s="1"/>
  <c r="P55"/>
  <c r="Q55"/>
  <c r="R55"/>
  <c r="AF57"/>
  <c r="AJ57" s="1"/>
  <c r="AE57"/>
  <c r="AA57"/>
  <c r="AI57"/>
  <c r="AH56"/>
  <c r="AD56"/>
  <c r="Q56" l="1"/>
  <c r="AK56"/>
  <c r="R56"/>
  <c r="V57"/>
  <c r="AD57"/>
  <c r="AH57"/>
  <c r="AI58"/>
  <c r="AE58"/>
  <c r="M58" s="1"/>
  <c r="N58" s="1"/>
  <c r="AF58"/>
  <c r="AJ58" s="1"/>
  <c r="AA58"/>
  <c r="M57"/>
  <c r="N57" s="1"/>
  <c r="AK57" l="1"/>
  <c r="Q58"/>
  <c r="R58"/>
  <c r="P58"/>
  <c r="AI59"/>
  <c r="AA59"/>
  <c r="AE59"/>
  <c r="M59" s="1"/>
  <c r="N59" s="1"/>
  <c r="AF59"/>
  <c r="AJ59" s="1"/>
  <c r="AD58"/>
  <c r="AH58"/>
  <c r="R57"/>
  <c r="Q57"/>
  <c r="P57"/>
  <c r="V58"/>
  <c r="AK58" l="1"/>
  <c r="AI60"/>
  <c r="AE60"/>
  <c r="AA60"/>
  <c r="AF60"/>
  <c r="AJ60" s="1"/>
  <c r="AD59"/>
  <c r="AH59"/>
  <c r="Q59"/>
  <c r="P59"/>
  <c r="R59"/>
  <c r="M60"/>
  <c r="N60" s="1"/>
  <c r="V59"/>
  <c r="AK59" l="1"/>
  <c r="AK60" s="1"/>
  <c r="AH60"/>
  <c r="AD60"/>
  <c r="R60"/>
  <c r="P60"/>
  <c r="Q60"/>
  <c r="AA61"/>
  <c r="AF61"/>
  <c r="AJ61" s="1"/>
  <c r="AE61"/>
  <c r="M61" s="1"/>
  <c r="N61" s="1"/>
  <c r="AI61"/>
  <c r="V60"/>
  <c r="P61" l="1"/>
  <c r="R61"/>
  <c r="Q61"/>
  <c r="AH61"/>
  <c r="AD61"/>
  <c r="AJ62"/>
  <c r="AF62"/>
  <c r="AA62"/>
  <c r="AI62"/>
  <c r="AE62"/>
  <c r="V61"/>
  <c r="AK61" l="1"/>
  <c r="AD62"/>
  <c r="AH62"/>
  <c r="V62"/>
  <c r="M62"/>
  <c r="N62" s="1"/>
  <c r="AF63"/>
  <c r="AJ63" s="1"/>
  <c r="AE63"/>
  <c r="AI63"/>
  <c r="AA63"/>
  <c r="V63" l="1"/>
  <c r="AK62"/>
  <c r="AD63"/>
  <c r="AH63"/>
  <c r="AA64"/>
  <c r="AE64"/>
  <c r="M64" s="1"/>
  <c r="N64" s="1"/>
  <c r="AI64"/>
  <c r="AF64"/>
  <c r="AJ64" s="1"/>
  <c r="R62"/>
  <c r="P62"/>
  <c r="Q62"/>
  <c r="M63"/>
  <c r="N63" s="1"/>
  <c r="AK63" l="1"/>
  <c r="V64"/>
  <c r="AF65"/>
  <c r="AJ65" s="1"/>
  <c r="AA65"/>
  <c r="AE65"/>
  <c r="M65" s="1"/>
  <c r="N65" s="1"/>
  <c r="AI65"/>
  <c r="R63"/>
  <c r="P63"/>
  <c r="Q63"/>
  <c r="AH64"/>
  <c r="AD64"/>
  <c r="Q64"/>
  <c r="P64"/>
  <c r="R64"/>
  <c r="AK64" l="1"/>
  <c r="V65"/>
  <c r="Q65"/>
  <c r="R65"/>
  <c r="P65"/>
  <c r="AF66"/>
  <c r="AJ66" s="1"/>
  <c r="AA66"/>
  <c r="AI66"/>
  <c r="AE66"/>
  <c r="AD65"/>
  <c r="AH65"/>
  <c r="AK65" l="1"/>
  <c r="V66"/>
  <c r="M66"/>
  <c r="N66" s="1"/>
  <c r="AD66"/>
  <c r="AH66"/>
  <c r="AK66" l="1"/>
  <c r="R66"/>
  <c r="Q66"/>
  <c r="P66"/>
</calcChain>
</file>

<file path=xl/sharedStrings.xml><?xml version="1.0" encoding="utf-8"?>
<sst xmlns="http://schemas.openxmlformats.org/spreadsheetml/2006/main" count="492" uniqueCount="406">
  <si>
    <t>武器等级</t>
    <phoneticPr fontId="2" type="noConversion"/>
  </si>
  <si>
    <t>魔法MP</t>
    <phoneticPr fontId="2" type="noConversion"/>
  </si>
  <si>
    <t>暴击技巧</t>
    <phoneticPr fontId="2" type="noConversion"/>
  </si>
  <si>
    <t>暴击率</t>
    <phoneticPr fontId="2" type="noConversion"/>
  </si>
  <si>
    <t>生命HP</t>
    <phoneticPr fontId="2" type="noConversion"/>
  </si>
  <si>
    <t>7☆</t>
    <phoneticPr fontId="2" type="noConversion"/>
  </si>
  <si>
    <t>12★</t>
    <phoneticPr fontId="2" type="noConversion"/>
  </si>
  <si>
    <t>8☆☆</t>
    <phoneticPr fontId="2" type="noConversion"/>
  </si>
  <si>
    <t>9☆☆☆</t>
    <phoneticPr fontId="2" type="noConversion"/>
  </si>
  <si>
    <t>10☆☆☆☆</t>
    <phoneticPr fontId="2" type="noConversion"/>
  </si>
  <si>
    <t>11☆☆☆☆☆</t>
    <phoneticPr fontId="2" type="noConversion"/>
  </si>
  <si>
    <t>13★★</t>
    <phoneticPr fontId="2" type="noConversion"/>
  </si>
  <si>
    <t>14★★★</t>
    <phoneticPr fontId="2" type="noConversion"/>
  </si>
  <si>
    <t>15★★★★</t>
    <phoneticPr fontId="2" type="noConversion"/>
  </si>
  <si>
    <t>16★★★★★</t>
    <phoneticPr fontId="2" type="noConversion"/>
  </si>
  <si>
    <t>HP恢复</t>
    <phoneticPr fontId="2" type="noConversion"/>
  </si>
  <si>
    <t>MP恢复</t>
    <phoneticPr fontId="2" type="noConversion"/>
  </si>
  <si>
    <t>物害</t>
    <phoneticPr fontId="2" type="noConversion"/>
  </si>
  <si>
    <t>魔伤</t>
    <phoneticPr fontId="2" type="noConversion"/>
  </si>
  <si>
    <t>魔威</t>
    <phoneticPr fontId="2" type="noConversion"/>
  </si>
  <si>
    <t>物威</t>
    <phoneticPr fontId="2" type="noConversion"/>
  </si>
  <si>
    <t>暴威</t>
    <phoneticPr fontId="2" type="noConversion"/>
  </si>
  <si>
    <t>技能点</t>
    <phoneticPr fontId="2" type="noConversion"/>
  </si>
  <si>
    <t>防御</t>
    <phoneticPr fontId="2" type="noConversion"/>
  </si>
  <si>
    <t>攻击</t>
    <phoneticPr fontId="2" type="noConversion"/>
  </si>
  <si>
    <t>力量</t>
    <phoneticPr fontId="2" type="noConversion"/>
  </si>
  <si>
    <t>智力</t>
    <phoneticPr fontId="2" type="noConversion"/>
  </si>
  <si>
    <t>敏捷</t>
    <phoneticPr fontId="2" type="noConversion"/>
  </si>
  <si>
    <t>攻速</t>
    <phoneticPr fontId="2" type="noConversion"/>
  </si>
  <si>
    <t>攻频</t>
    <phoneticPr fontId="2" type="noConversion"/>
  </si>
  <si>
    <t>命中</t>
    <phoneticPr fontId="2" type="noConversion"/>
  </si>
  <si>
    <t>命中率</t>
    <phoneticPr fontId="2" type="noConversion"/>
  </si>
  <si>
    <t>闪避</t>
    <phoneticPr fontId="2" type="noConversion"/>
  </si>
  <si>
    <t>闪避率</t>
    <phoneticPr fontId="2" type="noConversion"/>
  </si>
  <si>
    <t>怪物名称</t>
    <phoneticPr fontId="2" type="noConversion"/>
  </si>
  <si>
    <t>武器1</t>
    <phoneticPr fontId="2" type="noConversion"/>
  </si>
  <si>
    <t>武器2</t>
    <phoneticPr fontId="2" type="noConversion"/>
  </si>
  <si>
    <t>头部</t>
    <phoneticPr fontId="2" type="noConversion"/>
  </si>
  <si>
    <t>颈部</t>
    <phoneticPr fontId="2" type="noConversion"/>
  </si>
  <si>
    <t>盾</t>
    <phoneticPr fontId="2" type="noConversion"/>
  </si>
  <si>
    <t>衣服</t>
    <phoneticPr fontId="2" type="noConversion"/>
  </si>
  <si>
    <t>指环</t>
    <phoneticPr fontId="2" type="noConversion"/>
  </si>
  <si>
    <t>鞋子</t>
    <phoneticPr fontId="2" type="noConversion"/>
  </si>
  <si>
    <t>宝物1</t>
    <phoneticPr fontId="2" type="noConversion"/>
  </si>
  <si>
    <t>宝物2</t>
    <phoneticPr fontId="2" type="noConversion"/>
  </si>
  <si>
    <t>宝物3</t>
    <phoneticPr fontId="2" type="noConversion"/>
  </si>
  <si>
    <t>宝物4</t>
    <phoneticPr fontId="2" type="noConversion"/>
  </si>
  <si>
    <t>大史莱姆</t>
    <phoneticPr fontId="2" type="noConversion"/>
  </si>
  <si>
    <t>怪物等级</t>
    <phoneticPr fontId="2" type="noConversion"/>
  </si>
  <si>
    <t>小鼹鼠</t>
    <phoneticPr fontId="2" type="noConversion"/>
  </si>
  <si>
    <t>急速蝙蝠</t>
    <phoneticPr fontId="2" type="noConversion"/>
  </si>
  <si>
    <t>贝史莱姆</t>
    <phoneticPr fontId="2" type="noConversion"/>
  </si>
  <si>
    <t>骷髅人</t>
    <phoneticPr fontId="2" type="noConversion"/>
  </si>
  <si>
    <t>强盗鼹鼠</t>
    <phoneticPr fontId="2" type="noConversion"/>
  </si>
  <si>
    <t>精英小蝙蝠</t>
    <phoneticPr fontId="2" type="noConversion"/>
  </si>
  <si>
    <t>金属史莱姆</t>
    <phoneticPr fontId="2" type="noConversion"/>
  </si>
  <si>
    <t>大骷髅</t>
    <phoneticPr fontId="2" type="noConversion"/>
  </si>
  <si>
    <t>兽人</t>
    <phoneticPr fontId="2" type="noConversion"/>
  </si>
  <si>
    <t>大蝙蝠</t>
    <phoneticPr fontId="2" type="noConversion"/>
  </si>
  <si>
    <t>电波史莱姆</t>
    <phoneticPr fontId="2" type="noConversion"/>
  </si>
  <si>
    <t>修行鼹鼠</t>
    <phoneticPr fontId="2" type="noConversion"/>
  </si>
  <si>
    <t>红骷髅</t>
    <phoneticPr fontId="2" type="noConversion"/>
  </si>
  <si>
    <t>精英蝙蝠</t>
    <phoneticPr fontId="2" type="noConversion"/>
  </si>
  <si>
    <t>精英史莱姆</t>
    <phoneticPr fontId="2" type="noConversion"/>
  </si>
  <si>
    <t>史莱姆</t>
    <phoneticPr fontId="2" type="noConversion"/>
  </si>
  <si>
    <t>小蝙蝠</t>
    <phoneticPr fontId="2" type="noConversion"/>
  </si>
  <si>
    <t>骷髅犬</t>
    <phoneticPr fontId="2" type="noConversion"/>
  </si>
  <si>
    <t>所在楼层</t>
    <phoneticPr fontId="2" type="noConversion"/>
  </si>
  <si>
    <t>1、2</t>
    <phoneticPr fontId="2" type="noConversion"/>
  </si>
  <si>
    <t>0、</t>
    <phoneticPr fontId="2" type="noConversion"/>
  </si>
  <si>
    <t>0、1</t>
    <phoneticPr fontId="2" type="noConversion"/>
  </si>
  <si>
    <t>0、1、2</t>
    <phoneticPr fontId="2" type="noConversion"/>
  </si>
  <si>
    <r>
      <t>2、</t>
    </r>
    <r>
      <rPr>
        <b/>
        <sz val="18"/>
        <color theme="1" tint="4.9989318521683403E-2"/>
        <rFont val="宋体"/>
        <family val="3"/>
        <charset val="134"/>
        <scheme val="major"/>
      </rPr>
      <t>3</t>
    </r>
    <phoneticPr fontId="2" type="noConversion"/>
  </si>
  <si>
    <t>3、4</t>
    <phoneticPr fontId="2" type="noConversion"/>
  </si>
  <si>
    <t>2、4</t>
    <phoneticPr fontId="2" type="noConversion"/>
  </si>
  <si>
    <t>2、</t>
    <phoneticPr fontId="2" type="noConversion"/>
  </si>
  <si>
    <t>0、2</t>
    <phoneticPr fontId="2" type="noConversion"/>
  </si>
  <si>
    <t>1、5</t>
    <phoneticPr fontId="2" type="noConversion"/>
  </si>
  <si>
    <t>2、5、6</t>
    <phoneticPr fontId="2" type="noConversion"/>
  </si>
  <si>
    <t>6、</t>
    <phoneticPr fontId="2" type="noConversion"/>
  </si>
  <si>
    <t>7、8</t>
    <phoneticPr fontId="2" type="noConversion"/>
  </si>
  <si>
    <t>3、7、8</t>
    <phoneticPr fontId="2" type="noConversion"/>
  </si>
  <si>
    <t>骷髅守卫</t>
    <phoneticPr fontId="2" type="noConversion"/>
  </si>
  <si>
    <t>战士鼹鼠</t>
    <phoneticPr fontId="2" type="noConversion"/>
  </si>
  <si>
    <t>7、</t>
    <phoneticPr fontId="2" type="noConversion"/>
  </si>
  <si>
    <t>二次增量</t>
    <phoneticPr fontId="2" type="noConversion"/>
  </si>
  <si>
    <t>一次增量</t>
    <phoneticPr fontId="2" type="noConversion"/>
  </si>
  <si>
    <t>属性值</t>
    <phoneticPr fontId="2" type="noConversion"/>
  </si>
  <si>
    <t>等级</t>
    <phoneticPr fontId="2" type="noConversion"/>
  </si>
  <si>
    <t>直接生命</t>
    <phoneticPr fontId="2" type="noConversion"/>
  </si>
  <si>
    <t>生命</t>
    <phoneticPr fontId="2" type="noConversion"/>
  </si>
  <si>
    <t>攻击</t>
    <phoneticPr fontId="2" type="noConversion"/>
  </si>
  <si>
    <t>防御</t>
    <phoneticPr fontId="2" type="noConversion"/>
  </si>
  <si>
    <t>属性攻击</t>
    <phoneticPr fontId="2" type="noConversion"/>
  </si>
  <si>
    <t>属性防御</t>
    <phoneticPr fontId="2" type="noConversion"/>
  </si>
  <si>
    <t>兽人战士</t>
    <phoneticPr fontId="2" type="noConversion"/>
  </si>
  <si>
    <t>怪物等级</t>
    <phoneticPr fontId="2" type="noConversion"/>
  </si>
  <si>
    <t>一次增量</t>
    <phoneticPr fontId="2" type="noConversion"/>
  </si>
  <si>
    <t>怪物金钱</t>
    <phoneticPr fontId="2" type="noConversion"/>
  </si>
  <si>
    <t>怪物经验</t>
    <phoneticPr fontId="2" type="noConversion"/>
  </si>
  <si>
    <t>主角等级</t>
    <phoneticPr fontId="2" type="noConversion"/>
  </si>
  <si>
    <t>经验累积</t>
    <phoneticPr fontId="2" type="noConversion"/>
  </si>
  <si>
    <t>金钱积累</t>
    <phoneticPr fontId="2" type="noConversion"/>
  </si>
  <si>
    <t>升级经验</t>
    <phoneticPr fontId="2" type="noConversion"/>
  </si>
  <si>
    <t>1、2</t>
  </si>
  <si>
    <t>1、2</t>
    <phoneticPr fontId="2" type="noConversion"/>
  </si>
  <si>
    <t>1、2</t>
    <phoneticPr fontId="2" type="noConversion"/>
  </si>
  <si>
    <t>2、3</t>
  </si>
  <si>
    <t>2、3</t>
    <phoneticPr fontId="2" type="noConversion"/>
  </si>
  <si>
    <t>3、4</t>
  </si>
  <si>
    <t>2、4</t>
  </si>
  <si>
    <t>2、</t>
  </si>
  <si>
    <t>0、2</t>
  </si>
  <si>
    <t>1、5</t>
  </si>
  <si>
    <t>2、5、6</t>
  </si>
  <si>
    <t>6、</t>
  </si>
  <si>
    <t>7、8</t>
  </si>
  <si>
    <t>3、7、8</t>
  </si>
  <si>
    <t>7、</t>
  </si>
  <si>
    <t>所在楼层</t>
    <phoneticPr fontId="2" type="noConversion"/>
  </si>
  <si>
    <t>0、1</t>
    <phoneticPr fontId="2" type="noConversion"/>
  </si>
  <si>
    <t>0、1、2</t>
    <phoneticPr fontId="2" type="noConversion"/>
  </si>
  <si>
    <t>1、2</t>
    <phoneticPr fontId="2" type="noConversion"/>
  </si>
  <si>
    <t>0、</t>
    <phoneticPr fontId="2" type="noConversion"/>
  </si>
  <si>
    <t>3、4</t>
    <phoneticPr fontId="2" type="noConversion"/>
  </si>
  <si>
    <t>4、5</t>
    <phoneticPr fontId="2" type="noConversion"/>
  </si>
  <si>
    <t>4、5</t>
    <phoneticPr fontId="2" type="noConversion"/>
  </si>
  <si>
    <t>6、6</t>
    <phoneticPr fontId="2" type="noConversion"/>
  </si>
  <si>
    <t>5、7</t>
    <phoneticPr fontId="2" type="noConversion"/>
  </si>
  <si>
    <t>6、7</t>
    <phoneticPr fontId="2" type="noConversion"/>
  </si>
  <si>
    <t>7、7</t>
    <phoneticPr fontId="2" type="noConversion"/>
  </si>
  <si>
    <t>8、8</t>
    <phoneticPr fontId="2" type="noConversion"/>
  </si>
  <si>
    <t>8、9</t>
    <phoneticPr fontId="2" type="noConversion"/>
  </si>
  <si>
    <t>9、9</t>
    <phoneticPr fontId="2" type="noConversion"/>
  </si>
  <si>
    <t>9、10</t>
    <phoneticPr fontId="2" type="noConversion"/>
  </si>
  <si>
    <t>10、10</t>
    <phoneticPr fontId="2" type="noConversion"/>
  </si>
  <si>
    <t>10、11</t>
    <phoneticPr fontId="2" type="noConversion"/>
  </si>
  <si>
    <t>11、11</t>
    <phoneticPr fontId="2" type="noConversion"/>
  </si>
  <si>
    <t>武器等</t>
    <phoneticPr fontId="2" type="noConversion"/>
  </si>
  <si>
    <t>本级金钱</t>
    <phoneticPr fontId="2" type="noConversion"/>
  </si>
  <si>
    <t>武器价值</t>
    <phoneticPr fontId="2" type="noConversion"/>
  </si>
  <si>
    <t>2、3、4</t>
    <phoneticPr fontId="2" type="noConversion"/>
  </si>
  <si>
    <t>消费价格</t>
    <phoneticPr fontId="2" type="noConversion"/>
  </si>
  <si>
    <t>其他价格</t>
    <phoneticPr fontId="2" type="noConversion"/>
  </si>
  <si>
    <t>武盾价格</t>
    <phoneticPr fontId="2" type="noConversion"/>
  </si>
  <si>
    <t>所在楼层</t>
    <phoneticPr fontId="2" type="noConversion"/>
  </si>
  <si>
    <t>1、</t>
    <phoneticPr fontId="2" type="noConversion"/>
  </si>
  <si>
    <t>2、</t>
    <phoneticPr fontId="2" type="noConversion"/>
  </si>
  <si>
    <t>4、</t>
    <phoneticPr fontId="2" type="noConversion"/>
  </si>
  <si>
    <t>5、6</t>
    <phoneticPr fontId="2" type="noConversion"/>
  </si>
  <si>
    <t>7、8</t>
    <phoneticPr fontId="2" type="noConversion"/>
  </si>
  <si>
    <t>其他</t>
    <phoneticPr fontId="2" type="noConversion"/>
  </si>
  <si>
    <t>中经验卷轴</t>
    <phoneticPr fontId="2" type="noConversion"/>
  </si>
  <si>
    <t>小经验卷轴</t>
    <phoneticPr fontId="2" type="noConversion"/>
  </si>
  <si>
    <t>大经验卷轴</t>
    <phoneticPr fontId="2" type="noConversion"/>
  </si>
  <si>
    <t>编号</t>
    <phoneticPr fontId="2" type="noConversion"/>
  </si>
  <si>
    <t>名字</t>
    <phoneticPr fontId="2" type="noConversion"/>
  </si>
  <si>
    <t>☆</t>
  </si>
  <si>
    <t>嗜血套装=</t>
    <phoneticPr fontId="2" type="noConversion"/>
  </si>
  <si>
    <t>嗜血面具+</t>
    <phoneticPr fontId="2" type="noConversion"/>
  </si>
  <si>
    <t>嗜血胸坠+</t>
    <phoneticPr fontId="2" type="noConversion"/>
  </si>
  <si>
    <t>嗜血指环+</t>
    <phoneticPr fontId="2" type="noConversion"/>
  </si>
  <si>
    <t>嗜血履+</t>
    <phoneticPr fontId="2" type="noConversion"/>
  </si>
  <si>
    <t>合计</t>
    <phoneticPr fontId="2" type="noConversion"/>
  </si>
  <si>
    <t>完成</t>
    <phoneticPr fontId="2" type="noConversion"/>
  </si>
  <si>
    <t>完成？</t>
    <phoneticPr fontId="2" type="noConversion"/>
  </si>
  <si>
    <t>命中</t>
    <phoneticPr fontId="2" type="noConversion"/>
  </si>
  <si>
    <t>暴击技巧</t>
    <phoneticPr fontId="2" type="noConversion"/>
  </si>
  <si>
    <t>暴威</t>
    <phoneticPr fontId="2" type="noConversion"/>
  </si>
  <si>
    <t>暴击率</t>
    <phoneticPr fontId="2" type="noConversion"/>
  </si>
  <si>
    <t>完成</t>
    <phoneticPr fontId="2" type="noConversion"/>
  </si>
  <si>
    <t>合计</t>
    <phoneticPr fontId="2" type="noConversion"/>
  </si>
  <si>
    <t>青龙套装=</t>
    <phoneticPr fontId="2" type="noConversion"/>
  </si>
  <si>
    <t>偃月刀☆+</t>
    <phoneticPr fontId="2" type="noConversion"/>
  </si>
  <si>
    <t>青龙盔☆+</t>
    <phoneticPr fontId="2" type="noConversion"/>
  </si>
  <si>
    <t>青龙盾☆+</t>
    <phoneticPr fontId="2" type="noConversion"/>
  </si>
  <si>
    <t>青龙铠☆+</t>
    <phoneticPr fontId="2" type="noConversion"/>
  </si>
  <si>
    <t>青龙靴☆+</t>
    <phoneticPr fontId="2" type="noConversion"/>
  </si>
  <si>
    <t>☆☆☆☆</t>
    <phoneticPr fontId="2" type="noConversion"/>
  </si>
  <si>
    <t>青龙刀☆+</t>
    <phoneticPr fontId="2" type="noConversion"/>
  </si>
  <si>
    <t>☆☆☆☆</t>
    <phoneticPr fontId="2" type="noConversion"/>
  </si>
  <si>
    <t>合计</t>
    <phoneticPr fontId="2" type="noConversion"/>
  </si>
  <si>
    <t>白虎套装=</t>
    <phoneticPr fontId="2" type="noConversion"/>
  </si>
  <si>
    <t>白虎刃☆+</t>
    <phoneticPr fontId="2" type="noConversion"/>
  </si>
  <si>
    <t>白虎盔☆+</t>
    <phoneticPr fontId="2" type="noConversion"/>
  </si>
  <si>
    <t>白虎盾☆+</t>
    <phoneticPr fontId="2" type="noConversion"/>
  </si>
  <si>
    <t>白虎铠☆+</t>
    <phoneticPr fontId="2" type="noConversion"/>
  </si>
  <si>
    <t>白虎掌☆+</t>
    <phoneticPr fontId="2" type="noConversion"/>
  </si>
  <si>
    <t>白虎靴☆+</t>
    <phoneticPr fontId="2" type="noConversion"/>
  </si>
  <si>
    <t>完成</t>
    <phoneticPr fontId="2" type="noConversion"/>
  </si>
  <si>
    <t>恢复率</t>
    <phoneticPr fontId="2" type="noConversion"/>
  </si>
  <si>
    <t>等级</t>
    <phoneticPr fontId="2" type="noConversion"/>
  </si>
  <si>
    <t>蝙蝠王</t>
    <phoneticPr fontId="2" type="noConversion"/>
  </si>
  <si>
    <t>战士史莱姆</t>
    <phoneticPr fontId="2" type="noConversion"/>
  </si>
  <si>
    <t>骷髅骑士</t>
    <phoneticPr fontId="2" type="noConversion"/>
  </si>
  <si>
    <t>兽人王</t>
    <phoneticPr fontId="2" type="noConversion"/>
  </si>
  <si>
    <t>土元素</t>
    <phoneticPr fontId="2" type="noConversion"/>
  </si>
  <si>
    <t>精英蝙蝠王</t>
    <phoneticPr fontId="2" type="noConversion"/>
  </si>
  <si>
    <t>史莱姆骑士</t>
    <phoneticPr fontId="2" type="noConversion"/>
  </si>
  <si>
    <t>骷髅死神</t>
    <phoneticPr fontId="2" type="noConversion"/>
  </si>
  <si>
    <t>水元素</t>
    <phoneticPr fontId="2" type="noConversion"/>
  </si>
  <si>
    <t>史莱姆王</t>
    <phoneticPr fontId="2" type="noConversion"/>
  </si>
  <si>
    <t>骷髅王</t>
    <phoneticPr fontId="2" type="noConversion"/>
  </si>
  <si>
    <t>红骷髅王</t>
    <phoneticPr fontId="2" type="noConversion"/>
  </si>
  <si>
    <t>火元素</t>
    <phoneticPr fontId="2" type="noConversion"/>
  </si>
  <si>
    <t>风元素</t>
    <phoneticPr fontId="2" type="noConversion"/>
  </si>
  <si>
    <t>石头人</t>
    <phoneticPr fontId="2" type="noConversion"/>
  </si>
  <si>
    <t>地狱杵锤</t>
    <phoneticPr fontId="2" type="noConversion"/>
  </si>
  <si>
    <t>吸血鬼</t>
    <phoneticPr fontId="2" type="noConversion"/>
  </si>
  <si>
    <t>影子人</t>
    <phoneticPr fontId="2" type="noConversion"/>
  </si>
  <si>
    <t>破法者</t>
    <phoneticPr fontId="2" type="noConversion"/>
  </si>
  <si>
    <t>岩石守卫</t>
    <phoneticPr fontId="2" type="noConversion"/>
  </si>
  <si>
    <t>巫师</t>
    <phoneticPr fontId="2" type="noConversion"/>
  </si>
  <si>
    <t>机械守卫</t>
    <phoneticPr fontId="2" type="noConversion"/>
  </si>
  <si>
    <t>森林狼</t>
    <phoneticPr fontId="2" type="noConversion"/>
  </si>
  <si>
    <t>守卫者</t>
    <phoneticPr fontId="2" type="noConversion"/>
  </si>
  <si>
    <t>机械战士</t>
    <phoneticPr fontId="2" type="noConversion"/>
  </si>
  <si>
    <t>见习法师</t>
    <phoneticPr fontId="2" type="noConversion"/>
  </si>
  <si>
    <t>影魔</t>
    <phoneticPr fontId="2" type="noConversion"/>
  </si>
  <si>
    <t>法师</t>
    <phoneticPr fontId="2" type="noConversion"/>
  </si>
  <si>
    <t>幽冥守卫</t>
    <phoneticPr fontId="2" type="noConversion"/>
  </si>
  <si>
    <t>机械炮手</t>
    <phoneticPr fontId="2" type="noConversion"/>
  </si>
  <si>
    <t>幻影刺客</t>
    <phoneticPr fontId="2" type="noConversion"/>
  </si>
  <si>
    <t>大法师</t>
    <phoneticPr fontId="2" type="noConversion"/>
  </si>
  <si>
    <t>黑骑士</t>
    <phoneticPr fontId="2" type="noConversion"/>
  </si>
  <si>
    <t>机械队长</t>
    <phoneticPr fontId="2" type="noConversion"/>
  </si>
  <si>
    <t>毒龙</t>
    <phoneticPr fontId="2" type="noConversion"/>
  </si>
  <si>
    <t>幽冥法师</t>
    <phoneticPr fontId="2" type="noConversion"/>
  </si>
  <si>
    <t>精英骑士</t>
    <phoneticPr fontId="2" type="noConversion"/>
  </si>
  <si>
    <t>左护法</t>
    <phoneticPr fontId="2" type="noConversion"/>
  </si>
  <si>
    <t>右护法</t>
    <phoneticPr fontId="2" type="noConversion"/>
  </si>
  <si>
    <t>寻龙</t>
    <phoneticPr fontId="2" type="noConversion"/>
  </si>
  <si>
    <t>水龙</t>
    <phoneticPr fontId="2" type="noConversion"/>
  </si>
  <si>
    <t>红衣魔王</t>
    <phoneticPr fontId="2" type="noConversion"/>
  </si>
  <si>
    <t>黑衣魔王</t>
    <phoneticPr fontId="2" type="noConversion"/>
  </si>
  <si>
    <t>1★</t>
    <phoneticPr fontId="2" type="noConversion"/>
  </si>
  <si>
    <t>2★</t>
    <phoneticPr fontId="2" type="noConversion"/>
  </si>
  <si>
    <t>3★</t>
    <phoneticPr fontId="2" type="noConversion"/>
  </si>
  <si>
    <t>4★</t>
    <phoneticPr fontId="2" type="noConversion"/>
  </si>
  <si>
    <t>5★</t>
    <phoneticPr fontId="2" type="noConversion"/>
  </si>
  <si>
    <t>命中技巧</t>
    <phoneticPr fontId="2" type="noConversion"/>
  </si>
  <si>
    <t>hit_cle</t>
    <phoneticPr fontId="2" type="noConversion"/>
  </si>
  <si>
    <t>hit_eva</t>
    <phoneticPr fontId="2" type="noConversion"/>
  </si>
  <si>
    <t>攻击敏捷</t>
    <phoneticPr fontId="2" type="noConversion"/>
  </si>
  <si>
    <t>目标敏捷</t>
    <phoneticPr fontId="2" type="noConversion"/>
  </si>
  <si>
    <t>闪避技巧</t>
    <phoneticPr fontId="2" type="noConversion"/>
  </si>
  <si>
    <t>两倍命中-容易实现</t>
    <phoneticPr fontId="2" type="noConversion"/>
  </si>
  <si>
    <t>命中2.5倍-稍难实现</t>
    <phoneticPr fontId="2" type="noConversion"/>
  </si>
  <si>
    <t>命中3倍-难实现</t>
    <phoneticPr fontId="2" type="noConversion"/>
  </si>
  <si>
    <t>命中3.5倍以上-很难实现</t>
    <phoneticPr fontId="2" type="noConversion"/>
  </si>
  <si>
    <t>命中等于闪避贡献为0</t>
    <phoneticPr fontId="2" type="noConversion"/>
  </si>
  <si>
    <t>命中1.5倍-正常100%命中</t>
    <phoneticPr fontId="2" type="noConversion"/>
  </si>
  <si>
    <t>敏捷相同没有贡献</t>
    <phoneticPr fontId="2" type="noConversion"/>
  </si>
  <si>
    <t>1.5倍容易实现</t>
    <phoneticPr fontId="2" type="noConversion"/>
  </si>
  <si>
    <t>敏捷-力量容易实现</t>
    <phoneticPr fontId="2" type="noConversion"/>
  </si>
  <si>
    <t>敏捷-力量难实现</t>
    <phoneticPr fontId="2" type="noConversion"/>
  </si>
  <si>
    <t>敏捷-力量稍难实现</t>
    <phoneticPr fontId="2" type="noConversion"/>
  </si>
  <si>
    <t>敏捷-力量很难实现</t>
    <phoneticPr fontId="2" type="noConversion"/>
  </si>
  <si>
    <t>触底-命中3倍弥补</t>
    <phoneticPr fontId="2" type="noConversion"/>
  </si>
  <si>
    <t>命中2倍弥补</t>
    <phoneticPr fontId="2" type="noConversion"/>
  </si>
  <si>
    <t>命中触底，敏捷两倍弥补</t>
    <phoneticPr fontId="2" type="noConversion"/>
  </si>
  <si>
    <t>目标防御</t>
    <phoneticPr fontId="2" type="noConversion"/>
  </si>
  <si>
    <t>攻击防御</t>
    <phoneticPr fontId="2" type="noConversion"/>
  </si>
  <si>
    <t>hit_def</t>
    <phoneticPr fontId="2" type="noConversion"/>
  </si>
  <si>
    <t>触底难实现</t>
    <phoneticPr fontId="2" type="noConversion"/>
  </si>
  <si>
    <t>容易实现</t>
    <phoneticPr fontId="2" type="noConversion"/>
  </si>
  <si>
    <t>稍难实现</t>
    <phoneticPr fontId="2" type="noConversion"/>
  </si>
  <si>
    <t>很容易实现</t>
    <phoneticPr fontId="2" type="noConversion"/>
  </si>
  <si>
    <t>标准情况</t>
    <phoneticPr fontId="2" type="noConversion"/>
  </si>
  <si>
    <t>力量-敏捷标准情况</t>
    <phoneticPr fontId="2" type="noConversion"/>
  </si>
  <si>
    <t>敏捷-力量标准情况</t>
    <phoneticPr fontId="2" type="noConversion"/>
  </si>
  <si>
    <t>稍难实现</t>
    <phoneticPr fontId="2" type="noConversion"/>
  </si>
  <si>
    <t>难实现</t>
    <phoneticPr fontId="2" type="noConversion"/>
  </si>
  <si>
    <t>27★</t>
    <phoneticPr fontId="2" type="noConversion"/>
  </si>
  <si>
    <t>28★★</t>
    <phoneticPr fontId="2" type="noConversion"/>
  </si>
  <si>
    <t>29★★★</t>
    <phoneticPr fontId="2" type="noConversion"/>
  </si>
  <si>
    <t>30★★★★</t>
    <phoneticPr fontId="2" type="noConversion"/>
  </si>
  <si>
    <t>31★★★★★</t>
    <phoneticPr fontId="2" type="noConversion"/>
  </si>
  <si>
    <t>12☆-</t>
    <phoneticPr fontId="2" type="noConversion"/>
  </si>
  <si>
    <t>13☆☆-</t>
    <phoneticPr fontId="2" type="noConversion"/>
  </si>
  <si>
    <t>14☆☆☆-</t>
    <phoneticPr fontId="2" type="noConversion"/>
  </si>
  <si>
    <t>15☆☆☆☆-</t>
    <phoneticPr fontId="2" type="noConversion"/>
  </si>
  <si>
    <t>16☆☆☆☆☆-</t>
    <phoneticPr fontId="2" type="noConversion"/>
  </si>
  <si>
    <t>17☆=</t>
    <phoneticPr fontId="2" type="noConversion"/>
  </si>
  <si>
    <t>18☆☆=</t>
    <phoneticPr fontId="2" type="noConversion"/>
  </si>
  <si>
    <t>19☆☆☆=</t>
    <phoneticPr fontId="2" type="noConversion"/>
  </si>
  <si>
    <t>20☆☆☆☆=</t>
    <phoneticPr fontId="2" type="noConversion"/>
  </si>
  <si>
    <t>21☆☆☆☆☆=</t>
    <phoneticPr fontId="2" type="noConversion"/>
  </si>
  <si>
    <t>22☆≡</t>
    <phoneticPr fontId="2" type="noConversion"/>
  </si>
  <si>
    <t>23☆☆≡</t>
    <phoneticPr fontId="2" type="noConversion"/>
  </si>
  <si>
    <t>24☆☆☆≡</t>
    <phoneticPr fontId="2" type="noConversion"/>
  </si>
  <si>
    <t>25☆☆☆☆≡</t>
    <phoneticPr fontId="2" type="noConversion"/>
  </si>
  <si>
    <t>26☆☆☆☆☆≡</t>
    <phoneticPr fontId="2" type="noConversion"/>
  </si>
  <si>
    <t>32★-</t>
    <phoneticPr fontId="2" type="noConversion"/>
  </si>
  <si>
    <t>33★★-</t>
    <phoneticPr fontId="2" type="noConversion"/>
  </si>
  <si>
    <t>34★★★-</t>
    <phoneticPr fontId="2" type="noConversion"/>
  </si>
  <si>
    <t>35★★★★-</t>
    <phoneticPr fontId="2" type="noConversion"/>
  </si>
  <si>
    <t>36★★★★★-</t>
    <phoneticPr fontId="2" type="noConversion"/>
  </si>
  <si>
    <t>37★=</t>
    <phoneticPr fontId="2" type="noConversion"/>
  </si>
  <si>
    <t>38★★=</t>
    <phoneticPr fontId="2" type="noConversion"/>
  </si>
  <si>
    <t>39★★★=</t>
    <phoneticPr fontId="2" type="noConversion"/>
  </si>
  <si>
    <t>40★★★★=</t>
    <phoneticPr fontId="2" type="noConversion"/>
  </si>
  <si>
    <t>41★★★★★=</t>
    <phoneticPr fontId="2" type="noConversion"/>
  </si>
  <si>
    <t>42★≡</t>
    <phoneticPr fontId="2" type="noConversion"/>
  </si>
  <si>
    <t>43★★≡</t>
    <phoneticPr fontId="2" type="noConversion"/>
  </si>
  <si>
    <t>44★★★≡</t>
    <phoneticPr fontId="2" type="noConversion"/>
  </si>
  <si>
    <t>45★★★★≡</t>
    <phoneticPr fontId="2" type="noConversion"/>
  </si>
  <si>
    <t>46★★★★★≡</t>
    <phoneticPr fontId="2" type="noConversion"/>
  </si>
  <si>
    <t>新技能点</t>
    <phoneticPr fontId="2" type="noConversion"/>
  </si>
  <si>
    <t>11、12</t>
    <phoneticPr fontId="2" type="noConversion"/>
  </si>
  <si>
    <t>12、12</t>
    <phoneticPr fontId="2" type="noConversion"/>
  </si>
  <si>
    <t>12、13</t>
    <phoneticPr fontId="2" type="noConversion"/>
  </si>
  <si>
    <t>13、13</t>
    <phoneticPr fontId="2" type="noConversion"/>
  </si>
  <si>
    <t>13、14</t>
    <phoneticPr fontId="2" type="noConversion"/>
  </si>
  <si>
    <t>14、14</t>
    <phoneticPr fontId="2" type="noConversion"/>
  </si>
  <si>
    <t>15、14</t>
    <phoneticPr fontId="2" type="noConversion"/>
  </si>
  <si>
    <t>15、15</t>
    <phoneticPr fontId="2" type="noConversion"/>
  </si>
  <si>
    <t>18、18</t>
    <phoneticPr fontId="2" type="noConversion"/>
  </si>
  <si>
    <t>19、18</t>
    <phoneticPr fontId="2" type="noConversion"/>
  </si>
  <si>
    <t>19、19</t>
    <phoneticPr fontId="2" type="noConversion"/>
  </si>
  <si>
    <t>20、19</t>
    <phoneticPr fontId="2" type="noConversion"/>
  </si>
  <si>
    <t>20、20</t>
    <phoneticPr fontId="2" type="noConversion"/>
  </si>
  <si>
    <t>16、15</t>
    <phoneticPr fontId="2" type="noConversion"/>
  </si>
  <si>
    <t>16、16</t>
    <phoneticPr fontId="2" type="noConversion"/>
  </si>
  <si>
    <t>17、16</t>
    <phoneticPr fontId="2" type="noConversion"/>
  </si>
  <si>
    <t>17、17</t>
    <phoneticPr fontId="2" type="noConversion"/>
  </si>
  <si>
    <t>18、17</t>
    <phoneticPr fontId="2" type="noConversion"/>
  </si>
  <si>
    <t>21、20</t>
    <phoneticPr fontId="2" type="noConversion"/>
  </si>
  <si>
    <t>21、21</t>
    <phoneticPr fontId="2" type="noConversion"/>
  </si>
  <si>
    <t>22、21</t>
    <phoneticPr fontId="2" type="noConversion"/>
  </si>
  <si>
    <t>22、22</t>
    <phoneticPr fontId="2" type="noConversion"/>
  </si>
  <si>
    <t>23、22</t>
    <phoneticPr fontId="2" type="noConversion"/>
  </si>
  <si>
    <t>23、23</t>
    <phoneticPr fontId="2" type="noConversion"/>
  </si>
  <si>
    <t>24、23</t>
    <phoneticPr fontId="2" type="noConversion"/>
  </si>
  <si>
    <t>24、24</t>
    <phoneticPr fontId="2" type="noConversion"/>
  </si>
  <si>
    <t>25、24</t>
    <phoneticPr fontId="2" type="noConversion"/>
  </si>
  <si>
    <t>25、25</t>
    <phoneticPr fontId="2" type="noConversion"/>
  </si>
  <si>
    <t>26、25</t>
    <phoneticPr fontId="2" type="noConversion"/>
  </si>
  <si>
    <t>26、26</t>
    <phoneticPr fontId="2" type="noConversion"/>
  </si>
  <si>
    <t>27、26</t>
    <phoneticPr fontId="2" type="noConversion"/>
  </si>
  <si>
    <t>27、27</t>
    <phoneticPr fontId="2" type="noConversion"/>
  </si>
  <si>
    <t>28、27</t>
    <phoneticPr fontId="2" type="noConversion"/>
  </si>
  <si>
    <t>28、28</t>
    <phoneticPr fontId="2" type="noConversion"/>
  </si>
  <si>
    <t>29、27</t>
    <phoneticPr fontId="2" type="noConversion"/>
  </si>
  <si>
    <t>29、29</t>
    <phoneticPr fontId="2" type="noConversion"/>
  </si>
  <si>
    <t>30、29</t>
    <phoneticPr fontId="2" type="noConversion"/>
  </si>
  <si>
    <t>30、30</t>
    <phoneticPr fontId="2" type="noConversion"/>
  </si>
  <si>
    <t>31、30</t>
    <phoneticPr fontId="2" type="noConversion"/>
  </si>
  <si>
    <t>31、31</t>
    <phoneticPr fontId="2" type="noConversion"/>
  </si>
  <si>
    <t>32、31</t>
    <phoneticPr fontId="2" type="noConversion"/>
  </si>
  <si>
    <t>32、32</t>
    <phoneticPr fontId="2" type="noConversion"/>
  </si>
  <si>
    <t>其他*5</t>
    <phoneticPr fontId="2" type="noConversion"/>
  </si>
  <si>
    <t>武器/盾*3*1.4=4.2</t>
    <phoneticPr fontId="2" type="noConversion"/>
  </si>
  <si>
    <t>宝物*4*1.2=4.8</t>
    <phoneticPr fontId="2" type="noConversion"/>
  </si>
  <si>
    <t>怪物金钱积累</t>
    <phoneticPr fontId="2" type="noConversion"/>
  </si>
  <si>
    <t>金币个数</t>
    <phoneticPr fontId="2" type="noConversion"/>
  </si>
  <si>
    <t>金币价值</t>
    <phoneticPr fontId="2" type="noConversion"/>
  </si>
  <si>
    <t>宝石价值</t>
    <phoneticPr fontId="2" type="noConversion"/>
  </si>
  <si>
    <t>宝石个数</t>
    <phoneticPr fontId="2" type="noConversion"/>
  </si>
  <si>
    <t>宝石积累</t>
    <phoneticPr fontId="2" type="noConversion"/>
  </si>
  <si>
    <t>金币积累</t>
    <phoneticPr fontId="2" type="noConversion"/>
  </si>
  <si>
    <t>消费水平</t>
    <phoneticPr fontId="2" type="noConversion"/>
  </si>
  <si>
    <t>怪物金钱</t>
    <phoneticPr fontId="2" type="noConversion"/>
  </si>
  <si>
    <t>风影套装=</t>
    <phoneticPr fontId="2" type="noConversion"/>
  </si>
  <si>
    <t>风影战衣+</t>
    <phoneticPr fontId="2" type="noConversion"/>
  </si>
  <si>
    <t>急速胸坠+</t>
    <phoneticPr fontId="2" type="noConversion"/>
  </si>
  <si>
    <t>急速指环+</t>
    <phoneticPr fontId="2" type="noConversion"/>
  </si>
  <si>
    <t>最大HP增加倍数</t>
    <phoneticPr fontId="2" type="noConversion"/>
  </si>
  <si>
    <t>技能编号</t>
    <phoneticPr fontId="2" type="noConversion"/>
  </si>
  <si>
    <t>技能名称</t>
    <phoneticPr fontId="2" type="noConversion"/>
  </si>
  <si>
    <t>技能效果</t>
    <phoneticPr fontId="2" type="noConversion"/>
  </si>
  <si>
    <t>技能种类</t>
    <phoneticPr fontId="2" type="noConversion"/>
  </si>
  <si>
    <t>技能动画</t>
    <phoneticPr fontId="2" type="noConversion"/>
  </si>
  <si>
    <t>实现类</t>
    <phoneticPr fontId="2" type="noConversion"/>
  </si>
  <si>
    <t>祝福</t>
    <phoneticPr fontId="2" type="noConversion"/>
  </si>
  <si>
    <t>锁定技</t>
    <phoneticPr fontId="2" type="noConversion"/>
  </si>
  <si>
    <t>使角色的攻击随机值总是取最大值</t>
  </si>
  <si>
    <t>重生</t>
    <phoneticPr fontId="2" type="noConversion"/>
  </si>
  <si>
    <t>角色死亡时有30%机会满血复活</t>
    <phoneticPr fontId="2" type="noConversion"/>
  </si>
  <si>
    <t>疾风</t>
    <phoneticPr fontId="2" type="noConversion"/>
  </si>
  <si>
    <t>触发技</t>
    <phoneticPr fontId="2" type="noConversion"/>
  </si>
  <si>
    <t>角色每次攻击会提升5%攻击速度,持续5秒，可叠加</t>
    <phoneticPr fontId="2" type="noConversion"/>
  </si>
  <si>
    <t>反击</t>
    <phoneticPr fontId="2" type="noConversion"/>
  </si>
  <si>
    <t>致死</t>
    <phoneticPr fontId="2" type="noConversion"/>
  </si>
  <si>
    <t>角色攻击时若攻击、防御、力量、敏捷均大于对方，有10%几率致死</t>
    <phoneticPr fontId="2" type="noConversion"/>
  </si>
  <si>
    <t>假死</t>
    <phoneticPr fontId="2" type="noConversion"/>
  </si>
  <si>
    <t>当一次攻击可以杀死自己时，有50%几率避免此次攻击</t>
    <phoneticPr fontId="2" type="noConversion"/>
  </si>
  <si>
    <t>不屈</t>
    <phoneticPr fontId="2" type="noConversion"/>
  </si>
  <si>
    <t>攻击提升百分比为失去生命百分比的50%</t>
    <phoneticPr fontId="2" type="noConversion"/>
  </si>
  <si>
    <t>虚弱</t>
    <phoneticPr fontId="2" type="noConversion"/>
  </si>
  <si>
    <t>攻击时50%几率造成虚弱，持续5秒，对方物理伤害和攻击减少20%</t>
    <phoneticPr fontId="2" type="noConversion"/>
  </si>
  <si>
    <t>威慑</t>
    <phoneticPr fontId="2" type="noConversion"/>
  </si>
  <si>
    <t>角色力量大于对方时，对方物理伤害减少10%；角色敏捷大于对方时，对方防御减少10%</t>
    <phoneticPr fontId="2" type="noConversion"/>
  </si>
  <si>
    <t>激昂</t>
    <phoneticPr fontId="2" type="noConversion"/>
  </si>
  <si>
    <t>角色攻击速度提升20%</t>
    <phoneticPr fontId="2" type="noConversion"/>
  </si>
  <si>
    <t>顽强</t>
    <phoneticPr fontId="2" type="noConversion"/>
  </si>
  <si>
    <t>生命恢复速度提升百分比为失去生命百分比的200%</t>
    <phoneticPr fontId="2" type="noConversion"/>
  </si>
  <si>
    <t>坚守</t>
    <phoneticPr fontId="2" type="noConversion"/>
  </si>
  <si>
    <t>防御提升百分比为失去生命百分比的25%</t>
    <phoneticPr fontId="2" type="noConversion"/>
  </si>
  <si>
    <t>狂暴</t>
    <phoneticPr fontId="2" type="noConversion"/>
  </si>
  <si>
    <t>嗜血</t>
    <phoneticPr fontId="2" type="noConversion"/>
  </si>
  <si>
    <t>攻击速度和物理伤害提升百分比为失去生命百分比的25%</t>
    <phoneticPr fontId="2" type="noConversion"/>
  </si>
  <si>
    <t>防御力减少50%；暴击技巧提升1000%；暴击威力提升100%</t>
    <phoneticPr fontId="2" type="noConversion"/>
  </si>
  <si>
    <t>冰冻</t>
    <phoneticPr fontId="2" type="noConversion"/>
  </si>
  <si>
    <t>角色每次攻击会造成冷冻效果；对方攻速减少20%，持续5秒，不可叠加</t>
    <phoneticPr fontId="2" type="noConversion"/>
  </si>
  <si>
    <t>角色每次受到攻击有20%几率进行一次反击，不能触发效果</t>
    <phoneticPr fontId="2" type="noConversion"/>
  </si>
</sst>
</file>

<file path=xl/styles.xml><?xml version="1.0" encoding="utf-8"?>
<styleSheet xmlns="http://schemas.openxmlformats.org/spreadsheetml/2006/main">
  <numFmts count="7">
    <numFmt numFmtId="176" formatCode="0_ "/>
    <numFmt numFmtId="177" formatCode="0.0_ "/>
    <numFmt numFmtId="178" formatCode="#,##0_ "/>
    <numFmt numFmtId="179" formatCode="#,##0.0_ "/>
    <numFmt numFmtId="180" formatCode="0.000_ "/>
    <numFmt numFmtId="181" formatCode="#,##0;[Red]#,##0"/>
    <numFmt numFmtId="182" formatCode="#,##0_);[Red]\(#,##0\)"/>
  </numFmts>
  <fonts count="19"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sz val="9"/>
      <name val="宋体"/>
      <family val="2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8"/>
      <color theme="1" tint="4.9989318521683403E-2"/>
      <name val="宋体"/>
      <family val="2"/>
      <charset val="134"/>
      <scheme val="major"/>
    </font>
    <font>
      <b/>
      <sz val="18"/>
      <name val="宋体"/>
      <family val="2"/>
      <charset val="134"/>
      <scheme val="major"/>
    </font>
    <font>
      <b/>
      <sz val="18"/>
      <name val="宋体"/>
      <family val="3"/>
      <charset val="134"/>
      <scheme val="major"/>
    </font>
    <font>
      <b/>
      <sz val="18"/>
      <color theme="1" tint="4.9989318521683403E-2"/>
      <name val="宋体"/>
      <family val="3"/>
      <charset val="134"/>
      <scheme val="major"/>
    </font>
    <font>
      <b/>
      <sz val="18"/>
      <color theme="1" tint="4.9989318521683403E-2"/>
      <name val="宋体"/>
      <charset val="134"/>
      <scheme val="major"/>
    </font>
    <font>
      <b/>
      <sz val="18"/>
      <color theme="0"/>
      <name val="宋体"/>
      <family val="2"/>
      <charset val="134"/>
      <scheme val="major"/>
    </font>
    <font>
      <b/>
      <sz val="18"/>
      <color rgb="FF00FF00"/>
      <name val="宋体"/>
      <family val="2"/>
      <charset val="134"/>
      <scheme val="major"/>
    </font>
    <font>
      <b/>
      <sz val="18"/>
      <color rgb="FF00FF00"/>
      <name val="宋体"/>
      <family val="3"/>
      <charset val="134"/>
      <scheme val="major"/>
    </font>
    <font>
      <b/>
      <sz val="18"/>
      <color rgb="FFFF0000"/>
      <name val="宋体"/>
      <family val="2"/>
      <charset val="134"/>
      <scheme val="major"/>
    </font>
    <font>
      <b/>
      <sz val="18"/>
      <color rgb="FF00B050"/>
      <name val="宋体"/>
      <family val="2"/>
      <charset val="134"/>
      <scheme val="major"/>
    </font>
    <font>
      <b/>
      <u/>
      <sz val="18"/>
      <name val="宋体"/>
      <family val="2"/>
      <charset val="134"/>
      <scheme val="major"/>
    </font>
    <font>
      <sz val="11"/>
      <color rgb="FFFF0000"/>
      <name val="宋体"/>
      <family val="2"/>
      <charset val="134"/>
      <scheme val="minor"/>
    </font>
    <font>
      <sz val="11"/>
      <color rgb="FF4E3F2A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FFFF00"/>
        <bgColor indexed="64"/>
      </patternFill>
    </fill>
  </fills>
  <borders count="7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tted">
        <color rgb="FFFFFF00"/>
      </top>
      <bottom style="dotted">
        <color rgb="FFFFFF00"/>
      </bottom>
      <diagonal/>
    </border>
    <border>
      <left/>
      <right style="medium">
        <color indexed="64"/>
      </right>
      <top style="dotted">
        <color rgb="FFFFFF00"/>
      </top>
      <bottom style="dotted">
        <color rgb="FFFFFF00"/>
      </bottom>
      <diagonal/>
    </border>
    <border>
      <left style="medium">
        <color indexed="64"/>
      </left>
      <right style="medium">
        <color indexed="64"/>
      </right>
      <top style="dotted">
        <color rgb="FFFFFF00"/>
      </top>
      <bottom style="dotted">
        <color rgb="FFFFFF00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thin">
        <color indexed="64"/>
      </right>
      <top style="medium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ck">
        <color auto="1"/>
      </bottom>
      <diagonal/>
    </border>
    <border>
      <left style="thin">
        <color indexed="64"/>
      </left>
      <right style="thick">
        <color indexed="64"/>
      </right>
      <top style="medium">
        <color auto="1"/>
      </top>
      <bottom style="thick">
        <color auto="1"/>
      </bottom>
      <diagonal/>
    </border>
    <border>
      <left style="thin">
        <color indexed="64"/>
      </left>
      <right/>
      <top style="medium">
        <color auto="1"/>
      </top>
      <bottom style="thick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 style="thick">
        <color indexed="64"/>
      </right>
      <top/>
      <bottom style="medium">
        <color auto="1"/>
      </bottom>
      <diagonal/>
    </border>
  </borders>
  <cellStyleXfs count="9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9" borderId="0" applyBorder="0" applyAlignment="0" applyProtection="0">
      <alignment vertical="center"/>
    </xf>
    <xf numFmtId="0" fontId="4" fillId="3" borderId="0" applyBorder="0" applyAlignment="0" applyProtection="0">
      <alignment vertical="center"/>
    </xf>
    <xf numFmtId="0" fontId="4" fillId="7" borderId="0" applyBorder="0" applyAlignment="0" applyProtection="0">
      <alignment vertical="center"/>
    </xf>
    <xf numFmtId="0" fontId="5" fillId="5" borderId="0" applyBorder="0" applyAlignment="0" applyProtection="0">
      <alignment vertical="center"/>
    </xf>
    <xf numFmtId="0" fontId="5" fillId="6" borderId="0" applyBorder="0" applyAlignment="0" applyProtection="0">
      <alignment vertical="center"/>
    </xf>
    <xf numFmtId="0" fontId="4" fillId="8" borderId="0" applyBorder="0" applyAlignment="0" applyProtection="0">
      <alignment vertical="center"/>
    </xf>
    <xf numFmtId="0" fontId="5" fillId="4" borderId="0" applyBorder="0" applyAlignment="0" applyProtection="0">
      <alignment vertical="center"/>
    </xf>
  </cellStyleXfs>
  <cellXfs count="680">
    <xf numFmtId="0" fontId="0" fillId="0" borderId="0" xfId="0">
      <alignment vertical="center"/>
    </xf>
    <xf numFmtId="0" fontId="3" fillId="2" borderId="0" xfId="1" applyFont="1">
      <alignment vertical="center"/>
    </xf>
    <xf numFmtId="0" fontId="4" fillId="3" borderId="0" xfId="3" applyBorder="1">
      <alignment vertical="center"/>
    </xf>
    <xf numFmtId="0" fontId="4" fillId="3" borderId="1" xfId="3" applyBorder="1">
      <alignment vertical="center"/>
    </xf>
    <xf numFmtId="0" fontId="4" fillId="3" borderId="2" xfId="3" applyBorder="1">
      <alignment vertical="center"/>
    </xf>
    <xf numFmtId="0" fontId="5" fillId="5" borderId="0" xfId="5" applyBorder="1">
      <alignment vertical="center"/>
    </xf>
    <xf numFmtId="0" fontId="3" fillId="2" borderId="4" xfId="1" applyFont="1" applyBorder="1">
      <alignment vertical="center"/>
    </xf>
    <xf numFmtId="0" fontId="3" fillId="2" borderId="5" xfId="1" applyFont="1" applyBorder="1">
      <alignment vertical="center"/>
    </xf>
    <xf numFmtId="0" fontId="4" fillId="3" borderId="3" xfId="3" applyBorder="1">
      <alignment vertical="center"/>
    </xf>
    <xf numFmtId="0" fontId="4" fillId="3" borderId="4" xfId="3" applyBorder="1">
      <alignment vertical="center"/>
    </xf>
    <xf numFmtId="0" fontId="4" fillId="3" borderId="5" xfId="3" applyBorder="1">
      <alignment vertical="center"/>
    </xf>
    <xf numFmtId="0" fontId="5" fillId="5" borderId="3" xfId="5" applyBorder="1">
      <alignment vertical="center"/>
    </xf>
    <xf numFmtId="0" fontId="5" fillId="5" borderId="4" xfId="5" applyBorder="1">
      <alignment vertical="center"/>
    </xf>
    <xf numFmtId="0" fontId="5" fillId="5" borderId="5" xfId="5" applyBorder="1">
      <alignment vertical="center"/>
    </xf>
    <xf numFmtId="0" fontId="5" fillId="6" borderId="3" xfId="6" applyBorder="1">
      <alignment vertical="center"/>
    </xf>
    <xf numFmtId="0" fontId="5" fillId="6" borderId="4" xfId="6" applyBorder="1">
      <alignment vertical="center"/>
    </xf>
    <xf numFmtId="0" fontId="5" fillId="6" borderId="5" xfId="6" applyBorder="1">
      <alignment vertical="center"/>
    </xf>
    <xf numFmtId="0" fontId="3" fillId="2" borderId="3" xfId="1" applyFont="1" applyBorder="1">
      <alignment vertical="center"/>
    </xf>
    <xf numFmtId="0" fontId="4" fillId="3" borderId="6" xfId="3" applyBorder="1">
      <alignment vertical="center"/>
    </xf>
    <xf numFmtId="0" fontId="4" fillId="3" borderId="7" xfId="3" applyBorder="1">
      <alignment vertical="center"/>
    </xf>
    <xf numFmtId="0" fontId="4" fillId="3" borderId="8" xfId="3" applyBorder="1">
      <alignment vertical="center"/>
    </xf>
    <xf numFmtId="0" fontId="5" fillId="9" borderId="6" xfId="2" applyBorder="1">
      <alignment vertical="center"/>
    </xf>
    <xf numFmtId="0" fontId="4" fillId="7" borderId="6" xfId="4" applyBorder="1">
      <alignment vertical="center"/>
    </xf>
    <xf numFmtId="0" fontId="5" fillId="6" borderId="6" xfId="6" applyBorder="1">
      <alignment vertical="center"/>
    </xf>
    <xf numFmtId="0" fontId="5" fillId="6" borderId="7" xfId="6" applyBorder="1">
      <alignment vertical="center"/>
    </xf>
    <xf numFmtId="0" fontId="5" fillId="6" borderId="8" xfId="6" applyBorder="1">
      <alignment vertical="center"/>
    </xf>
    <xf numFmtId="0" fontId="5" fillId="6" borderId="2" xfId="6" applyBorder="1">
      <alignment vertical="center"/>
    </xf>
    <xf numFmtId="0" fontId="5" fillId="6" borderId="0" xfId="6" applyBorder="1">
      <alignment vertical="center"/>
    </xf>
    <xf numFmtId="0" fontId="4" fillId="8" borderId="3" xfId="7" applyBorder="1">
      <alignment vertical="center"/>
    </xf>
    <xf numFmtId="0" fontId="4" fillId="8" borderId="4" xfId="7" applyBorder="1">
      <alignment vertical="center"/>
    </xf>
    <xf numFmtId="0" fontId="4" fillId="8" borderId="5" xfId="7" applyBorder="1">
      <alignment vertical="center"/>
    </xf>
    <xf numFmtId="0" fontId="4" fillId="8" borderId="0" xfId="7" applyBorder="1">
      <alignment vertical="center"/>
    </xf>
    <xf numFmtId="0" fontId="6" fillId="9" borderId="4" xfId="2" applyFont="1" applyBorder="1">
      <alignment vertical="center"/>
    </xf>
    <xf numFmtId="0" fontId="6" fillId="9" borderId="5" xfId="2" applyFont="1" applyBorder="1">
      <alignment vertical="center"/>
    </xf>
    <xf numFmtId="0" fontId="6" fillId="9" borderId="0" xfId="2" applyFont="1" applyBorder="1">
      <alignment vertical="center"/>
    </xf>
    <xf numFmtId="0" fontId="6" fillId="9" borderId="3" xfId="2" applyFont="1" applyBorder="1">
      <alignment vertical="center"/>
    </xf>
    <xf numFmtId="0" fontId="7" fillId="7" borderId="4" xfId="4" applyFont="1" applyBorder="1">
      <alignment vertical="center"/>
    </xf>
    <xf numFmtId="0" fontId="7" fillId="7" borderId="5" xfId="4" applyFont="1" applyBorder="1">
      <alignment vertical="center"/>
    </xf>
    <xf numFmtId="0" fontId="7" fillId="7" borderId="0" xfId="4" applyFont="1" applyBorder="1">
      <alignment vertical="center"/>
    </xf>
    <xf numFmtId="0" fontId="7" fillId="7" borderId="3" xfId="4" applyFont="1" applyBorder="1">
      <alignment vertical="center"/>
    </xf>
    <xf numFmtId="0" fontId="4" fillId="8" borderId="7" xfId="7" applyBorder="1">
      <alignment vertical="center"/>
    </xf>
    <xf numFmtId="0" fontId="7" fillId="7" borderId="7" xfId="4" applyFont="1" applyBorder="1">
      <alignment vertical="center"/>
    </xf>
    <xf numFmtId="0" fontId="4" fillId="8" borderId="6" xfId="7" applyBorder="1">
      <alignment vertical="center"/>
    </xf>
    <xf numFmtId="0" fontId="6" fillId="6" borderId="7" xfId="6" applyFont="1" applyBorder="1">
      <alignment vertical="center"/>
    </xf>
    <xf numFmtId="0" fontId="6" fillId="6" borderId="8" xfId="6" applyFont="1" applyBorder="1">
      <alignment vertical="center"/>
    </xf>
    <xf numFmtId="0" fontId="6" fillId="6" borderId="2" xfId="6" applyFont="1" applyBorder="1">
      <alignment vertical="center"/>
    </xf>
    <xf numFmtId="0" fontId="6" fillId="9" borderId="7" xfId="2" applyFont="1" applyBorder="1">
      <alignment vertical="center"/>
    </xf>
    <xf numFmtId="0" fontId="6" fillId="4" borderId="7" xfId="8" applyFont="1" applyBorder="1">
      <alignment vertical="center"/>
    </xf>
    <xf numFmtId="0" fontId="6" fillId="6" borderId="6" xfId="6" applyFont="1" applyBorder="1">
      <alignment vertical="center"/>
    </xf>
    <xf numFmtId="0" fontId="5" fillId="4" borderId="9" xfId="8" applyBorder="1">
      <alignment vertical="center"/>
    </xf>
    <xf numFmtId="0" fontId="6" fillId="4" borderId="10" xfId="8" applyFont="1" applyBorder="1">
      <alignment vertical="center"/>
    </xf>
    <xf numFmtId="0" fontId="4" fillId="8" borderId="9" xfId="7" applyBorder="1">
      <alignment vertical="center"/>
    </xf>
    <xf numFmtId="0" fontId="4" fillId="8" borderId="10" xfId="7" applyBorder="1">
      <alignment vertical="center"/>
    </xf>
    <xf numFmtId="0" fontId="4" fillId="3" borderId="9" xfId="3" applyBorder="1">
      <alignment vertical="center"/>
    </xf>
    <xf numFmtId="0" fontId="4" fillId="3" borderId="10" xfId="3" applyBorder="1">
      <alignment vertical="center"/>
    </xf>
    <xf numFmtId="0" fontId="6" fillId="9" borderId="9" xfId="2" applyFont="1" applyBorder="1">
      <alignment vertical="center"/>
    </xf>
    <xf numFmtId="0" fontId="6" fillId="9" borderId="10" xfId="2" applyFont="1" applyBorder="1">
      <alignment vertical="center"/>
    </xf>
    <xf numFmtId="0" fontId="7" fillId="7" borderId="9" xfId="4" applyFont="1" applyBorder="1">
      <alignment vertical="center"/>
    </xf>
    <xf numFmtId="0" fontId="7" fillId="7" borderId="10" xfId="4" applyFont="1" applyBorder="1">
      <alignment vertical="center"/>
    </xf>
    <xf numFmtId="0" fontId="5" fillId="5" borderId="9" xfId="5" applyBorder="1">
      <alignment vertical="center"/>
    </xf>
    <xf numFmtId="0" fontId="5" fillId="5" borderId="10" xfId="5" applyBorder="1">
      <alignment vertical="center"/>
    </xf>
    <xf numFmtId="0" fontId="5" fillId="6" borderId="9" xfId="6" applyBorder="1">
      <alignment vertical="center"/>
    </xf>
    <xf numFmtId="0" fontId="5" fillId="6" borderId="10" xfId="6" applyBorder="1">
      <alignment vertical="center"/>
    </xf>
    <xf numFmtId="0" fontId="3" fillId="2" borderId="9" xfId="1" applyFont="1" applyBorder="1">
      <alignment vertical="center"/>
    </xf>
    <xf numFmtId="0" fontId="3" fillId="2" borderId="10" xfId="1" applyFont="1" applyBorder="1">
      <alignment vertical="center"/>
    </xf>
    <xf numFmtId="0" fontId="6" fillId="4" borderId="0" xfId="8" applyFont="1" applyBorder="1">
      <alignment vertical="center"/>
    </xf>
    <xf numFmtId="0" fontId="3" fillId="2" borderId="0" xfId="1" applyFont="1" applyBorder="1">
      <alignment vertical="center"/>
    </xf>
    <xf numFmtId="0" fontId="4" fillId="8" borderId="8" xfId="7" applyBorder="1">
      <alignment vertical="center"/>
    </xf>
    <xf numFmtId="0" fontId="4" fillId="8" borderId="11" xfId="7" applyBorder="1">
      <alignment vertical="center"/>
    </xf>
    <xf numFmtId="0" fontId="4" fillId="8" borderId="12" xfId="7" applyBorder="1">
      <alignment vertical="center"/>
    </xf>
    <xf numFmtId="0" fontId="4" fillId="8" borderId="2" xfId="7" applyBorder="1">
      <alignment vertical="center"/>
    </xf>
    <xf numFmtId="0" fontId="4" fillId="3" borderId="13" xfId="3" applyBorder="1">
      <alignment vertical="center"/>
    </xf>
    <xf numFmtId="0" fontId="4" fillId="3" borderId="14" xfId="3" applyBorder="1">
      <alignment vertical="center"/>
    </xf>
    <xf numFmtId="0" fontId="4" fillId="3" borderId="15" xfId="3" applyBorder="1">
      <alignment vertical="center"/>
    </xf>
    <xf numFmtId="0" fontId="4" fillId="3" borderId="16" xfId="3" applyBorder="1">
      <alignment vertical="center"/>
    </xf>
    <xf numFmtId="0" fontId="4" fillId="3" borderId="17" xfId="3" applyBorder="1">
      <alignment vertical="center"/>
    </xf>
    <xf numFmtId="0" fontId="7" fillId="7" borderId="8" xfId="4" applyFont="1" applyBorder="1">
      <alignment vertical="center"/>
    </xf>
    <xf numFmtId="0" fontId="7" fillId="7" borderId="11" xfId="4" applyFont="1" applyBorder="1">
      <alignment vertical="center"/>
    </xf>
    <xf numFmtId="0" fontId="7" fillId="7" borderId="12" xfId="4" applyFont="1" applyBorder="1">
      <alignment vertical="center"/>
    </xf>
    <xf numFmtId="0" fontId="7" fillId="7" borderId="6" xfId="4" applyFont="1" applyBorder="1">
      <alignment vertical="center"/>
    </xf>
    <xf numFmtId="0" fontId="7" fillId="7" borderId="2" xfId="4" applyFont="1" applyBorder="1">
      <alignment vertical="center"/>
    </xf>
    <xf numFmtId="0" fontId="7" fillId="7" borderId="13" xfId="4" applyFont="1" applyBorder="1">
      <alignment vertical="center"/>
    </xf>
    <xf numFmtId="0" fontId="7" fillId="7" borderId="14" xfId="4" applyFont="1" applyBorder="1">
      <alignment vertical="center"/>
    </xf>
    <xf numFmtId="0" fontId="7" fillId="7" borderId="15" xfId="4" applyFont="1" applyBorder="1">
      <alignment vertical="center"/>
    </xf>
    <xf numFmtId="0" fontId="7" fillId="7" borderId="16" xfId="4" applyFont="1" applyBorder="1">
      <alignment vertical="center"/>
    </xf>
    <xf numFmtId="0" fontId="7" fillId="7" borderId="17" xfId="4" applyFont="1" applyBorder="1">
      <alignment vertical="center"/>
    </xf>
    <xf numFmtId="0" fontId="7" fillId="7" borderId="1" xfId="4" applyFont="1" applyBorder="1">
      <alignment vertical="center"/>
    </xf>
    <xf numFmtId="0" fontId="5" fillId="6" borderId="11" xfId="6" applyBorder="1">
      <alignment vertical="center"/>
    </xf>
    <xf numFmtId="0" fontId="5" fillId="6" borderId="12" xfId="6" applyBorder="1">
      <alignment vertical="center"/>
    </xf>
    <xf numFmtId="0" fontId="5" fillId="6" borderId="13" xfId="6" applyBorder="1">
      <alignment vertical="center"/>
    </xf>
    <xf numFmtId="0" fontId="5" fillId="6" borderId="14" xfId="6" applyBorder="1">
      <alignment vertical="center"/>
    </xf>
    <xf numFmtId="0" fontId="5" fillId="6" borderId="15" xfId="6" applyBorder="1">
      <alignment vertical="center"/>
    </xf>
    <xf numFmtId="0" fontId="5" fillId="6" borderId="16" xfId="6" applyBorder="1">
      <alignment vertical="center"/>
    </xf>
    <xf numFmtId="0" fontId="5" fillId="6" borderId="17" xfId="6" applyBorder="1">
      <alignment vertical="center"/>
    </xf>
    <xf numFmtId="0" fontId="5" fillId="6" borderId="1" xfId="6" applyBorder="1">
      <alignment vertical="center"/>
    </xf>
    <xf numFmtId="0" fontId="5" fillId="4" borderId="0" xfId="8" applyBorder="1">
      <alignment vertical="center"/>
    </xf>
    <xf numFmtId="0" fontId="6" fillId="6" borderId="4" xfId="6" applyFont="1" applyBorder="1">
      <alignment vertical="center"/>
    </xf>
    <xf numFmtId="0" fontId="4" fillId="3" borderId="12" xfId="3" applyBorder="1">
      <alignment vertical="center"/>
    </xf>
    <xf numFmtId="0" fontId="4" fillId="3" borderId="11" xfId="3" applyBorder="1">
      <alignment vertical="center"/>
    </xf>
    <xf numFmtId="0" fontId="6" fillId="9" borderId="8" xfId="2" applyFont="1" applyBorder="1">
      <alignment vertical="center"/>
    </xf>
    <xf numFmtId="0" fontId="6" fillId="9" borderId="2" xfId="2" applyFont="1" applyBorder="1">
      <alignment vertical="center"/>
    </xf>
    <xf numFmtId="0" fontId="6" fillId="9" borderId="12" xfId="2" applyFont="1" applyBorder="1">
      <alignment vertical="center"/>
    </xf>
    <xf numFmtId="0" fontId="6" fillId="9" borderId="6" xfId="2" applyFont="1" applyBorder="1">
      <alignment vertical="center"/>
    </xf>
    <xf numFmtId="0" fontId="6" fillId="9" borderId="11" xfId="2" applyFont="1" applyBorder="1">
      <alignment vertical="center"/>
    </xf>
    <xf numFmtId="0" fontId="6" fillId="9" borderId="13" xfId="2" applyFont="1" applyBorder="1">
      <alignment vertical="center"/>
    </xf>
    <xf numFmtId="0" fontId="6" fillId="9" borderId="15" xfId="2" applyFont="1" applyBorder="1">
      <alignment vertical="center"/>
    </xf>
    <xf numFmtId="0" fontId="6" fillId="9" borderId="1" xfId="2" applyFont="1" applyBorder="1">
      <alignment vertical="center"/>
    </xf>
    <xf numFmtId="0" fontId="6" fillId="9" borderId="17" xfId="2" applyFont="1" applyBorder="1">
      <alignment vertical="center"/>
    </xf>
    <xf numFmtId="0" fontId="6" fillId="9" borderId="16" xfId="2" applyFont="1" applyBorder="1">
      <alignment vertical="center"/>
    </xf>
    <xf numFmtId="0" fontId="6" fillId="9" borderId="14" xfId="2" applyFont="1" applyBorder="1">
      <alignment vertical="center"/>
    </xf>
    <xf numFmtId="0" fontId="5" fillId="6" borderId="0" xfId="6">
      <alignment vertical="center"/>
    </xf>
    <xf numFmtId="0" fontId="4" fillId="3" borderId="0" xfId="3">
      <alignment vertical="center"/>
    </xf>
    <xf numFmtId="0" fontId="5" fillId="5" borderId="0" xfId="5">
      <alignment vertical="center"/>
    </xf>
    <xf numFmtId="0" fontId="5" fillId="9" borderId="0" xfId="2">
      <alignment vertical="center"/>
    </xf>
    <xf numFmtId="0" fontId="4" fillId="8" borderId="0" xfId="7">
      <alignment vertical="center"/>
    </xf>
    <xf numFmtId="0" fontId="5" fillId="4" borderId="0" xfId="8">
      <alignment vertical="center"/>
    </xf>
    <xf numFmtId="0" fontId="8" fillId="3" borderId="0" xfId="3" applyFont="1">
      <alignment vertical="center"/>
    </xf>
    <xf numFmtId="0" fontId="4" fillId="7" borderId="0" xfId="4">
      <alignment vertical="center"/>
    </xf>
    <xf numFmtId="0" fontId="5" fillId="6" borderId="10" xfId="6" applyBorder="1" applyAlignment="1">
      <alignment vertical="center" readingOrder="1"/>
    </xf>
    <xf numFmtId="0" fontId="4" fillId="8" borderId="10" xfId="7" applyBorder="1" applyAlignment="1">
      <alignment vertical="center" readingOrder="1"/>
    </xf>
    <xf numFmtId="0" fontId="4" fillId="3" borderId="10" xfId="3" applyBorder="1" applyAlignment="1">
      <alignment vertical="center" readingOrder="1"/>
    </xf>
    <xf numFmtId="0" fontId="5" fillId="9" borderId="10" xfId="2" applyBorder="1" applyAlignment="1">
      <alignment vertical="center" readingOrder="1"/>
    </xf>
    <xf numFmtId="0" fontId="4" fillId="7" borderId="10" xfId="4" applyBorder="1" applyAlignment="1">
      <alignment vertical="center" readingOrder="1"/>
    </xf>
    <xf numFmtId="0" fontId="5" fillId="5" borderId="10" xfId="5" applyBorder="1" applyAlignment="1">
      <alignment vertical="center" readingOrder="1"/>
    </xf>
    <xf numFmtId="0" fontId="5" fillId="4" borderId="10" xfId="8" applyBorder="1" applyAlignment="1">
      <alignment vertical="center" readingOrder="1"/>
    </xf>
    <xf numFmtId="0" fontId="0" fillId="0" borderId="10" xfId="0" applyBorder="1" applyAlignment="1">
      <alignment vertical="center" readingOrder="1"/>
    </xf>
    <xf numFmtId="0" fontId="5" fillId="9" borderId="4" xfId="2" applyBorder="1">
      <alignment vertical="center"/>
    </xf>
    <xf numFmtId="0" fontId="4" fillId="7" borderId="4" xfId="4" applyBorder="1">
      <alignment vertical="center"/>
    </xf>
    <xf numFmtId="0" fontId="5" fillId="4" borderId="4" xfId="8" applyBorder="1">
      <alignment vertical="center"/>
    </xf>
    <xf numFmtId="0" fontId="0" fillId="0" borderId="4" xfId="0" applyBorder="1">
      <alignment vertical="center"/>
    </xf>
    <xf numFmtId="0" fontId="9" fillId="8" borderId="4" xfId="7" applyFont="1" applyBorder="1">
      <alignment vertical="center"/>
    </xf>
    <xf numFmtId="0" fontId="9" fillId="3" borderId="4" xfId="3" applyFont="1" applyBorder="1">
      <alignment vertical="center"/>
    </xf>
    <xf numFmtId="176" fontId="5" fillId="6" borderId="5" xfId="6" applyNumberFormat="1" applyBorder="1">
      <alignment vertical="center"/>
    </xf>
    <xf numFmtId="176" fontId="4" fillId="8" borderId="5" xfId="7" applyNumberFormat="1" applyBorder="1">
      <alignment vertical="center"/>
    </xf>
    <xf numFmtId="176" fontId="4" fillId="3" borderId="5" xfId="3" applyNumberFormat="1" applyBorder="1">
      <alignment vertical="center"/>
    </xf>
    <xf numFmtId="176" fontId="7" fillId="3" borderId="5" xfId="3" applyNumberFormat="1" applyFont="1" applyBorder="1">
      <alignment vertical="center"/>
    </xf>
    <xf numFmtId="176" fontId="5" fillId="9" borderId="5" xfId="2" applyNumberFormat="1" applyBorder="1">
      <alignment vertical="center"/>
    </xf>
    <xf numFmtId="176" fontId="4" fillId="7" borderId="5" xfId="4" applyNumberFormat="1" applyBorder="1">
      <alignment vertical="center"/>
    </xf>
    <xf numFmtId="176" fontId="5" fillId="5" borderId="5" xfId="5" applyNumberFormat="1" applyBorder="1">
      <alignment vertical="center"/>
    </xf>
    <xf numFmtId="176" fontId="5" fillId="4" borderId="5" xfId="8" applyNumberFormat="1" applyBorder="1">
      <alignment vertical="center"/>
    </xf>
    <xf numFmtId="176" fontId="0" fillId="0" borderId="5" xfId="0" applyNumberFormat="1" applyBorder="1">
      <alignment vertical="center"/>
    </xf>
    <xf numFmtId="0" fontId="5" fillId="8" borderId="3" xfId="7" applyFont="1" applyBorder="1">
      <alignment vertical="center"/>
    </xf>
    <xf numFmtId="0" fontId="9" fillId="8" borderId="3" xfId="7" applyFont="1" applyBorder="1">
      <alignment vertical="center"/>
    </xf>
    <xf numFmtId="0" fontId="5" fillId="9" borderId="3" xfId="2" applyBorder="1">
      <alignment vertical="center"/>
    </xf>
    <xf numFmtId="0" fontId="4" fillId="7" borderId="3" xfId="4" applyBorder="1">
      <alignment vertical="center"/>
    </xf>
    <xf numFmtId="0" fontId="5" fillId="4" borderId="3" xfId="8" applyBorder="1">
      <alignment vertical="center"/>
    </xf>
    <xf numFmtId="0" fontId="0" fillId="0" borderId="3" xfId="0" applyBorder="1">
      <alignment vertical="center"/>
    </xf>
    <xf numFmtId="0" fontId="5" fillId="6" borderId="18" xfId="6" applyBorder="1">
      <alignment vertical="center"/>
    </xf>
    <xf numFmtId="0" fontId="4" fillId="8" borderId="18" xfId="7" applyBorder="1">
      <alignment vertical="center"/>
    </xf>
    <xf numFmtId="0" fontId="5" fillId="9" borderId="18" xfId="2" applyBorder="1">
      <alignment vertical="center"/>
    </xf>
    <xf numFmtId="0" fontId="5" fillId="6" borderId="21" xfId="6" applyBorder="1">
      <alignment vertical="center"/>
    </xf>
    <xf numFmtId="0" fontId="5" fillId="6" borderId="22" xfId="6" applyBorder="1">
      <alignment vertical="center"/>
    </xf>
    <xf numFmtId="0" fontId="9" fillId="8" borderId="21" xfId="7" applyFont="1" applyBorder="1">
      <alignment vertical="center"/>
    </xf>
    <xf numFmtId="0" fontId="4" fillId="8" borderId="22" xfId="7" applyBorder="1">
      <alignment vertical="center"/>
    </xf>
    <xf numFmtId="0" fontId="4" fillId="8" borderId="21" xfId="7" applyBorder="1">
      <alignment vertical="center"/>
    </xf>
    <xf numFmtId="0" fontId="9" fillId="8" borderId="22" xfId="7" applyFont="1" applyBorder="1">
      <alignment vertical="center"/>
    </xf>
    <xf numFmtId="0" fontId="9" fillId="3" borderId="21" xfId="3" applyFont="1" applyBorder="1">
      <alignment vertical="center"/>
    </xf>
    <xf numFmtId="0" fontId="4" fillId="3" borderId="22" xfId="3" applyBorder="1">
      <alignment vertical="center"/>
    </xf>
    <xf numFmtId="0" fontId="4" fillId="3" borderId="21" xfId="3" applyBorder="1">
      <alignment vertical="center"/>
    </xf>
    <xf numFmtId="0" fontId="5" fillId="9" borderId="21" xfId="2" applyBorder="1">
      <alignment vertical="center"/>
    </xf>
    <xf numFmtId="0" fontId="4" fillId="7" borderId="21" xfId="4" applyBorder="1">
      <alignment vertical="center"/>
    </xf>
    <xf numFmtId="0" fontId="4" fillId="7" borderId="22" xfId="4" applyBorder="1">
      <alignment vertical="center"/>
    </xf>
    <xf numFmtId="0" fontId="5" fillId="5" borderId="22" xfId="5" applyBorder="1">
      <alignment vertical="center"/>
    </xf>
    <xf numFmtId="0" fontId="5" fillId="4" borderId="21" xfId="8" applyBorder="1">
      <alignment vertical="center"/>
    </xf>
    <xf numFmtId="0" fontId="5" fillId="4" borderId="22" xfId="8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9" fillId="3" borderId="3" xfId="3" applyFont="1" applyBorder="1">
      <alignment vertical="center"/>
    </xf>
    <xf numFmtId="0" fontId="9" fillId="3" borderId="22" xfId="3" applyFont="1" applyBorder="1">
      <alignment vertical="center"/>
    </xf>
    <xf numFmtId="0" fontId="9" fillId="9" borderId="22" xfId="2" applyFont="1" applyBorder="1">
      <alignment vertical="center"/>
    </xf>
    <xf numFmtId="0" fontId="9" fillId="9" borderId="3" xfId="2" applyFont="1" applyBorder="1">
      <alignment vertical="center"/>
    </xf>
    <xf numFmtId="0" fontId="9" fillId="9" borderId="4" xfId="2" applyFont="1" applyBorder="1">
      <alignment vertical="center"/>
    </xf>
    <xf numFmtId="0" fontId="5" fillId="3" borderId="4" xfId="3" applyFont="1" applyBorder="1">
      <alignment vertical="center"/>
    </xf>
    <xf numFmtId="0" fontId="9" fillId="7" borderId="21" xfId="4" applyFont="1" applyBorder="1">
      <alignment vertical="center"/>
    </xf>
    <xf numFmtId="0" fontId="9" fillId="7" borderId="3" xfId="4" applyFont="1" applyBorder="1">
      <alignment vertical="center"/>
    </xf>
    <xf numFmtId="0" fontId="9" fillId="7" borderId="4" xfId="4" applyFont="1" applyBorder="1">
      <alignment vertical="center"/>
    </xf>
    <xf numFmtId="0" fontId="9" fillId="7" borderId="22" xfId="4" applyFont="1" applyBorder="1">
      <alignment vertical="center"/>
    </xf>
    <xf numFmtId="0" fontId="9" fillId="5" borderId="21" xfId="5" applyFont="1" applyBorder="1">
      <alignment vertical="center"/>
    </xf>
    <xf numFmtId="0" fontId="5" fillId="7" borderId="3" xfId="4" applyFont="1" applyBorder="1">
      <alignment vertical="center"/>
    </xf>
    <xf numFmtId="0" fontId="9" fillId="5" borderId="3" xfId="5" applyFont="1" applyBorder="1">
      <alignment vertical="center"/>
    </xf>
    <xf numFmtId="0" fontId="9" fillId="5" borderId="4" xfId="5" applyFont="1" applyBorder="1">
      <alignment vertical="center"/>
    </xf>
    <xf numFmtId="0" fontId="9" fillId="5" borderId="22" xfId="5" applyFont="1" applyBorder="1">
      <alignment vertical="center"/>
    </xf>
    <xf numFmtId="0" fontId="9" fillId="4" borderId="22" xfId="8" applyFont="1" applyBorder="1">
      <alignment vertical="center"/>
    </xf>
    <xf numFmtId="0" fontId="9" fillId="4" borderId="4" xfId="8" applyFont="1" applyBorder="1">
      <alignment vertical="center"/>
    </xf>
    <xf numFmtId="0" fontId="9" fillId="4" borderId="21" xfId="8" applyFont="1" applyBorder="1">
      <alignment vertical="center"/>
    </xf>
    <xf numFmtId="0" fontId="9" fillId="4" borderId="3" xfId="8" applyFont="1" applyBorder="1">
      <alignment vertical="center"/>
    </xf>
    <xf numFmtId="0" fontId="0" fillId="0" borderId="20" xfId="0" applyBorder="1">
      <alignment vertical="center"/>
    </xf>
    <xf numFmtId="0" fontId="5" fillId="6" borderId="23" xfId="6" applyBorder="1">
      <alignment vertical="center"/>
    </xf>
    <xf numFmtId="0" fontId="5" fillId="6" borderId="24" xfId="6" applyBorder="1">
      <alignment vertical="center"/>
    </xf>
    <xf numFmtId="0" fontId="6" fillId="5" borderId="0" xfId="5" applyFont="1">
      <alignment vertical="center"/>
    </xf>
    <xf numFmtId="0" fontId="5" fillId="9" borderId="20" xfId="2" applyBorder="1">
      <alignment vertical="center"/>
    </xf>
    <xf numFmtId="0" fontId="5" fillId="7" borderId="23" xfId="4" applyFont="1" applyBorder="1">
      <alignment vertical="center"/>
    </xf>
    <xf numFmtId="0" fontId="6" fillId="5" borderId="20" xfId="5" applyFont="1" applyBorder="1">
      <alignment vertical="center"/>
    </xf>
    <xf numFmtId="0" fontId="6" fillId="7" borderId="20" xfId="4" applyFont="1" applyBorder="1">
      <alignment vertical="center"/>
    </xf>
    <xf numFmtId="0" fontId="6" fillId="7" borderId="24" xfId="4" applyFont="1" applyBorder="1">
      <alignment vertical="center"/>
    </xf>
    <xf numFmtId="0" fontId="6" fillId="7" borderId="0" xfId="4" applyFont="1">
      <alignment vertical="center"/>
    </xf>
    <xf numFmtId="0" fontId="5" fillId="9" borderId="27" xfId="2" applyBorder="1">
      <alignment vertical="center"/>
    </xf>
    <xf numFmtId="0" fontId="5" fillId="9" borderId="25" xfId="2" applyBorder="1">
      <alignment vertical="center"/>
    </xf>
    <xf numFmtId="0" fontId="4" fillId="8" borderId="27" xfId="7" applyBorder="1">
      <alignment vertical="center"/>
    </xf>
    <xf numFmtId="0" fontId="4" fillId="8" borderId="25" xfId="7" applyBorder="1">
      <alignment vertical="center"/>
    </xf>
    <xf numFmtId="177" fontId="5" fillId="6" borderId="23" xfId="6" applyNumberFormat="1" applyBorder="1" applyProtection="1">
      <alignment vertical="center"/>
    </xf>
    <xf numFmtId="177" fontId="5" fillId="9" borderId="20" xfId="2" applyNumberFormat="1" applyBorder="1" applyProtection="1">
      <alignment vertical="center"/>
    </xf>
    <xf numFmtId="177" fontId="5" fillId="9" borderId="27" xfId="2" applyNumberFormat="1" applyBorder="1" applyProtection="1">
      <alignment vertical="center"/>
    </xf>
    <xf numFmtId="177" fontId="4" fillId="8" borderId="27" xfId="7" applyNumberFormat="1" applyBorder="1" applyProtection="1">
      <alignment vertical="center"/>
    </xf>
    <xf numFmtId="177" fontId="0" fillId="0" borderId="20" xfId="0" applyNumberFormat="1" applyBorder="1" applyProtection="1">
      <alignment vertical="center"/>
    </xf>
    <xf numFmtId="0" fontId="6" fillId="5" borderId="26" xfId="5" applyFont="1" applyBorder="1">
      <alignment vertical="center"/>
    </xf>
    <xf numFmtId="0" fontId="6" fillId="7" borderId="26" xfId="4" applyFont="1" applyBorder="1">
      <alignment vertical="center"/>
    </xf>
    <xf numFmtId="0" fontId="6" fillId="5" borderId="25" xfId="5" applyFont="1" applyBorder="1">
      <alignment vertical="center"/>
    </xf>
    <xf numFmtId="0" fontId="6" fillId="7" borderId="25" xfId="4" applyFont="1" applyBorder="1">
      <alignment vertical="center"/>
    </xf>
    <xf numFmtId="177" fontId="5" fillId="6" borderId="23" xfId="6" applyNumberFormat="1" applyBorder="1">
      <alignment vertical="center"/>
    </xf>
    <xf numFmtId="177" fontId="5" fillId="9" borderId="20" xfId="2" applyNumberFormat="1" applyBorder="1">
      <alignment vertical="center"/>
    </xf>
    <xf numFmtId="177" fontId="5" fillId="9" borderId="27" xfId="2" applyNumberFormat="1" applyBorder="1">
      <alignment vertical="center"/>
    </xf>
    <xf numFmtId="177" fontId="4" fillId="8" borderId="27" xfId="7" applyNumberFormat="1" applyBorder="1">
      <alignment vertical="center"/>
    </xf>
    <xf numFmtId="177" fontId="0" fillId="0" borderId="20" xfId="0" applyNumberFormat="1" applyBorder="1">
      <alignment vertical="center"/>
    </xf>
    <xf numFmtId="0" fontId="5" fillId="4" borderId="21" xfId="8" applyFont="1" applyBorder="1">
      <alignment vertical="center"/>
    </xf>
    <xf numFmtId="0" fontId="6" fillId="9" borderId="18" xfId="2" applyFont="1" applyBorder="1">
      <alignment vertical="center"/>
    </xf>
    <xf numFmtId="0" fontId="6" fillId="9" borderId="19" xfId="2" applyFont="1" applyBorder="1">
      <alignment vertical="center"/>
    </xf>
    <xf numFmtId="0" fontId="7" fillId="7" borderId="19" xfId="4" applyFont="1" applyBorder="1">
      <alignment vertical="center"/>
    </xf>
    <xf numFmtId="0" fontId="5" fillId="6" borderId="30" xfId="6" applyBorder="1">
      <alignment vertical="center"/>
    </xf>
    <xf numFmtId="0" fontId="3" fillId="2" borderId="18" xfId="1" applyFont="1" applyBorder="1">
      <alignment vertical="center"/>
    </xf>
    <xf numFmtId="0" fontId="6" fillId="6" borderId="24" xfId="6" applyFont="1" applyBorder="1">
      <alignment vertical="center"/>
    </xf>
    <xf numFmtId="0" fontId="5" fillId="6" borderId="32" xfId="6" applyBorder="1">
      <alignment vertical="center"/>
    </xf>
    <xf numFmtId="0" fontId="5" fillId="6" borderId="35" xfId="6" applyBorder="1">
      <alignment vertical="center"/>
    </xf>
    <xf numFmtId="0" fontId="0" fillId="0" borderId="34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5" fillId="5" borderId="6" xfId="5" applyBorder="1">
      <alignment vertical="center"/>
    </xf>
    <xf numFmtId="178" fontId="6" fillId="6" borderId="38" xfId="6" applyNumberFormat="1" applyFont="1" applyBorder="1">
      <alignment vertical="center"/>
    </xf>
    <xf numFmtId="178" fontId="4" fillId="8" borderId="5" xfId="7" applyNumberFormat="1" applyBorder="1">
      <alignment vertical="center"/>
    </xf>
    <xf numFmtId="178" fontId="4" fillId="3" borderId="8" xfId="3" applyNumberFormat="1" applyBorder="1">
      <alignment vertical="center"/>
    </xf>
    <xf numFmtId="178" fontId="4" fillId="3" borderId="5" xfId="3" applyNumberFormat="1" applyBorder="1">
      <alignment vertical="center"/>
    </xf>
    <xf numFmtId="178" fontId="7" fillId="7" borderId="5" xfId="4" applyNumberFormat="1" applyFont="1" applyBorder="1">
      <alignment vertical="center"/>
    </xf>
    <xf numFmtId="178" fontId="3" fillId="2" borderId="5" xfId="1" applyNumberFormat="1" applyFont="1" applyBorder="1">
      <alignment vertical="center"/>
    </xf>
    <xf numFmtId="0" fontId="6" fillId="6" borderId="19" xfId="6" applyFont="1" applyBorder="1">
      <alignment vertical="center"/>
    </xf>
    <xf numFmtId="0" fontId="11" fillId="7" borderId="43" xfId="4" applyFont="1" applyBorder="1">
      <alignment vertical="center"/>
    </xf>
    <xf numFmtId="0" fontId="0" fillId="0" borderId="42" xfId="0" applyBorder="1">
      <alignment vertical="center"/>
    </xf>
    <xf numFmtId="178" fontId="6" fillId="6" borderId="4" xfId="6" applyNumberFormat="1" applyFont="1" applyBorder="1">
      <alignment vertical="center"/>
    </xf>
    <xf numFmtId="178" fontId="0" fillId="0" borderId="41" xfId="0" applyNumberFormat="1" applyBorder="1">
      <alignment vertical="center"/>
    </xf>
    <xf numFmtId="178" fontId="4" fillId="8" borderId="4" xfId="7" applyNumberFormat="1" applyBorder="1">
      <alignment vertical="center"/>
    </xf>
    <xf numFmtId="178" fontId="4" fillId="3" borderId="7" xfId="3" applyNumberFormat="1" applyBorder="1">
      <alignment vertical="center"/>
    </xf>
    <xf numFmtId="178" fontId="4" fillId="3" borderId="4" xfId="3" applyNumberFormat="1" applyBorder="1">
      <alignment vertical="center"/>
    </xf>
    <xf numFmtId="178" fontId="4" fillId="3" borderId="14" xfId="3" applyNumberFormat="1" applyBorder="1">
      <alignment vertical="center"/>
    </xf>
    <xf numFmtId="178" fontId="6" fillId="9" borderId="4" xfId="2" applyNumberFormat="1" applyFont="1" applyBorder="1">
      <alignment vertical="center"/>
    </xf>
    <xf numFmtId="178" fontId="7" fillId="7" borderId="7" xfId="4" applyNumberFormat="1" applyFont="1" applyBorder="1">
      <alignment vertical="center"/>
    </xf>
    <xf numFmtId="178" fontId="7" fillId="7" borderId="4" xfId="4" applyNumberFormat="1" applyFont="1" applyBorder="1">
      <alignment vertical="center"/>
    </xf>
    <xf numFmtId="178" fontId="7" fillId="7" borderId="14" xfId="4" applyNumberFormat="1" applyFont="1" applyBorder="1">
      <alignment vertical="center"/>
    </xf>
    <xf numFmtId="178" fontId="5" fillId="5" borderId="7" xfId="5" applyNumberFormat="1" applyBorder="1">
      <alignment vertical="center"/>
    </xf>
    <xf numFmtId="178" fontId="5" fillId="5" borderId="4" xfId="5" applyNumberFormat="1" applyBorder="1">
      <alignment vertical="center"/>
    </xf>
    <xf numFmtId="178" fontId="5" fillId="6" borderId="4" xfId="6" applyNumberFormat="1" applyBorder="1">
      <alignment vertical="center"/>
    </xf>
    <xf numFmtId="178" fontId="5" fillId="6" borderId="37" xfId="6" applyNumberFormat="1" applyBorder="1">
      <alignment vertical="center"/>
    </xf>
    <xf numFmtId="178" fontId="5" fillId="6" borderId="14" xfId="6" applyNumberFormat="1" applyBorder="1">
      <alignment vertical="center"/>
    </xf>
    <xf numFmtId="178" fontId="3" fillId="2" borderId="4" xfId="1" applyNumberFormat="1" applyFont="1" applyBorder="1">
      <alignment vertical="center"/>
    </xf>
    <xf numFmtId="178" fontId="0" fillId="0" borderId="42" xfId="0" applyNumberFormat="1" applyBorder="1">
      <alignment vertical="center"/>
    </xf>
    <xf numFmtId="178" fontId="6" fillId="6" borderId="3" xfId="6" applyNumberFormat="1" applyFont="1" applyBorder="1">
      <alignment vertical="center"/>
    </xf>
    <xf numFmtId="178" fontId="4" fillId="8" borderId="3" xfId="7" applyNumberFormat="1" applyBorder="1">
      <alignment vertical="center"/>
    </xf>
    <xf numFmtId="178" fontId="4" fillId="3" borderId="6" xfId="3" applyNumberFormat="1" applyBorder="1">
      <alignment vertical="center"/>
    </xf>
    <xf numFmtId="178" fontId="4" fillId="3" borderId="3" xfId="3" applyNumberFormat="1" applyBorder="1">
      <alignment vertical="center"/>
    </xf>
    <xf numFmtId="178" fontId="4" fillId="3" borderId="13" xfId="3" applyNumberFormat="1" applyBorder="1">
      <alignment vertical="center"/>
    </xf>
    <xf numFmtId="178" fontId="6" fillId="9" borderId="3" xfId="2" applyNumberFormat="1" applyFont="1" applyBorder="1">
      <alignment vertical="center"/>
    </xf>
    <xf numFmtId="178" fontId="7" fillId="7" borderId="6" xfId="4" applyNumberFormat="1" applyFont="1" applyBorder="1">
      <alignment vertical="center"/>
    </xf>
    <xf numFmtId="178" fontId="7" fillId="7" borderId="3" xfId="4" applyNumberFormat="1" applyFont="1" applyBorder="1">
      <alignment vertical="center"/>
    </xf>
    <xf numFmtId="178" fontId="7" fillId="7" borderId="13" xfId="4" applyNumberFormat="1" applyFont="1" applyBorder="1">
      <alignment vertical="center"/>
    </xf>
    <xf numFmtId="178" fontId="5" fillId="5" borderId="6" xfId="5" applyNumberFormat="1" applyBorder="1">
      <alignment vertical="center"/>
    </xf>
    <xf numFmtId="178" fontId="5" fillId="5" borderId="3" xfId="5" applyNumberFormat="1" applyBorder="1">
      <alignment vertical="center"/>
    </xf>
    <xf numFmtId="178" fontId="5" fillId="6" borderId="3" xfId="6" applyNumberFormat="1" applyBorder="1">
      <alignment vertical="center"/>
    </xf>
    <xf numFmtId="178" fontId="5" fillId="6" borderId="44" xfId="6" applyNumberFormat="1" applyBorder="1">
      <alignment vertical="center"/>
    </xf>
    <xf numFmtId="178" fontId="5" fillId="6" borderId="13" xfId="6" applyNumberFormat="1" applyBorder="1">
      <alignment vertical="center"/>
    </xf>
    <xf numFmtId="178" fontId="3" fillId="2" borderId="3" xfId="1" applyNumberFormat="1" applyFont="1" applyBorder="1">
      <alignment vertical="center"/>
    </xf>
    <xf numFmtId="178" fontId="6" fillId="6" borderId="0" xfId="6" applyNumberFormat="1" applyFont="1" applyBorder="1">
      <alignment vertical="center"/>
    </xf>
    <xf numFmtId="178" fontId="4" fillId="8" borderId="0" xfId="7" applyNumberFormat="1" applyBorder="1">
      <alignment vertical="center"/>
    </xf>
    <xf numFmtId="178" fontId="4" fillId="3" borderId="2" xfId="3" applyNumberFormat="1" applyBorder="1">
      <alignment vertical="center"/>
    </xf>
    <xf numFmtId="178" fontId="4" fillId="3" borderId="0" xfId="3" applyNumberFormat="1" applyBorder="1">
      <alignment vertical="center"/>
    </xf>
    <xf numFmtId="178" fontId="4" fillId="3" borderId="1" xfId="3" applyNumberFormat="1" applyBorder="1">
      <alignment vertical="center"/>
    </xf>
    <xf numFmtId="178" fontId="6" fillId="9" borderId="0" xfId="2" applyNumberFormat="1" applyFont="1" applyBorder="1">
      <alignment vertical="center"/>
    </xf>
    <xf numFmtId="178" fontId="7" fillId="7" borderId="2" xfId="4" applyNumberFormat="1" applyFont="1" applyBorder="1">
      <alignment vertical="center"/>
    </xf>
    <xf numFmtId="178" fontId="7" fillId="7" borderId="0" xfId="4" applyNumberFormat="1" applyFont="1" applyBorder="1">
      <alignment vertical="center"/>
    </xf>
    <xf numFmtId="178" fontId="7" fillId="7" borderId="1" xfId="4" applyNumberFormat="1" applyFont="1" applyBorder="1">
      <alignment vertical="center"/>
    </xf>
    <xf numFmtId="178" fontId="5" fillId="5" borderId="2" xfId="5" applyNumberFormat="1" applyBorder="1">
      <alignment vertical="center"/>
    </xf>
    <xf numFmtId="178" fontId="5" fillId="5" borderId="0" xfId="5" applyNumberFormat="1" applyBorder="1">
      <alignment vertical="center"/>
    </xf>
    <xf numFmtId="178" fontId="5" fillId="6" borderId="0" xfId="6" applyNumberFormat="1" applyBorder="1">
      <alignment vertical="center"/>
    </xf>
    <xf numFmtId="178" fontId="5" fillId="6" borderId="34" xfId="6" applyNumberFormat="1" applyBorder="1">
      <alignment vertical="center"/>
    </xf>
    <xf numFmtId="178" fontId="5" fillId="6" borderId="1" xfId="6" applyNumberFormat="1" applyBorder="1">
      <alignment vertical="center"/>
    </xf>
    <xf numFmtId="178" fontId="3" fillId="2" borderId="0" xfId="1" applyNumberFormat="1" applyFont="1" applyBorder="1">
      <alignment vertical="center"/>
    </xf>
    <xf numFmtId="178" fontId="0" fillId="0" borderId="40" xfId="0" applyNumberFormat="1" applyBorder="1">
      <alignment vertical="center"/>
    </xf>
    <xf numFmtId="178" fontId="6" fillId="6" borderId="22" xfId="6" applyNumberFormat="1" applyFont="1" applyBorder="1">
      <alignment vertical="center"/>
    </xf>
    <xf numFmtId="178" fontId="0" fillId="0" borderId="47" xfId="0" applyNumberFormat="1" applyBorder="1">
      <alignment vertical="center"/>
    </xf>
    <xf numFmtId="178" fontId="4" fillId="8" borderId="22" xfId="7" applyNumberFormat="1" applyBorder="1">
      <alignment vertical="center"/>
    </xf>
    <xf numFmtId="178" fontId="4" fillId="3" borderId="49" xfId="3" applyNumberFormat="1" applyBorder="1">
      <alignment vertical="center"/>
    </xf>
    <xf numFmtId="178" fontId="4" fillId="3" borderId="22" xfId="3" applyNumberFormat="1" applyBorder="1">
      <alignment vertical="center"/>
    </xf>
    <xf numFmtId="178" fontId="4" fillId="3" borderId="51" xfId="3" applyNumberFormat="1" applyBorder="1">
      <alignment vertical="center"/>
    </xf>
    <xf numFmtId="178" fontId="6" fillId="9" borderId="22" xfId="2" applyNumberFormat="1" applyFont="1" applyBorder="1">
      <alignment vertical="center"/>
    </xf>
    <xf numFmtId="178" fontId="7" fillId="7" borderId="49" xfId="4" applyNumberFormat="1" applyFont="1" applyBorder="1">
      <alignment vertical="center"/>
    </xf>
    <xf numFmtId="178" fontId="7" fillId="7" borderId="22" xfId="4" applyNumberFormat="1" applyFont="1" applyBorder="1">
      <alignment vertical="center"/>
    </xf>
    <xf numFmtId="178" fontId="7" fillId="7" borderId="51" xfId="4" applyNumberFormat="1" applyFont="1" applyBorder="1">
      <alignment vertical="center"/>
    </xf>
    <xf numFmtId="178" fontId="5" fillId="5" borderId="49" xfId="5" applyNumberFormat="1" applyBorder="1">
      <alignment vertical="center"/>
    </xf>
    <xf numFmtId="178" fontId="5" fillId="5" borderId="22" xfId="5" applyNumberFormat="1" applyBorder="1">
      <alignment vertical="center"/>
    </xf>
    <xf numFmtId="178" fontId="5" fillId="6" borderId="22" xfId="6" applyNumberFormat="1" applyBorder="1">
      <alignment vertical="center"/>
    </xf>
    <xf numFmtId="178" fontId="5" fillId="6" borderId="53" xfId="6" applyNumberFormat="1" applyBorder="1">
      <alignment vertical="center"/>
    </xf>
    <xf numFmtId="178" fontId="5" fillId="6" borderId="51" xfId="6" applyNumberFormat="1" applyBorder="1">
      <alignment vertical="center"/>
    </xf>
    <xf numFmtId="178" fontId="3" fillId="2" borderId="22" xfId="1" applyNumberFormat="1" applyFont="1" applyBorder="1">
      <alignment vertical="center"/>
    </xf>
    <xf numFmtId="0" fontId="5" fillId="4" borderId="18" xfId="8" applyBorder="1">
      <alignment vertical="center"/>
    </xf>
    <xf numFmtId="0" fontId="6" fillId="4" borderId="41" xfId="8" applyFont="1" applyBorder="1">
      <alignment vertical="center"/>
    </xf>
    <xf numFmtId="0" fontId="6" fillId="4" borderId="18" xfId="8" applyFont="1" applyBorder="1">
      <alignment vertical="center"/>
    </xf>
    <xf numFmtId="0" fontId="6" fillId="4" borderId="29" xfId="8" applyFont="1" applyBorder="1">
      <alignment vertical="center"/>
    </xf>
    <xf numFmtId="0" fontId="6" fillId="4" borderId="30" xfId="8" applyFont="1" applyBorder="1">
      <alignment vertical="center"/>
    </xf>
    <xf numFmtId="0" fontId="6" fillId="4" borderId="35" xfId="8" applyFont="1" applyBorder="1">
      <alignment vertical="center"/>
    </xf>
    <xf numFmtId="0" fontId="6" fillId="4" borderId="21" xfId="8" applyFont="1" applyBorder="1">
      <alignment vertical="center"/>
    </xf>
    <xf numFmtId="0" fontId="6" fillId="4" borderId="46" xfId="8" applyFont="1" applyBorder="1">
      <alignment vertical="center"/>
    </xf>
    <xf numFmtId="0" fontId="6" fillId="4" borderId="48" xfId="8" applyFont="1" applyBorder="1">
      <alignment vertical="center"/>
    </xf>
    <xf numFmtId="0" fontId="6" fillId="4" borderId="50" xfId="8" applyFont="1" applyBorder="1">
      <alignment vertical="center"/>
    </xf>
    <xf numFmtId="0" fontId="6" fillId="4" borderId="52" xfId="8" applyFont="1" applyBorder="1">
      <alignment vertical="center"/>
    </xf>
    <xf numFmtId="0" fontId="6" fillId="6" borderId="3" xfId="6" applyFont="1" applyBorder="1">
      <alignment vertical="center"/>
    </xf>
    <xf numFmtId="0" fontId="5" fillId="6" borderId="44" xfId="6" applyBorder="1">
      <alignment vertical="center"/>
    </xf>
    <xf numFmtId="0" fontId="10" fillId="7" borderId="54" xfId="4" applyFont="1" applyBorder="1">
      <alignment vertical="center"/>
    </xf>
    <xf numFmtId="0" fontId="11" fillId="7" borderId="45" xfId="4" applyFont="1" applyBorder="1">
      <alignment vertical="center"/>
    </xf>
    <xf numFmtId="0" fontId="11" fillId="7" borderId="55" xfId="4" applyFont="1" applyBorder="1">
      <alignment vertical="center"/>
    </xf>
    <xf numFmtId="0" fontId="11" fillId="7" borderId="56" xfId="4" applyFont="1" applyBorder="1">
      <alignment vertical="center"/>
    </xf>
    <xf numFmtId="0" fontId="11" fillId="7" borderId="57" xfId="4" applyFont="1" applyBorder="1">
      <alignment vertical="center"/>
    </xf>
    <xf numFmtId="0" fontId="6" fillId="9" borderId="59" xfId="2" applyFont="1" applyBorder="1">
      <alignment vertical="center"/>
    </xf>
    <xf numFmtId="0" fontId="11" fillId="7" borderId="63" xfId="4" applyFont="1" applyBorder="1">
      <alignment vertical="center"/>
    </xf>
    <xf numFmtId="0" fontId="6" fillId="4" borderId="64" xfId="8" applyFont="1" applyBorder="1">
      <alignment vertical="center"/>
    </xf>
    <xf numFmtId="178" fontId="6" fillId="9" borderId="61" xfId="2" applyNumberFormat="1" applyFont="1" applyBorder="1">
      <alignment vertical="center"/>
    </xf>
    <xf numFmtId="178" fontId="6" fillId="9" borderId="59" xfId="2" applyNumberFormat="1" applyFont="1" applyBorder="1">
      <alignment vertical="center"/>
    </xf>
    <xf numFmtId="178" fontId="6" fillId="9" borderId="58" xfId="2" applyNumberFormat="1" applyFont="1" applyBorder="1">
      <alignment vertical="center"/>
    </xf>
    <xf numFmtId="0" fontId="6" fillId="4" borderId="65" xfId="8" applyFont="1" applyBorder="1">
      <alignment vertical="center"/>
    </xf>
    <xf numFmtId="178" fontId="6" fillId="9" borderId="66" xfId="2" applyNumberFormat="1" applyFont="1" applyBorder="1">
      <alignment vertical="center"/>
    </xf>
    <xf numFmtId="0" fontId="0" fillId="0" borderId="58" xfId="0" applyBorder="1">
      <alignment vertical="center"/>
    </xf>
    <xf numFmtId="0" fontId="7" fillId="7" borderId="59" xfId="4" applyFont="1" applyBorder="1">
      <alignment vertical="center"/>
    </xf>
    <xf numFmtId="0" fontId="7" fillId="7" borderId="61" xfId="4" applyFont="1" applyBorder="1">
      <alignment vertical="center"/>
    </xf>
    <xf numFmtId="178" fontId="7" fillId="7" borderId="61" xfId="4" applyNumberFormat="1" applyFont="1" applyBorder="1">
      <alignment vertical="center"/>
    </xf>
    <xf numFmtId="178" fontId="7" fillId="7" borderId="59" xfId="4" applyNumberFormat="1" applyFont="1" applyBorder="1">
      <alignment vertical="center"/>
    </xf>
    <xf numFmtId="178" fontId="7" fillId="7" borderId="58" xfId="4" applyNumberFormat="1" applyFont="1" applyBorder="1">
      <alignment vertical="center"/>
    </xf>
    <xf numFmtId="178" fontId="7" fillId="7" borderId="66" xfId="4" applyNumberFormat="1" applyFont="1" applyBorder="1">
      <alignment vertical="center"/>
    </xf>
    <xf numFmtId="0" fontId="5" fillId="5" borderId="59" xfId="5" applyBorder="1">
      <alignment vertical="center"/>
    </xf>
    <xf numFmtId="178" fontId="5" fillId="5" borderId="61" xfId="5" applyNumberFormat="1" applyBorder="1">
      <alignment vertical="center"/>
    </xf>
    <xf numFmtId="178" fontId="5" fillId="5" borderId="59" xfId="5" applyNumberFormat="1" applyBorder="1">
      <alignment vertical="center"/>
    </xf>
    <xf numFmtId="178" fontId="5" fillId="5" borderId="58" xfId="5" applyNumberFormat="1" applyBorder="1">
      <alignment vertical="center"/>
    </xf>
    <xf numFmtId="178" fontId="5" fillId="5" borderId="66" xfId="5" applyNumberFormat="1" applyBorder="1">
      <alignment vertical="center"/>
    </xf>
    <xf numFmtId="178" fontId="6" fillId="6" borderId="33" xfId="6" applyNumberFormat="1" applyFont="1" applyBorder="1">
      <alignment vertical="center"/>
    </xf>
    <xf numFmtId="179" fontId="6" fillId="6" borderId="6" xfId="6" applyNumberFormat="1" applyFont="1" applyBorder="1">
      <alignment vertical="center"/>
    </xf>
    <xf numFmtId="179" fontId="4" fillId="8" borderId="6" xfId="7" applyNumberFormat="1" applyBorder="1">
      <alignment vertical="center"/>
    </xf>
    <xf numFmtId="179" fontId="4" fillId="8" borderId="3" xfId="7" applyNumberFormat="1" applyBorder="1">
      <alignment vertical="center"/>
    </xf>
    <xf numFmtId="179" fontId="4" fillId="3" borderId="6" xfId="3" applyNumberFormat="1" applyBorder="1">
      <alignment vertical="center"/>
    </xf>
    <xf numFmtId="179" fontId="4" fillId="3" borderId="3" xfId="3" applyNumberFormat="1" applyBorder="1">
      <alignment vertical="center"/>
    </xf>
    <xf numFmtId="179" fontId="4" fillId="3" borderId="13" xfId="3" applyNumberFormat="1" applyBorder="1">
      <alignment vertical="center"/>
    </xf>
    <xf numFmtId="179" fontId="6" fillId="9" borderId="6" xfId="2" applyNumberFormat="1" applyFont="1" applyBorder="1">
      <alignment vertical="center"/>
    </xf>
    <xf numFmtId="179" fontId="6" fillId="9" borderId="3" xfId="2" applyNumberFormat="1" applyFont="1" applyBorder="1">
      <alignment vertical="center"/>
    </xf>
    <xf numFmtId="179" fontId="6" fillId="9" borderId="13" xfId="2" applyNumberFormat="1" applyFont="1" applyBorder="1">
      <alignment vertical="center"/>
    </xf>
    <xf numFmtId="179" fontId="7" fillId="7" borderId="6" xfId="4" applyNumberFormat="1" applyFont="1" applyBorder="1">
      <alignment vertical="center"/>
    </xf>
    <xf numFmtId="179" fontId="7" fillId="7" borderId="3" xfId="4" applyNumberFormat="1" applyFont="1" applyBorder="1">
      <alignment vertical="center"/>
    </xf>
    <xf numFmtId="179" fontId="7" fillId="7" borderId="13" xfId="4" applyNumberFormat="1" applyFont="1" applyBorder="1">
      <alignment vertical="center"/>
    </xf>
    <xf numFmtId="179" fontId="5" fillId="5" borderId="3" xfId="5" applyNumberFormat="1" applyBorder="1">
      <alignment vertical="center"/>
    </xf>
    <xf numFmtId="179" fontId="5" fillId="6" borderId="6" xfId="6" applyNumberFormat="1" applyBorder="1">
      <alignment vertical="center"/>
    </xf>
    <xf numFmtId="179" fontId="5" fillId="6" borderId="3" xfId="6" applyNumberFormat="1" applyBorder="1">
      <alignment vertical="center"/>
    </xf>
    <xf numFmtId="179" fontId="5" fillId="6" borderId="13" xfId="6" applyNumberFormat="1" applyBorder="1">
      <alignment vertical="center"/>
    </xf>
    <xf numFmtId="179" fontId="1" fillId="2" borderId="3" xfId="1" applyNumberFormat="1" applyBorder="1">
      <alignment vertical="center"/>
    </xf>
    <xf numFmtId="179" fontId="3" fillId="2" borderId="3" xfId="1" applyNumberFormat="1" applyFont="1" applyBorder="1">
      <alignment vertical="center"/>
    </xf>
    <xf numFmtId="179" fontId="6" fillId="6" borderId="19" xfId="6" applyNumberFormat="1" applyFont="1" applyBorder="1">
      <alignment vertical="center"/>
    </xf>
    <xf numFmtId="179" fontId="5" fillId="6" borderId="7" xfId="6" applyNumberFormat="1" applyBorder="1">
      <alignment vertical="center"/>
    </xf>
    <xf numFmtId="179" fontId="5" fillId="6" borderId="28" xfId="6" applyNumberFormat="1" applyBorder="1">
      <alignment vertical="center"/>
    </xf>
    <xf numFmtId="179" fontId="6" fillId="6" borderId="4" xfId="6" applyNumberFormat="1" applyFont="1" applyBorder="1">
      <alignment vertical="center"/>
    </xf>
    <xf numFmtId="179" fontId="6" fillId="4" borderId="10" xfId="8" applyNumberFormat="1" applyFont="1" applyBorder="1">
      <alignment vertical="center"/>
    </xf>
    <xf numFmtId="179" fontId="6" fillId="6" borderId="8" xfId="6" applyNumberFormat="1" applyFont="1" applyBorder="1">
      <alignment vertical="center"/>
    </xf>
    <xf numFmtId="179" fontId="5" fillId="4" borderId="9" xfId="8" applyNumberFormat="1" applyBorder="1">
      <alignment vertical="center"/>
    </xf>
    <xf numFmtId="179" fontId="6" fillId="4" borderId="7" xfId="8" applyNumberFormat="1" applyFont="1" applyBorder="1">
      <alignment vertical="center"/>
    </xf>
    <xf numFmtId="179" fontId="6" fillId="6" borderId="7" xfId="6" applyNumberFormat="1" applyFont="1" applyBorder="1">
      <alignment vertical="center"/>
    </xf>
    <xf numFmtId="179" fontId="6" fillId="4" borderId="22" xfId="8" applyNumberFormat="1" applyFont="1" applyBorder="1">
      <alignment vertical="center"/>
    </xf>
    <xf numFmtId="179" fontId="6" fillId="6" borderId="10" xfId="6" applyNumberFormat="1" applyFont="1" applyBorder="1">
      <alignment vertical="center"/>
    </xf>
    <xf numFmtId="179" fontId="5" fillId="4" borderId="6" xfId="8" applyNumberFormat="1" applyBorder="1">
      <alignment vertical="center"/>
    </xf>
    <xf numFmtId="179" fontId="5" fillId="6" borderId="0" xfId="6" applyNumberFormat="1">
      <alignment vertical="center"/>
    </xf>
    <xf numFmtId="179" fontId="7" fillId="8" borderId="67" xfId="7" applyNumberFormat="1" applyFont="1" applyBorder="1">
      <alignment vertical="center"/>
    </xf>
    <xf numFmtId="179" fontId="4" fillId="8" borderId="42" xfId="7" applyNumberFormat="1" applyBorder="1">
      <alignment vertical="center"/>
    </xf>
    <xf numFmtId="179" fontId="7" fillId="8" borderId="40" xfId="7" applyNumberFormat="1" applyFont="1" applyBorder="1">
      <alignment vertical="center"/>
    </xf>
    <xf numFmtId="179" fontId="7" fillId="8" borderId="68" xfId="7" applyNumberFormat="1" applyFont="1" applyBorder="1">
      <alignment vertical="center"/>
    </xf>
    <xf numFmtId="179" fontId="7" fillId="8" borderId="42" xfId="7" applyNumberFormat="1" applyFont="1" applyBorder="1">
      <alignment vertical="center"/>
    </xf>
    <xf numFmtId="179" fontId="7" fillId="8" borderId="69" xfId="7" applyNumberFormat="1" applyFont="1" applyBorder="1">
      <alignment vertical="center"/>
    </xf>
    <xf numFmtId="179" fontId="7" fillId="8" borderId="70" xfId="7" applyNumberFormat="1" applyFont="1" applyBorder="1">
      <alignment vertical="center"/>
    </xf>
    <xf numFmtId="179" fontId="7" fillId="8" borderId="47" xfId="7" applyNumberFormat="1" applyFont="1" applyBorder="1">
      <alignment vertical="center"/>
    </xf>
    <xf numFmtId="179" fontId="7" fillId="8" borderId="41" xfId="7" applyNumberFormat="1" applyFont="1" applyBorder="1">
      <alignment vertical="center"/>
    </xf>
    <xf numFmtId="179" fontId="7" fillId="8" borderId="19" xfId="7" applyNumberFormat="1" applyFont="1" applyBorder="1">
      <alignment vertical="center"/>
    </xf>
    <xf numFmtId="179" fontId="7" fillId="8" borderId="3" xfId="7" applyNumberFormat="1" applyFont="1" applyBorder="1">
      <alignment vertical="center"/>
    </xf>
    <xf numFmtId="179" fontId="7" fillId="8" borderId="4" xfId="7" applyNumberFormat="1" applyFont="1" applyBorder="1">
      <alignment vertical="center"/>
    </xf>
    <xf numFmtId="179" fontId="7" fillId="8" borderId="10" xfId="7" applyNumberFormat="1" applyFont="1" applyBorder="1">
      <alignment vertical="center"/>
    </xf>
    <xf numFmtId="179" fontId="7" fillId="8" borderId="5" xfId="7" applyNumberFormat="1" applyFont="1" applyBorder="1">
      <alignment vertical="center"/>
    </xf>
    <xf numFmtId="179" fontId="7" fillId="8" borderId="9" xfId="7" applyNumberFormat="1" applyFont="1" applyBorder="1">
      <alignment vertical="center"/>
    </xf>
    <xf numFmtId="179" fontId="7" fillId="8" borderId="22" xfId="7" applyNumberFormat="1" applyFont="1" applyBorder="1">
      <alignment vertical="center"/>
    </xf>
    <xf numFmtId="179" fontId="7" fillId="8" borderId="0" xfId="7" applyNumberFormat="1" applyFont="1" applyBorder="1">
      <alignment vertical="center"/>
    </xf>
    <xf numFmtId="179" fontId="7" fillId="8" borderId="0" xfId="7" applyNumberFormat="1" applyFont="1">
      <alignment vertical="center"/>
    </xf>
    <xf numFmtId="179" fontId="7" fillId="8" borderId="74" xfId="7" applyNumberFormat="1" applyFont="1" applyBorder="1">
      <alignment vertical="center"/>
    </xf>
    <xf numFmtId="179" fontId="7" fillId="8" borderId="72" xfId="7" applyNumberFormat="1" applyFont="1" applyBorder="1">
      <alignment vertical="center"/>
    </xf>
    <xf numFmtId="179" fontId="7" fillId="8" borderId="73" xfId="7" applyNumberFormat="1" applyFont="1" applyBorder="1">
      <alignment vertical="center"/>
    </xf>
    <xf numFmtId="179" fontId="7" fillId="8" borderId="75" xfId="7" applyNumberFormat="1" applyFont="1" applyBorder="1">
      <alignment vertical="center"/>
    </xf>
    <xf numFmtId="179" fontId="7" fillId="8" borderId="71" xfId="7" applyNumberFormat="1" applyFont="1" applyBorder="1">
      <alignment vertical="center"/>
    </xf>
    <xf numFmtId="179" fontId="4" fillId="7" borderId="67" xfId="4" applyNumberFormat="1" applyBorder="1">
      <alignment vertical="center"/>
    </xf>
    <xf numFmtId="179" fontId="7" fillId="7" borderId="42" xfId="4" applyNumberFormat="1" applyFont="1" applyBorder="1">
      <alignment vertical="center"/>
    </xf>
    <xf numFmtId="179" fontId="8" fillId="7" borderId="40" xfId="4" applyNumberFormat="1" applyFont="1" applyBorder="1">
      <alignment vertical="center"/>
    </xf>
    <xf numFmtId="179" fontId="8" fillId="7" borderId="67" xfId="4" applyNumberFormat="1" applyFont="1" applyBorder="1">
      <alignment vertical="center"/>
    </xf>
    <xf numFmtId="179" fontId="8" fillId="7" borderId="68" xfId="4" applyNumberFormat="1" applyFont="1" applyBorder="1">
      <alignment vertical="center"/>
    </xf>
    <xf numFmtId="179" fontId="8" fillId="7" borderId="42" xfId="4" applyNumberFormat="1" applyFont="1" applyBorder="1">
      <alignment vertical="center"/>
    </xf>
    <xf numFmtId="179" fontId="8" fillId="7" borderId="69" xfId="4" applyNumberFormat="1" applyFont="1" applyBorder="1">
      <alignment vertical="center"/>
    </xf>
    <xf numFmtId="179" fontId="8" fillId="7" borderId="70" xfId="4" applyNumberFormat="1" applyFont="1" applyBorder="1">
      <alignment vertical="center"/>
    </xf>
    <xf numFmtId="179" fontId="8" fillId="7" borderId="47" xfId="4" applyNumberFormat="1" applyFont="1" applyBorder="1">
      <alignment vertical="center"/>
    </xf>
    <xf numFmtId="179" fontId="8" fillId="7" borderId="41" xfId="4" applyNumberFormat="1" applyFont="1" applyBorder="1">
      <alignment vertical="center"/>
    </xf>
    <xf numFmtId="179" fontId="8" fillId="7" borderId="19" xfId="4" applyNumberFormat="1" applyFont="1" applyBorder="1">
      <alignment vertical="center"/>
    </xf>
    <xf numFmtId="179" fontId="8" fillId="7" borderId="3" xfId="4" applyNumberFormat="1" applyFont="1" applyBorder="1">
      <alignment vertical="center"/>
    </xf>
    <xf numFmtId="179" fontId="8" fillId="7" borderId="4" xfId="4" applyNumberFormat="1" applyFont="1" applyBorder="1">
      <alignment vertical="center"/>
    </xf>
    <xf numFmtId="179" fontId="8" fillId="7" borderId="10" xfId="4" applyNumberFormat="1" applyFont="1" applyBorder="1">
      <alignment vertical="center"/>
    </xf>
    <xf numFmtId="179" fontId="8" fillId="7" borderId="5" xfId="4" applyNumberFormat="1" applyFont="1" applyBorder="1">
      <alignment vertical="center"/>
    </xf>
    <xf numFmtId="179" fontId="8" fillId="7" borderId="9" xfId="4" applyNumberFormat="1" applyFont="1" applyBorder="1">
      <alignment vertical="center"/>
    </xf>
    <xf numFmtId="179" fontId="8" fillId="7" borderId="22" xfId="4" applyNumberFormat="1" applyFont="1" applyBorder="1">
      <alignment vertical="center"/>
    </xf>
    <xf numFmtId="179" fontId="8" fillId="7" borderId="0" xfId="4" applyNumberFormat="1" applyFont="1" applyBorder="1">
      <alignment vertical="center"/>
    </xf>
    <xf numFmtId="179" fontId="8" fillId="7" borderId="0" xfId="4" applyNumberFormat="1" applyFont="1">
      <alignment vertical="center"/>
    </xf>
    <xf numFmtId="179" fontId="8" fillId="7" borderId="74" xfId="4" applyNumberFormat="1" applyFont="1" applyBorder="1">
      <alignment vertical="center"/>
    </xf>
    <xf numFmtId="179" fontId="8" fillId="7" borderId="72" xfId="4" applyNumberFormat="1" applyFont="1" applyBorder="1">
      <alignment vertical="center"/>
    </xf>
    <xf numFmtId="179" fontId="8" fillId="7" borderId="73" xfId="4" applyNumberFormat="1" applyFont="1" applyBorder="1">
      <alignment vertical="center"/>
    </xf>
    <xf numFmtId="179" fontId="8" fillId="7" borderId="75" xfId="4" applyNumberFormat="1" applyFont="1" applyBorder="1">
      <alignment vertical="center"/>
    </xf>
    <xf numFmtId="179" fontId="8" fillId="7" borderId="71" xfId="4" applyNumberFormat="1" applyFont="1" applyBorder="1">
      <alignment vertical="center"/>
    </xf>
    <xf numFmtId="179" fontId="4" fillId="8" borderId="67" xfId="7" applyNumberFormat="1" applyBorder="1">
      <alignment vertical="center"/>
    </xf>
    <xf numFmtId="179" fontId="8" fillId="8" borderId="42" xfId="7" applyNumberFormat="1" applyFont="1" applyBorder="1">
      <alignment vertical="center"/>
    </xf>
    <xf numFmtId="179" fontId="8" fillId="8" borderId="40" xfId="7" applyNumberFormat="1" applyFont="1" applyBorder="1">
      <alignment vertical="center"/>
    </xf>
    <xf numFmtId="179" fontId="8" fillId="8" borderId="67" xfId="7" applyNumberFormat="1" applyFont="1" applyBorder="1">
      <alignment vertical="center"/>
    </xf>
    <xf numFmtId="179" fontId="8" fillId="8" borderId="68" xfId="7" applyNumberFormat="1" applyFont="1" applyBorder="1">
      <alignment vertical="center"/>
    </xf>
    <xf numFmtId="179" fontId="8" fillId="8" borderId="69" xfId="7" applyNumberFormat="1" applyFont="1" applyBorder="1">
      <alignment vertical="center"/>
    </xf>
    <xf numFmtId="179" fontId="8" fillId="8" borderId="70" xfId="7" applyNumberFormat="1" applyFont="1" applyBorder="1">
      <alignment vertical="center"/>
    </xf>
    <xf numFmtId="179" fontId="8" fillId="8" borderId="47" xfId="7" applyNumberFormat="1" applyFont="1" applyBorder="1">
      <alignment vertical="center"/>
    </xf>
    <xf numFmtId="179" fontId="8" fillId="8" borderId="41" xfId="7" applyNumberFormat="1" applyFont="1" applyBorder="1">
      <alignment vertical="center"/>
    </xf>
    <xf numFmtId="179" fontId="8" fillId="8" borderId="19" xfId="7" applyNumberFormat="1" applyFont="1" applyBorder="1">
      <alignment vertical="center"/>
    </xf>
    <xf numFmtId="179" fontId="8" fillId="8" borderId="3" xfId="7" applyNumberFormat="1" applyFont="1" applyBorder="1">
      <alignment vertical="center"/>
    </xf>
    <xf numFmtId="179" fontId="8" fillId="8" borderId="4" xfId="7" applyNumberFormat="1" applyFont="1" applyBorder="1">
      <alignment vertical="center"/>
    </xf>
    <xf numFmtId="179" fontId="8" fillId="8" borderId="10" xfId="7" applyNumberFormat="1" applyFont="1" applyBorder="1">
      <alignment vertical="center"/>
    </xf>
    <xf numFmtId="179" fontId="8" fillId="8" borderId="5" xfId="7" applyNumberFormat="1" applyFont="1" applyBorder="1">
      <alignment vertical="center"/>
    </xf>
    <xf numFmtId="179" fontId="8" fillId="8" borderId="9" xfId="7" applyNumberFormat="1" applyFont="1" applyBorder="1">
      <alignment vertical="center"/>
    </xf>
    <xf numFmtId="179" fontId="8" fillId="8" borderId="22" xfId="7" applyNumberFormat="1" applyFont="1" applyBorder="1">
      <alignment vertical="center"/>
    </xf>
    <xf numFmtId="179" fontId="8" fillId="8" borderId="0" xfId="7" applyNumberFormat="1" applyFont="1" applyBorder="1">
      <alignment vertical="center"/>
    </xf>
    <xf numFmtId="179" fontId="8" fillId="8" borderId="0" xfId="7" applyNumberFormat="1" applyFont="1">
      <alignment vertical="center"/>
    </xf>
    <xf numFmtId="179" fontId="8" fillId="8" borderId="74" xfId="7" applyNumberFormat="1" applyFont="1" applyBorder="1">
      <alignment vertical="center"/>
    </xf>
    <xf numFmtId="179" fontId="8" fillId="8" borderId="72" xfId="7" applyNumberFormat="1" applyFont="1" applyBorder="1">
      <alignment vertical="center"/>
    </xf>
    <xf numFmtId="179" fontId="8" fillId="8" borderId="73" xfId="7" applyNumberFormat="1" applyFont="1" applyBorder="1">
      <alignment vertical="center"/>
    </xf>
    <xf numFmtId="179" fontId="8" fillId="8" borderId="75" xfId="7" applyNumberFormat="1" applyFont="1" applyBorder="1">
      <alignment vertical="center"/>
    </xf>
    <xf numFmtId="179" fontId="8" fillId="8" borderId="71" xfId="7" applyNumberFormat="1" applyFont="1" applyBorder="1">
      <alignment vertical="center"/>
    </xf>
    <xf numFmtId="179" fontId="1" fillId="2" borderId="0" xfId="1" applyNumberFormat="1" applyBorder="1">
      <alignment vertical="center"/>
    </xf>
    <xf numFmtId="179" fontId="0" fillId="0" borderId="0" xfId="0" applyNumberFormat="1" applyBorder="1">
      <alignment vertical="center"/>
    </xf>
    <xf numFmtId="179" fontId="1" fillId="2" borderId="19" xfId="1" applyNumberFormat="1" applyBorder="1">
      <alignment vertical="center"/>
    </xf>
    <xf numFmtId="179" fontId="1" fillId="2" borderId="4" xfId="1" applyNumberFormat="1" applyBorder="1">
      <alignment vertical="center"/>
    </xf>
    <xf numFmtId="179" fontId="1" fillId="2" borderId="10" xfId="1" applyNumberFormat="1" applyBorder="1">
      <alignment vertical="center"/>
    </xf>
    <xf numFmtId="179" fontId="1" fillId="2" borderId="5" xfId="1" applyNumberFormat="1" applyBorder="1">
      <alignment vertical="center"/>
    </xf>
    <xf numFmtId="179" fontId="1" fillId="2" borderId="9" xfId="1" applyNumberFormat="1" applyBorder="1">
      <alignment vertical="center"/>
    </xf>
    <xf numFmtId="179" fontId="1" fillId="2" borderId="22" xfId="1" applyNumberFormat="1" applyBorder="1">
      <alignment vertical="center"/>
    </xf>
    <xf numFmtId="179" fontId="0" fillId="0" borderId="0" xfId="0" applyNumberFormat="1">
      <alignment vertical="center"/>
    </xf>
    <xf numFmtId="179" fontId="3" fillId="2" borderId="19" xfId="1" applyNumberFormat="1" applyFont="1" applyBorder="1">
      <alignment vertical="center"/>
    </xf>
    <xf numFmtId="179" fontId="3" fillId="2" borderId="4" xfId="1" applyNumberFormat="1" applyFont="1" applyBorder="1">
      <alignment vertical="center"/>
    </xf>
    <xf numFmtId="179" fontId="3" fillId="2" borderId="10" xfId="1" applyNumberFormat="1" applyFont="1" applyBorder="1">
      <alignment vertical="center"/>
    </xf>
    <xf numFmtId="179" fontId="3" fillId="2" borderId="5" xfId="1" applyNumberFormat="1" applyFont="1" applyBorder="1">
      <alignment vertical="center"/>
    </xf>
    <xf numFmtId="179" fontId="3" fillId="2" borderId="9" xfId="1" applyNumberFormat="1" applyFont="1" applyBorder="1">
      <alignment vertical="center"/>
    </xf>
    <xf numFmtId="179" fontId="3" fillId="2" borderId="22" xfId="1" applyNumberFormat="1" applyFont="1" applyBorder="1">
      <alignment vertical="center"/>
    </xf>
    <xf numFmtId="0" fontId="5" fillId="9" borderId="2" xfId="2" applyBorder="1">
      <alignment vertical="center"/>
    </xf>
    <xf numFmtId="0" fontId="4" fillId="7" borderId="2" xfId="4" applyBorder="1">
      <alignment vertical="center"/>
    </xf>
    <xf numFmtId="0" fontId="4" fillId="8" borderId="7" xfId="7" applyNumberFormat="1" applyBorder="1">
      <alignment vertical="center"/>
    </xf>
    <xf numFmtId="0" fontId="4" fillId="8" borderId="4" xfId="7" applyNumberFormat="1" applyBorder="1">
      <alignment vertical="center"/>
    </xf>
    <xf numFmtId="0" fontId="4" fillId="3" borderId="7" xfId="3" applyNumberFormat="1" applyBorder="1">
      <alignment vertical="center"/>
    </xf>
    <xf numFmtId="0" fontId="4" fillId="3" borderId="4" xfId="3" applyNumberFormat="1" applyBorder="1">
      <alignment vertical="center"/>
    </xf>
    <xf numFmtId="0" fontId="4" fillId="3" borderId="14" xfId="3" applyNumberFormat="1" applyBorder="1">
      <alignment vertical="center"/>
    </xf>
    <xf numFmtId="0" fontId="6" fillId="9" borderId="7" xfId="2" applyNumberFormat="1" applyFont="1" applyBorder="1">
      <alignment vertical="center"/>
    </xf>
    <xf numFmtId="0" fontId="6" fillId="9" borderId="4" xfId="2" applyNumberFormat="1" applyFont="1" applyBorder="1">
      <alignment vertical="center"/>
    </xf>
    <xf numFmtId="0" fontId="5" fillId="4" borderId="5" xfId="8" applyBorder="1">
      <alignment vertical="center"/>
    </xf>
    <xf numFmtId="0" fontId="5" fillId="9" borderId="5" xfId="2" applyBorder="1">
      <alignment vertical="center"/>
    </xf>
    <xf numFmtId="0" fontId="5" fillId="9" borderId="22" xfId="2" applyBorder="1">
      <alignment vertical="center"/>
    </xf>
    <xf numFmtId="0" fontId="4" fillId="7" borderId="5" xfId="4" applyBorder="1">
      <alignment vertical="center"/>
    </xf>
    <xf numFmtId="0" fontId="5" fillId="5" borderId="21" xfId="5" applyBorder="1">
      <alignment vertical="center"/>
    </xf>
    <xf numFmtId="0" fontId="12" fillId="8" borderId="10" xfId="7" applyFont="1" applyBorder="1" applyAlignment="1">
      <alignment vertical="center" readingOrder="1"/>
    </xf>
    <xf numFmtId="0" fontId="12" fillId="5" borderId="10" xfId="5" applyFont="1" applyBorder="1" applyAlignment="1">
      <alignment vertical="center" readingOrder="1"/>
    </xf>
    <xf numFmtId="0" fontId="12" fillId="9" borderId="10" xfId="2" applyFont="1" applyBorder="1" applyAlignment="1">
      <alignment vertical="center" readingOrder="1"/>
    </xf>
    <xf numFmtId="0" fontId="13" fillId="7" borderId="10" xfId="4" applyFont="1" applyBorder="1" applyAlignment="1">
      <alignment vertical="center" readingOrder="1"/>
    </xf>
    <xf numFmtId="0" fontId="13" fillId="5" borderId="10" xfId="5" applyFont="1" applyBorder="1" applyAlignment="1">
      <alignment vertical="center" readingOrder="1"/>
    </xf>
    <xf numFmtId="0" fontId="12" fillId="4" borderId="10" xfId="8" applyFont="1" applyBorder="1" applyAlignment="1">
      <alignment vertical="center" readingOrder="1"/>
    </xf>
    <xf numFmtId="0" fontId="14" fillId="4" borderId="10" xfId="8" applyFont="1" applyBorder="1" applyAlignment="1">
      <alignment vertical="center" readingOrder="1"/>
    </xf>
    <xf numFmtId="0" fontId="13" fillId="8" borderId="10" xfId="7" applyFont="1" applyBorder="1" applyAlignment="1">
      <alignment vertical="center" readingOrder="1"/>
    </xf>
    <xf numFmtId="0" fontId="5" fillId="9" borderId="64" xfId="2" applyBorder="1">
      <alignment vertical="center"/>
    </xf>
    <xf numFmtId="0" fontId="5" fillId="9" borderId="61" xfId="2" applyBorder="1">
      <alignment vertical="center"/>
    </xf>
    <xf numFmtId="0" fontId="5" fillId="9" borderId="62" xfId="2" applyBorder="1">
      <alignment vertical="center"/>
    </xf>
    <xf numFmtId="0" fontId="6" fillId="9" borderId="64" xfId="2" applyFont="1" applyBorder="1">
      <alignment vertical="center"/>
    </xf>
    <xf numFmtId="0" fontId="4" fillId="7" borderId="64" xfId="4" applyBorder="1">
      <alignment vertical="center"/>
    </xf>
    <xf numFmtId="0" fontId="4" fillId="7" borderId="61" xfId="4" applyBorder="1">
      <alignment vertical="center"/>
    </xf>
    <xf numFmtId="0" fontId="5" fillId="4" borderId="61" xfId="8" applyBorder="1">
      <alignment vertical="center"/>
    </xf>
    <xf numFmtId="0" fontId="4" fillId="3" borderId="64" xfId="3" applyBorder="1">
      <alignment vertical="center"/>
    </xf>
    <xf numFmtId="0" fontId="4" fillId="3" borderId="61" xfId="3" applyBorder="1">
      <alignment vertical="center"/>
    </xf>
    <xf numFmtId="0" fontId="4" fillId="3" borderId="62" xfId="3" applyBorder="1">
      <alignment vertical="center"/>
    </xf>
    <xf numFmtId="180" fontId="5" fillId="9" borderId="62" xfId="2" applyNumberFormat="1" applyBorder="1">
      <alignment vertical="center"/>
    </xf>
    <xf numFmtId="180" fontId="4" fillId="3" borderId="62" xfId="3" applyNumberFormat="1" applyBorder="1">
      <alignment vertical="center"/>
    </xf>
    <xf numFmtId="0" fontId="7" fillId="7" borderId="64" xfId="4" applyFont="1" applyBorder="1">
      <alignment vertical="center"/>
    </xf>
    <xf numFmtId="0" fontId="6" fillId="4" borderId="61" xfId="8" applyFont="1" applyBorder="1">
      <alignment vertical="center"/>
    </xf>
    <xf numFmtId="180" fontId="7" fillId="3" borderId="62" xfId="3" applyNumberFormat="1" applyFont="1" applyBorder="1">
      <alignment vertical="center"/>
    </xf>
    <xf numFmtId="180" fontId="5" fillId="5" borderId="62" xfId="5" applyNumberFormat="1" applyBorder="1">
      <alignment vertical="center"/>
    </xf>
    <xf numFmtId="180" fontId="6" fillId="5" borderId="62" xfId="5" applyNumberFormat="1" applyFont="1" applyBorder="1">
      <alignment vertical="center"/>
    </xf>
    <xf numFmtId="0" fontId="5" fillId="9" borderId="0" xfId="2" applyBorder="1">
      <alignment vertical="center"/>
    </xf>
    <xf numFmtId="0" fontId="5" fillId="9" borderId="9" xfId="2" applyBorder="1">
      <alignment vertical="center"/>
    </xf>
    <xf numFmtId="0" fontId="5" fillId="9" borderId="10" xfId="2" applyBorder="1">
      <alignment vertical="center"/>
    </xf>
    <xf numFmtId="0" fontId="4" fillId="7" borderId="0" xfId="4" applyBorder="1">
      <alignment vertical="center"/>
    </xf>
    <xf numFmtId="0" fontId="4" fillId="7" borderId="9" xfId="4" applyBorder="1">
      <alignment vertical="center"/>
    </xf>
    <xf numFmtId="0" fontId="4" fillId="7" borderId="10" xfId="4" applyBorder="1">
      <alignment vertical="center"/>
    </xf>
    <xf numFmtId="0" fontId="6" fillId="6" borderId="5" xfId="6" applyFont="1" applyBorder="1">
      <alignment vertical="center"/>
    </xf>
    <xf numFmtId="0" fontId="5" fillId="9" borderId="45" xfId="2" applyBorder="1">
      <alignment vertical="center"/>
    </xf>
    <xf numFmtId="0" fontId="4" fillId="8" borderId="45" xfId="7" applyBorder="1">
      <alignment vertical="center"/>
    </xf>
    <xf numFmtId="181" fontId="6" fillId="6" borderId="38" xfId="6" applyNumberFormat="1" applyFont="1" applyBorder="1">
      <alignment vertical="center"/>
    </xf>
    <xf numFmtId="181" fontId="6" fillId="10" borderId="33" xfId="6" applyNumberFormat="1" applyFont="1" applyFill="1" applyBorder="1">
      <alignment vertical="center"/>
    </xf>
    <xf numFmtId="181" fontId="4" fillId="8" borderId="5" xfId="7" applyNumberFormat="1" applyBorder="1">
      <alignment vertical="center"/>
    </xf>
    <xf numFmtId="181" fontId="4" fillId="10" borderId="4" xfId="7" applyNumberFormat="1" applyFill="1" applyBorder="1">
      <alignment vertical="center"/>
    </xf>
    <xf numFmtId="181" fontId="4" fillId="3" borderId="8" xfId="3" applyNumberFormat="1" applyBorder="1">
      <alignment vertical="center"/>
    </xf>
    <xf numFmtId="181" fontId="4" fillId="10" borderId="7" xfId="3" applyNumberFormat="1" applyFill="1" applyBorder="1">
      <alignment vertical="center"/>
    </xf>
    <xf numFmtId="181" fontId="4" fillId="3" borderId="5" xfId="3" applyNumberFormat="1" applyBorder="1">
      <alignment vertical="center"/>
    </xf>
    <xf numFmtId="181" fontId="4" fillId="10" borderId="4" xfId="3" applyNumberFormat="1" applyFill="1" applyBorder="1">
      <alignment vertical="center"/>
    </xf>
    <xf numFmtId="181" fontId="4" fillId="3" borderId="15" xfId="3" applyNumberFormat="1" applyBorder="1">
      <alignment vertical="center"/>
    </xf>
    <xf numFmtId="181" fontId="4" fillId="10" borderId="14" xfId="3" applyNumberFormat="1" applyFill="1" applyBorder="1">
      <alignment vertical="center"/>
    </xf>
    <xf numFmtId="181" fontId="6" fillId="9" borderId="5" xfId="2" applyNumberFormat="1" applyFont="1" applyBorder="1">
      <alignment vertical="center"/>
    </xf>
    <xf numFmtId="181" fontId="6" fillId="10" borderId="4" xfId="2" applyNumberFormat="1" applyFont="1" applyFill="1" applyBorder="1">
      <alignment vertical="center"/>
    </xf>
    <xf numFmtId="181" fontId="6" fillId="9" borderId="60" xfId="2" applyNumberFormat="1" applyFont="1" applyBorder="1">
      <alignment vertical="center"/>
    </xf>
    <xf numFmtId="181" fontId="6" fillId="10" borderId="61" xfId="2" applyNumberFormat="1" applyFont="1" applyFill="1" applyBorder="1">
      <alignment vertical="center"/>
    </xf>
    <xf numFmtId="181" fontId="7" fillId="7" borderId="8" xfId="4" applyNumberFormat="1" applyFont="1" applyBorder="1">
      <alignment vertical="center"/>
    </xf>
    <xf numFmtId="181" fontId="7" fillId="10" borderId="7" xfId="4" applyNumberFormat="1" applyFont="1" applyFill="1" applyBorder="1">
      <alignment vertical="center"/>
    </xf>
    <xf numFmtId="181" fontId="7" fillId="7" borderId="5" xfId="4" applyNumberFormat="1" applyFont="1" applyBorder="1">
      <alignment vertical="center"/>
    </xf>
    <xf numFmtId="181" fontId="7" fillId="10" borderId="4" xfId="4" applyNumberFormat="1" applyFont="1" applyFill="1" applyBorder="1">
      <alignment vertical="center"/>
    </xf>
    <xf numFmtId="181" fontId="7" fillId="7" borderId="60" xfId="4" applyNumberFormat="1" applyFont="1" applyBorder="1">
      <alignment vertical="center"/>
    </xf>
    <xf numFmtId="181" fontId="7" fillId="10" borderId="61" xfId="4" applyNumberFormat="1" applyFont="1" applyFill="1" applyBorder="1">
      <alignment vertical="center"/>
    </xf>
    <xf numFmtId="181" fontId="7" fillId="7" borderId="15" xfId="4" applyNumberFormat="1" applyFont="1" applyBorder="1">
      <alignment vertical="center"/>
    </xf>
    <xf numFmtId="181" fontId="7" fillId="10" borderId="14" xfId="4" applyNumberFormat="1" applyFont="1" applyFill="1" applyBorder="1">
      <alignment vertical="center"/>
    </xf>
    <xf numFmtId="181" fontId="5" fillId="5" borderId="8" xfId="5" applyNumberFormat="1" applyBorder="1">
      <alignment vertical="center"/>
    </xf>
    <xf numFmtId="181" fontId="5" fillId="10" borderId="7" xfId="5" applyNumberFormat="1" applyFill="1" applyBorder="1">
      <alignment vertical="center"/>
    </xf>
    <xf numFmtId="181" fontId="5" fillId="5" borderId="5" xfId="5" applyNumberFormat="1" applyBorder="1">
      <alignment vertical="center"/>
    </xf>
    <xf numFmtId="181" fontId="5" fillId="10" borderId="4" xfId="5" applyNumberFormat="1" applyFill="1" applyBorder="1">
      <alignment vertical="center"/>
    </xf>
    <xf numFmtId="181" fontId="5" fillId="5" borderId="60" xfId="5" applyNumberFormat="1" applyBorder="1">
      <alignment vertical="center"/>
    </xf>
    <xf numFmtId="181" fontId="5" fillId="10" borderId="61" xfId="5" applyNumberFormat="1" applyFill="1" applyBorder="1">
      <alignment vertical="center"/>
    </xf>
    <xf numFmtId="181" fontId="5" fillId="6" borderId="5" xfId="6" applyNumberFormat="1" applyBorder="1">
      <alignment vertical="center"/>
    </xf>
    <xf numFmtId="181" fontId="5" fillId="10" borderId="4" xfId="6" applyNumberFormat="1" applyFill="1" applyBorder="1">
      <alignment vertical="center"/>
    </xf>
    <xf numFmtId="181" fontId="5" fillId="6" borderId="39" xfId="6" applyNumberFormat="1" applyBorder="1">
      <alignment vertical="center"/>
    </xf>
    <xf numFmtId="181" fontId="5" fillId="10" borderId="37" xfId="6" applyNumberFormat="1" applyFill="1" applyBorder="1">
      <alignment vertical="center"/>
    </xf>
    <xf numFmtId="181" fontId="5" fillId="6" borderId="15" xfId="6" applyNumberFormat="1" applyBorder="1">
      <alignment vertical="center"/>
    </xf>
    <xf numFmtId="181" fontId="4" fillId="8" borderId="4" xfId="7" applyNumberFormat="1" applyBorder="1">
      <alignment vertical="center"/>
    </xf>
    <xf numFmtId="181" fontId="3" fillId="2" borderId="5" xfId="1" applyNumberFormat="1" applyFont="1" applyBorder="1">
      <alignment vertical="center"/>
    </xf>
    <xf numFmtId="181" fontId="3" fillId="10" borderId="4" xfId="1" applyNumberFormat="1" applyFont="1" applyFill="1" applyBorder="1">
      <alignment vertical="center"/>
    </xf>
    <xf numFmtId="178" fontId="6" fillId="6" borderId="19" xfId="6" applyNumberFormat="1" applyFont="1" applyBorder="1">
      <alignment vertical="center"/>
    </xf>
    <xf numFmtId="178" fontId="4" fillId="8" borderId="19" xfId="7" applyNumberFormat="1" applyBorder="1">
      <alignment vertical="center"/>
    </xf>
    <xf numFmtId="178" fontId="4" fillId="3" borderId="28" xfId="3" applyNumberFormat="1" applyBorder="1">
      <alignment vertical="center"/>
    </xf>
    <xf numFmtId="178" fontId="4" fillId="3" borderId="19" xfId="3" applyNumberFormat="1" applyBorder="1">
      <alignment vertical="center"/>
    </xf>
    <xf numFmtId="178" fontId="4" fillId="3" borderId="31" xfId="3" applyNumberFormat="1" applyBorder="1">
      <alignment vertical="center"/>
    </xf>
    <xf numFmtId="178" fontId="6" fillId="9" borderId="19" xfId="2" applyNumberFormat="1" applyFont="1" applyBorder="1">
      <alignment vertical="center"/>
    </xf>
    <xf numFmtId="178" fontId="6" fillId="9" borderId="62" xfId="2" applyNumberFormat="1" applyFont="1" applyBorder="1">
      <alignment vertical="center"/>
    </xf>
    <xf numFmtId="178" fontId="7" fillId="7" borderId="28" xfId="4" applyNumberFormat="1" applyFont="1" applyBorder="1">
      <alignment vertical="center"/>
    </xf>
    <xf numFmtId="178" fontId="7" fillId="7" borderId="19" xfId="4" applyNumberFormat="1" applyFont="1" applyBorder="1">
      <alignment vertical="center"/>
    </xf>
    <xf numFmtId="178" fontId="7" fillId="7" borderId="62" xfId="4" applyNumberFormat="1" applyFont="1" applyBorder="1">
      <alignment vertical="center"/>
    </xf>
    <xf numFmtId="178" fontId="7" fillId="7" borderId="31" xfId="4" applyNumberFormat="1" applyFont="1" applyBorder="1">
      <alignment vertical="center"/>
    </xf>
    <xf numFmtId="178" fontId="5" fillId="5" borderId="28" xfId="5" applyNumberFormat="1" applyBorder="1">
      <alignment vertical="center"/>
    </xf>
    <xf numFmtId="178" fontId="5" fillId="5" borderId="19" xfId="5" applyNumberFormat="1" applyBorder="1">
      <alignment vertical="center"/>
    </xf>
    <xf numFmtId="178" fontId="5" fillId="5" borderId="62" xfId="5" applyNumberFormat="1" applyBorder="1">
      <alignment vertical="center"/>
    </xf>
    <xf numFmtId="178" fontId="5" fillId="6" borderId="19" xfId="6" applyNumberFormat="1" applyBorder="1">
      <alignment vertical="center"/>
    </xf>
    <xf numFmtId="178" fontId="5" fillId="6" borderId="36" xfId="6" applyNumberFormat="1" applyBorder="1">
      <alignment vertical="center"/>
    </xf>
    <xf numFmtId="178" fontId="5" fillId="6" borderId="31" xfId="6" applyNumberFormat="1" applyBorder="1">
      <alignment vertical="center"/>
    </xf>
    <xf numFmtId="178" fontId="4" fillId="8" borderId="13" xfId="7" applyNumberFormat="1" applyBorder="1">
      <alignment vertical="center"/>
    </xf>
    <xf numFmtId="178" fontId="3" fillId="2" borderId="19" xfId="1" applyNumberFormat="1" applyFont="1" applyBorder="1">
      <alignment vertical="center"/>
    </xf>
    <xf numFmtId="0" fontId="6" fillId="9" borderId="22" xfId="2" applyFont="1" applyBorder="1">
      <alignment vertical="center"/>
    </xf>
    <xf numFmtId="0" fontId="6" fillId="9" borderId="0" xfId="2" applyFont="1">
      <alignment vertical="center"/>
    </xf>
    <xf numFmtId="0" fontId="6" fillId="9" borderId="45" xfId="2" applyFont="1" applyBorder="1">
      <alignment vertical="center"/>
    </xf>
    <xf numFmtId="0" fontId="4" fillId="7" borderId="18" xfId="4" applyBorder="1">
      <alignment vertical="center"/>
    </xf>
    <xf numFmtId="0" fontId="4" fillId="7" borderId="45" xfId="4" applyBorder="1">
      <alignment vertical="center"/>
    </xf>
    <xf numFmtId="0" fontId="7" fillId="7" borderId="18" xfId="4" applyFont="1" applyBorder="1">
      <alignment vertical="center"/>
    </xf>
    <xf numFmtId="0" fontId="7" fillId="7" borderId="22" xfId="4" applyFont="1" applyBorder="1">
      <alignment vertical="center"/>
    </xf>
    <xf numFmtId="0" fontId="7" fillId="7" borderId="0" xfId="4" applyFont="1">
      <alignment vertical="center"/>
    </xf>
    <xf numFmtId="0" fontId="7" fillId="7" borderId="45" xfId="4" applyFont="1" applyBorder="1">
      <alignment vertical="center"/>
    </xf>
    <xf numFmtId="0" fontId="5" fillId="5" borderId="18" xfId="5" applyBorder="1">
      <alignment vertical="center"/>
    </xf>
    <xf numFmtId="0" fontId="5" fillId="5" borderId="45" xfId="5" applyBorder="1">
      <alignment vertical="center"/>
    </xf>
    <xf numFmtId="0" fontId="6" fillId="5" borderId="3" xfId="5" applyFont="1" applyBorder="1">
      <alignment vertical="center"/>
    </xf>
    <xf numFmtId="0" fontId="6" fillId="5" borderId="13" xfId="5" applyFont="1" applyBorder="1">
      <alignment vertical="center"/>
    </xf>
    <xf numFmtId="0" fontId="6" fillId="5" borderId="4" xfId="5" applyFont="1" applyBorder="1">
      <alignment vertical="center"/>
    </xf>
    <xf numFmtId="0" fontId="6" fillId="5" borderId="19" xfId="5" applyFont="1" applyBorder="1">
      <alignment vertical="center"/>
    </xf>
    <xf numFmtId="0" fontId="6" fillId="5" borderId="0" xfId="5" applyFont="1" applyBorder="1">
      <alignment vertical="center"/>
    </xf>
    <xf numFmtId="0" fontId="6" fillId="5" borderId="18" xfId="5" applyFont="1" applyBorder="1">
      <alignment vertical="center"/>
    </xf>
    <xf numFmtId="0" fontId="6" fillId="5" borderId="22" xfId="5" applyFont="1" applyBorder="1">
      <alignment vertical="center"/>
    </xf>
    <xf numFmtId="0" fontId="6" fillId="5" borderId="5" xfId="5" applyFont="1" applyBorder="1">
      <alignment vertical="center"/>
    </xf>
    <xf numFmtId="0" fontId="6" fillId="5" borderId="45" xfId="5" applyFont="1" applyBorder="1">
      <alignment vertical="center"/>
    </xf>
    <xf numFmtId="0" fontId="7" fillId="8" borderId="3" xfId="7" applyFont="1" applyBorder="1">
      <alignment vertical="center"/>
    </xf>
    <xf numFmtId="0" fontId="7" fillId="8" borderId="13" xfId="7" applyFont="1" applyBorder="1">
      <alignment vertical="center"/>
    </xf>
    <xf numFmtId="0" fontId="7" fillId="8" borderId="4" xfId="7" applyFont="1" applyBorder="1">
      <alignment vertical="center"/>
    </xf>
    <xf numFmtId="0" fontId="7" fillId="8" borderId="19" xfId="7" applyFont="1" applyBorder="1">
      <alignment vertical="center"/>
    </xf>
    <xf numFmtId="0" fontId="7" fillId="8" borderId="0" xfId="7" applyFont="1" applyBorder="1">
      <alignment vertical="center"/>
    </xf>
    <xf numFmtId="0" fontId="7" fillId="8" borderId="18" xfId="7" applyFont="1" applyBorder="1">
      <alignment vertical="center"/>
    </xf>
    <xf numFmtId="0" fontId="7" fillId="8" borderId="22" xfId="7" applyFont="1" applyBorder="1">
      <alignment vertical="center"/>
    </xf>
    <xf numFmtId="0" fontId="7" fillId="8" borderId="0" xfId="7" applyFont="1">
      <alignment vertical="center"/>
    </xf>
    <xf numFmtId="0" fontId="7" fillId="8" borderId="5" xfId="7" applyFont="1" applyBorder="1">
      <alignment vertical="center"/>
    </xf>
    <xf numFmtId="0" fontId="7" fillId="8" borderId="45" xfId="7" applyFont="1" applyBorder="1">
      <alignment vertical="center"/>
    </xf>
    <xf numFmtId="0" fontId="5" fillId="6" borderId="45" xfId="6" applyBorder="1">
      <alignment vertical="center"/>
    </xf>
    <xf numFmtId="0" fontId="6" fillId="6" borderId="13" xfId="6" applyFont="1" applyBorder="1">
      <alignment vertical="center"/>
    </xf>
    <xf numFmtId="0" fontId="6" fillId="6" borderId="0" xfId="6" applyFont="1" applyBorder="1">
      <alignment vertical="center"/>
    </xf>
    <xf numFmtId="0" fontId="6" fillId="6" borderId="18" xfId="6" applyFont="1" applyBorder="1">
      <alignment vertical="center"/>
    </xf>
    <xf numFmtId="0" fontId="6" fillId="6" borderId="22" xfId="6" applyFont="1" applyBorder="1">
      <alignment vertical="center"/>
    </xf>
    <xf numFmtId="0" fontId="6" fillId="6" borderId="0" xfId="6" applyFont="1">
      <alignment vertical="center"/>
    </xf>
    <xf numFmtId="0" fontId="6" fillId="6" borderId="45" xfId="6" applyFont="1" applyBorder="1">
      <alignment vertical="center"/>
    </xf>
    <xf numFmtId="0" fontId="5" fillId="9" borderId="13" xfId="2" applyBorder="1">
      <alignment vertical="center"/>
    </xf>
    <xf numFmtId="0" fontId="4" fillId="7" borderId="59" xfId="4" applyBorder="1">
      <alignment vertical="center"/>
    </xf>
    <xf numFmtId="0" fontId="5" fillId="9" borderId="59" xfId="2" applyBorder="1">
      <alignment vertical="center"/>
    </xf>
    <xf numFmtId="0" fontId="4" fillId="7" borderId="13" xfId="4" applyBorder="1">
      <alignment vertical="center"/>
    </xf>
    <xf numFmtId="0" fontId="5" fillId="4" borderId="59" xfId="8" applyBorder="1">
      <alignment vertical="center"/>
    </xf>
    <xf numFmtId="178" fontId="5" fillId="9" borderId="15" xfId="2" applyNumberFormat="1" applyBorder="1">
      <alignment vertical="center"/>
    </xf>
    <xf numFmtId="178" fontId="5" fillId="9" borderId="5" xfId="2" applyNumberFormat="1" applyBorder="1">
      <alignment vertical="center"/>
    </xf>
    <xf numFmtId="178" fontId="4" fillId="7" borderId="5" xfId="4" applyNumberFormat="1" applyBorder="1">
      <alignment vertical="center"/>
    </xf>
    <xf numFmtId="178" fontId="4" fillId="7" borderId="60" xfId="4" applyNumberFormat="1" applyBorder="1">
      <alignment vertical="center"/>
    </xf>
    <xf numFmtId="178" fontId="5" fillId="4" borderId="5" xfId="8" applyNumberFormat="1" applyBorder="1">
      <alignment vertical="center"/>
    </xf>
    <xf numFmtId="178" fontId="5" fillId="9" borderId="60" xfId="2" applyNumberFormat="1" applyBorder="1">
      <alignment vertical="center"/>
    </xf>
    <xf numFmtId="178" fontId="4" fillId="7" borderId="15" xfId="4" applyNumberFormat="1" applyBorder="1">
      <alignment vertical="center"/>
    </xf>
    <xf numFmtId="178" fontId="4" fillId="7" borderId="8" xfId="4" applyNumberFormat="1" applyBorder="1">
      <alignment vertical="center"/>
    </xf>
    <xf numFmtId="178" fontId="5" fillId="4" borderId="60" xfId="8" applyNumberFormat="1" applyBorder="1">
      <alignment vertical="center"/>
    </xf>
    <xf numFmtId="0" fontId="5" fillId="6" borderId="76" xfId="6" applyBorder="1">
      <alignment vertical="center"/>
    </xf>
    <xf numFmtId="178" fontId="6" fillId="6" borderId="77" xfId="6" applyNumberFormat="1" applyFont="1" applyBorder="1">
      <alignment vertical="center"/>
    </xf>
    <xf numFmtId="178" fontId="5" fillId="9" borderId="31" xfId="2" applyNumberFormat="1" applyBorder="1">
      <alignment vertical="center"/>
    </xf>
    <xf numFmtId="178" fontId="5" fillId="9" borderId="19" xfId="2" applyNumberFormat="1" applyBorder="1">
      <alignment vertical="center"/>
    </xf>
    <xf numFmtId="178" fontId="4" fillId="7" borderId="19" xfId="4" applyNumberFormat="1" applyBorder="1">
      <alignment vertical="center"/>
    </xf>
    <xf numFmtId="178" fontId="4" fillId="7" borderId="62" xfId="4" applyNumberFormat="1" applyBorder="1">
      <alignment vertical="center"/>
    </xf>
    <xf numFmtId="178" fontId="5" fillId="4" borderId="19" xfId="8" applyNumberFormat="1" applyBorder="1">
      <alignment vertical="center"/>
    </xf>
    <xf numFmtId="178" fontId="5" fillId="9" borderId="62" xfId="2" applyNumberFormat="1" applyBorder="1">
      <alignment vertical="center"/>
    </xf>
    <xf numFmtId="178" fontId="4" fillId="7" borderId="31" xfId="4" applyNumberFormat="1" applyBorder="1">
      <alignment vertical="center"/>
    </xf>
    <xf numFmtId="178" fontId="4" fillId="7" borderId="28" xfId="4" applyNumberFormat="1" applyBorder="1">
      <alignment vertical="center"/>
    </xf>
    <xf numFmtId="178" fontId="5" fillId="4" borderId="62" xfId="8" applyNumberFormat="1" applyBorder="1">
      <alignment vertical="center"/>
    </xf>
    <xf numFmtId="178" fontId="5" fillId="6" borderId="18" xfId="6" applyNumberFormat="1" applyBorder="1">
      <alignment vertical="center"/>
    </xf>
    <xf numFmtId="178" fontId="5" fillId="6" borderId="33" xfId="6" applyNumberFormat="1" applyBorder="1">
      <alignment vertical="center"/>
    </xf>
    <xf numFmtId="178" fontId="4" fillId="8" borderId="18" xfId="7" applyNumberFormat="1" applyBorder="1">
      <alignment vertical="center"/>
    </xf>
    <xf numFmtId="178" fontId="4" fillId="3" borderId="29" xfId="3" applyNumberFormat="1" applyBorder="1">
      <alignment vertical="center"/>
    </xf>
    <xf numFmtId="178" fontId="4" fillId="3" borderId="18" xfId="3" applyNumberFormat="1" applyBorder="1">
      <alignment vertical="center"/>
    </xf>
    <xf numFmtId="178" fontId="5" fillId="9" borderId="30" xfId="2" applyNumberFormat="1" applyBorder="1">
      <alignment vertical="center"/>
    </xf>
    <xf numFmtId="178" fontId="5" fillId="9" borderId="14" xfId="2" applyNumberFormat="1" applyBorder="1">
      <alignment vertical="center"/>
    </xf>
    <xf numFmtId="178" fontId="5" fillId="9" borderId="18" xfId="2" applyNumberFormat="1" applyBorder="1">
      <alignment vertical="center"/>
    </xf>
    <xf numFmtId="178" fontId="5" fillId="9" borderId="4" xfId="2" applyNumberFormat="1" applyBorder="1">
      <alignment vertical="center"/>
    </xf>
    <xf numFmtId="178" fontId="4" fillId="7" borderId="18" xfId="4" applyNumberFormat="1" applyBorder="1">
      <alignment vertical="center"/>
    </xf>
    <xf numFmtId="178" fontId="4" fillId="7" borderId="4" xfId="4" applyNumberFormat="1" applyBorder="1">
      <alignment vertical="center"/>
    </xf>
    <xf numFmtId="178" fontId="4" fillId="7" borderId="64" xfId="4" applyNumberFormat="1" applyBorder="1">
      <alignment vertical="center"/>
    </xf>
    <xf numFmtId="178" fontId="4" fillId="7" borderId="61" xfId="4" applyNumberFormat="1" applyBorder="1">
      <alignment vertical="center"/>
    </xf>
    <xf numFmtId="178" fontId="5" fillId="4" borderId="18" xfId="8" applyNumberFormat="1" applyBorder="1">
      <alignment vertical="center"/>
    </xf>
    <xf numFmtId="178" fontId="5" fillId="4" borderId="4" xfId="8" applyNumberFormat="1" applyBorder="1">
      <alignment vertical="center"/>
    </xf>
    <xf numFmtId="178" fontId="5" fillId="9" borderId="64" xfId="2" applyNumberFormat="1" applyBorder="1">
      <alignment vertical="center"/>
    </xf>
    <xf numFmtId="178" fontId="5" fillId="9" borderId="61" xfId="2" applyNumberFormat="1" applyBorder="1">
      <alignment vertical="center"/>
    </xf>
    <xf numFmtId="178" fontId="4" fillId="7" borderId="30" xfId="4" applyNumberFormat="1" applyBorder="1">
      <alignment vertical="center"/>
    </xf>
    <xf numFmtId="178" fontId="4" fillId="7" borderId="14" xfId="4" applyNumberFormat="1" applyBorder="1">
      <alignment vertical="center"/>
    </xf>
    <xf numFmtId="178" fontId="4" fillId="7" borderId="29" xfId="4" applyNumberFormat="1" applyBorder="1">
      <alignment vertical="center"/>
    </xf>
    <xf numFmtId="178" fontId="4" fillId="7" borderId="7" xfId="4" applyNumberFormat="1" applyBorder="1">
      <alignment vertical="center"/>
    </xf>
    <xf numFmtId="178" fontId="5" fillId="4" borderId="64" xfId="8" applyNumberFormat="1" applyBorder="1">
      <alignment vertical="center"/>
    </xf>
    <xf numFmtId="178" fontId="5" fillId="4" borderId="61" xfId="8" applyNumberFormat="1" applyBorder="1">
      <alignment vertical="center"/>
    </xf>
    <xf numFmtId="178" fontId="7" fillId="7" borderId="18" xfId="4" applyNumberFormat="1" applyFont="1" applyBorder="1">
      <alignment vertical="center"/>
    </xf>
    <xf numFmtId="178" fontId="3" fillId="2" borderId="18" xfId="1" applyNumberFormat="1" applyFont="1" applyBorder="1">
      <alignment vertical="center"/>
    </xf>
    <xf numFmtId="178" fontId="5" fillId="6" borderId="62" xfId="6" applyNumberFormat="1" applyBorder="1">
      <alignment vertical="center"/>
    </xf>
    <xf numFmtId="178" fontId="4" fillId="8" borderId="62" xfId="7" applyNumberFormat="1" applyBorder="1">
      <alignment vertical="center"/>
    </xf>
    <xf numFmtId="178" fontId="4" fillId="3" borderId="62" xfId="3" applyNumberFormat="1" applyBorder="1">
      <alignment vertical="center"/>
    </xf>
    <xf numFmtId="178" fontId="3" fillId="2" borderId="62" xfId="1" applyNumberFormat="1" applyFont="1" applyBorder="1">
      <alignment vertical="center"/>
    </xf>
    <xf numFmtId="182" fontId="6" fillId="6" borderId="4" xfId="6" applyNumberFormat="1" applyFont="1" applyBorder="1">
      <alignment vertical="center"/>
    </xf>
    <xf numFmtId="182" fontId="0" fillId="0" borderId="41" xfId="0" applyNumberFormat="1" applyBorder="1">
      <alignment vertical="center"/>
    </xf>
    <xf numFmtId="182" fontId="4" fillId="8" borderId="4" xfId="7" applyNumberFormat="1" applyBorder="1">
      <alignment vertical="center"/>
    </xf>
    <xf numFmtId="182" fontId="4" fillId="3" borderId="7" xfId="3" applyNumberFormat="1" applyBorder="1">
      <alignment vertical="center"/>
    </xf>
    <xf numFmtId="182" fontId="4" fillId="3" borderId="4" xfId="3" applyNumberFormat="1" applyBorder="1">
      <alignment vertical="center"/>
    </xf>
    <xf numFmtId="182" fontId="4" fillId="3" borderId="14" xfId="3" applyNumberFormat="1" applyBorder="1">
      <alignment vertical="center"/>
    </xf>
    <xf numFmtId="182" fontId="6" fillId="9" borderId="4" xfId="2" applyNumberFormat="1" applyFont="1" applyBorder="1">
      <alignment vertical="center"/>
    </xf>
    <xf numFmtId="182" fontId="6" fillId="9" borderId="61" xfId="2" applyNumberFormat="1" applyFont="1" applyBorder="1">
      <alignment vertical="center"/>
    </xf>
    <xf numFmtId="182" fontId="7" fillId="7" borderId="7" xfId="4" applyNumberFormat="1" applyFont="1" applyBorder="1">
      <alignment vertical="center"/>
    </xf>
    <xf numFmtId="182" fontId="7" fillId="7" borderId="4" xfId="4" applyNumberFormat="1" applyFont="1" applyBorder="1">
      <alignment vertical="center"/>
    </xf>
    <xf numFmtId="182" fontId="7" fillId="7" borderId="61" xfId="4" applyNumberFormat="1" applyFont="1" applyBorder="1">
      <alignment vertical="center"/>
    </xf>
    <xf numFmtId="182" fontId="7" fillId="7" borderId="14" xfId="4" applyNumberFormat="1" applyFont="1" applyBorder="1">
      <alignment vertical="center"/>
    </xf>
    <xf numFmtId="182" fontId="5" fillId="5" borderId="7" xfId="5" applyNumberFormat="1" applyBorder="1">
      <alignment vertical="center"/>
    </xf>
    <xf numFmtId="182" fontId="5" fillId="5" borderId="4" xfId="5" applyNumberFormat="1" applyBorder="1">
      <alignment vertical="center"/>
    </xf>
    <xf numFmtId="182" fontId="5" fillId="5" borderId="61" xfId="5" applyNumberFormat="1" applyBorder="1">
      <alignment vertical="center"/>
    </xf>
    <xf numFmtId="182" fontId="5" fillId="6" borderId="4" xfId="6" applyNumberFormat="1" applyBorder="1">
      <alignment vertical="center"/>
    </xf>
    <xf numFmtId="182" fontId="5" fillId="6" borderId="37" xfId="6" applyNumberFormat="1" applyBorder="1">
      <alignment vertical="center"/>
    </xf>
    <xf numFmtId="182" fontId="5" fillId="6" borderId="14" xfId="6" applyNumberFormat="1" applyBorder="1">
      <alignment vertical="center"/>
    </xf>
    <xf numFmtId="182" fontId="6" fillId="5" borderId="4" xfId="5" applyNumberFormat="1" applyFont="1" applyBorder="1">
      <alignment vertical="center"/>
    </xf>
    <xf numFmtId="182" fontId="7" fillId="8" borderId="4" xfId="7" applyNumberFormat="1" applyFont="1" applyBorder="1">
      <alignment vertical="center"/>
    </xf>
    <xf numFmtId="182" fontId="3" fillId="2" borderId="4" xfId="1" applyNumberFormat="1" applyFont="1" applyBorder="1">
      <alignment vertical="center"/>
    </xf>
    <xf numFmtId="178" fontId="6" fillId="5" borderId="3" xfId="5" applyNumberFormat="1" applyFont="1" applyBorder="1">
      <alignment vertical="center"/>
    </xf>
    <xf numFmtId="178" fontId="7" fillId="8" borderId="3" xfId="7" applyNumberFormat="1" applyFont="1" applyBorder="1">
      <alignment vertical="center"/>
    </xf>
    <xf numFmtId="178" fontId="6" fillId="5" borderId="0" xfId="5" applyNumberFormat="1" applyFont="1" applyBorder="1">
      <alignment vertical="center"/>
    </xf>
    <xf numFmtId="178" fontId="7" fillId="8" borderId="0" xfId="7" applyNumberFormat="1" applyFont="1" applyBorder="1">
      <alignment vertic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8" fillId="0" borderId="0" xfId="0" applyFont="1">
      <alignment vertical="center"/>
    </xf>
  </cellXfs>
  <cellStyles count="9">
    <cellStyle name="标题" xfId="1" builtinId="15" customBuiltin="1"/>
    <cellStyle name="标题◆" xfId="6"/>
    <cellStyle name="标题◇" xfId="5"/>
    <cellStyle name="标题☆" xfId="2"/>
    <cellStyle name="标题★" xfId="4"/>
    <cellStyle name="标题33" xfId="8"/>
    <cellStyle name="标题空" xfId="3"/>
    <cellStyle name="标题空 2" xfId="7"/>
    <cellStyle name="常规" xfId="0" builtinId="0"/>
  </cellStyles>
  <dxfs count="0"/>
  <tableStyles count="0" defaultTableStyle="TableStyleMedium9" defaultPivotStyle="PivotStyleLight16"/>
  <colors>
    <mruColors>
      <color rgb="FF00FF00"/>
      <color rgb="FF0066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AC47"/>
  <sheetViews>
    <sheetView zoomScale="55" zoomScaleNormal="55" workbookViewId="0">
      <selection activeCell="A3" sqref="A3:XFD3"/>
    </sheetView>
  </sheetViews>
  <sheetFormatPr defaultRowHeight="22.5"/>
  <cols>
    <col min="1" max="1" width="28.5" style="17" bestFit="1" customWidth="1"/>
    <col min="2" max="2" width="10.5" style="66" bestFit="1" customWidth="1"/>
    <col min="3" max="4" width="18.75" style="7" bestFit="1" customWidth="1"/>
    <col min="5" max="5" width="18.75" style="7" customWidth="1"/>
    <col min="6" max="6" width="23.125" style="6" bestFit="1" customWidth="1"/>
    <col min="7" max="7" width="25.375" style="6" bestFit="1" customWidth="1"/>
    <col min="8" max="8" width="23.125" style="6" bestFit="1" customWidth="1"/>
    <col min="9" max="9" width="20.75" style="66" bestFit="1" customWidth="1"/>
    <col min="10" max="10" width="18.75" style="66" bestFit="1" customWidth="1"/>
    <col min="11" max="11" width="25.375" style="6" bestFit="1" customWidth="1"/>
    <col min="12" max="12" width="18.75" style="17" bestFit="1" customWidth="1"/>
    <col min="13" max="13" width="18.75" style="7" bestFit="1" customWidth="1"/>
    <col min="14" max="14" width="18.75" style="63" bestFit="1" customWidth="1"/>
    <col min="15" max="15" width="18.75" style="6" bestFit="1" customWidth="1"/>
    <col min="16" max="16" width="18.75" style="64" bestFit="1" customWidth="1"/>
    <col min="17" max="17" width="23.125" style="17" bestFit="1" customWidth="1"/>
    <col min="18" max="18" width="23.125" style="6" bestFit="1" customWidth="1"/>
    <col min="19" max="19" width="16.5" style="6" bestFit="1" customWidth="1"/>
    <col min="20" max="20" width="16.5" style="7" bestFit="1" customWidth="1"/>
    <col min="21" max="21" width="18.75" style="63" bestFit="1" customWidth="1"/>
    <col min="22" max="22" width="20.75" style="66" bestFit="1" customWidth="1"/>
    <col min="23" max="23" width="23.125" style="6" bestFit="1" customWidth="1"/>
    <col min="24" max="24" width="12.625" style="66" customWidth="1"/>
    <col min="25" max="25" width="23.125" style="6" bestFit="1" customWidth="1"/>
    <col min="26" max="26" width="12.625" style="64" bestFit="1" customWidth="1"/>
    <col min="27" max="27" width="20.75" style="357" customWidth="1"/>
    <col min="28" max="28" width="11.125" style="6" bestFit="1" customWidth="1"/>
    <col min="29" max="29" width="14.5" style="7" bestFit="1" customWidth="1"/>
    <col min="30" max="16384" width="9" style="1"/>
  </cols>
  <sheetData>
    <row r="1" spans="1:29" s="45" customFormat="1">
      <c r="A1" s="23" t="s">
        <v>0</v>
      </c>
      <c r="B1" s="26" t="s">
        <v>191</v>
      </c>
      <c r="C1" s="44" t="s">
        <v>22</v>
      </c>
      <c r="D1" s="501" t="s">
        <v>308</v>
      </c>
      <c r="E1" s="501"/>
      <c r="F1" s="96" t="s">
        <v>4</v>
      </c>
      <c r="G1" s="96" t="s">
        <v>367</v>
      </c>
      <c r="H1" s="96" t="s">
        <v>1</v>
      </c>
      <c r="I1" s="95" t="s">
        <v>24</v>
      </c>
      <c r="J1" s="65" t="s">
        <v>23</v>
      </c>
      <c r="K1" s="47" t="s">
        <v>190</v>
      </c>
      <c r="L1" s="48" t="s">
        <v>15</v>
      </c>
      <c r="M1" s="44" t="s">
        <v>16</v>
      </c>
      <c r="N1" s="49" t="s">
        <v>25</v>
      </c>
      <c r="O1" s="47" t="s">
        <v>26</v>
      </c>
      <c r="P1" s="50" t="s">
        <v>27</v>
      </c>
      <c r="Q1" s="48" t="s">
        <v>17</v>
      </c>
      <c r="R1" s="43" t="s">
        <v>18</v>
      </c>
      <c r="S1" s="43" t="s">
        <v>20</v>
      </c>
      <c r="T1" s="44" t="s">
        <v>19</v>
      </c>
      <c r="U1" s="49" t="s">
        <v>28</v>
      </c>
      <c r="V1" s="65" t="s">
        <v>29</v>
      </c>
      <c r="W1" s="47" t="s">
        <v>30</v>
      </c>
      <c r="X1" s="65" t="s">
        <v>31</v>
      </c>
      <c r="Y1" s="47" t="s">
        <v>32</v>
      </c>
      <c r="Z1" s="50" t="s">
        <v>33</v>
      </c>
      <c r="AA1" s="340" t="s">
        <v>2</v>
      </c>
      <c r="AB1" s="43" t="s">
        <v>21</v>
      </c>
      <c r="AC1" s="44" t="s">
        <v>3</v>
      </c>
    </row>
    <row r="2" spans="1:29" s="70" customFormat="1">
      <c r="A2" s="42">
        <v>1</v>
      </c>
      <c r="B2" s="70">
        <v>1</v>
      </c>
      <c r="C2" s="67">
        <f>D2</f>
        <v>4</v>
      </c>
      <c r="D2" s="30">
        <v>4</v>
      </c>
      <c r="E2" s="30">
        <f>C2*40</f>
        <v>160</v>
      </c>
      <c r="F2" s="29">
        <f>C2*70</f>
        <v>280</v>
      </c>
      <c r="G2" s="29">
        <f>K2*(F2/L2)</f>
        <v>0.05</v>
      </c>
      <c r="H2" s="29">
        <f>C2*70</f>
        <v>280</v>
      </c>
      <c r="I2" s="70">
        <f>C2*3</f>
        <v>12</v>
      </c>
      <c r="J2" s="70">
        <f>C2*1.5</f>
        <v>6</v>
      </c>
      <c r="K2" s="458">
        <f>(L2/F2)*B2/20</f>
        <v>1.4285714285714286E-3</v>
      </c>
      <c r="L2" s="42">
        <f>C2*2</f>
        <v>8</v>
      </c>
      <c r="M2" s="67">
        <f>C2*2</f>
        <v>8</v>
      </c>
      <c r="N2" s="68">
        <f>C2*1</f>
        <v>4</v>
      </c>
      <c r="O2" s="40">
        <f>C2*1</f>
        <v>4</v>
      </c>
      <c r="P2" s="69">
        <f>C2*1</f>
        <v>4</v>
      </c>
      <c r="Q2" s="42">
        <f>C2*0.8</f>
        <v>3.2</v>
      </c>
      <c r="R2" s="40">
        <f>C2*0.8</f>
        <v>3.2</v>
      </c>
      <c r="S2" s="40">
        <f t="shared" ref="S2:S18" si="0">C2/8</f>
        <v>0.5</v>
      </c>
      <c r="T2" s="67">
        <f t="shared" ref="T2:T18" si="1">C2/8</f>
        <v>0.5</v>
      </c>
      <c r="U2" s="68">
        <f>C2*0.75</f>
        <v>3</v>
      </c>
      <c r="V2" s="70">
        <f t="shared" ref="V2:V18" si="2">C2/10</f>
        <v>0.4</v>
      </c>
      <c r="W2" s="40">
        <f>C2*1.2</f>
        <v>4.8</v>
      </c>
      <c r="Y2" s="40">
        <f>C2*0.8</f>
        <v>3.2</v>
      </c>
      <c r="Z2" s="69"/>
      <c r="AA2" s="341">
        <f t="shared" ref="AA2:AA18" si="3">C2</f>
        <v>4</v>
      </c>
      <c r="AB2" s="40">
        <f t="shared" ref="AB2:AB18" si="4">C2/2</f>
        <v>2</v>
      </c>
      <c r="AC2" s="67"/>
    </row>
    <row r="3" spans="1:29" s="31" customFormat="1">
      <c r="A3" s="28">
        <v>2</v>
      </c>
      <c r="B3" s="31">
        <f>B2+1</f>
        <v>2</v>
      </c>
      <c r="C3" s="30">
        <f t="shared" ref="C3:C47" si="5">D3</f>
        <v>8</v>
      </c>
      <c r="D3" s="30">
        <f>8</f>
        <v>8</v>
      </c>
      <c r="E3" s="30">
        <f t="shared" ref="E3:E47" si="6">C3*40</f>
        <v>320</v>
      </c>
      <c r="F3" s="29">
        <f t="shared" ref="F3:F47" si="7">C3*70</f>
        <v>560</v>
      </c>
      <c r="G3" s="29">
        <f t="shared" ref="G3:G47" si="8">K3*(F3/L3)</f>
        <v>0.1</v>
      </c>
      <c r="H3" s="29">
        <f t="shared" ref="H3:H47" si="9">C3*70</f>
        <v>560</v>
      </c>
      <c r="I3" s="31">
        <f t="shared" ref="I3:I6" si="10">C3*3</f>
        <v>24</v>
      </c>
      <c r="J3" s="31">
        <f t="shared" ref="J3:J6" si="11">C3*1.5</f>
        <v>12</v>
      </c>
      <c r="K3" s="459">
        <f t="shared" ref="K3:K47" si="12">(L3/F3)*B3/20</f>
        <v>2.8571428571428571E-3</v>
      </c>
      <c r="L3" s="28">
        <f t="shared" ref="L3:L47" si="13">C3*2</f>
        <v>16</v>
      </c>
      <c r="M3" s="30">
        <f t="shared" ref="M3:M47" si="14">C3*2</f>
        <v>16</v>
      </c>
      <c r="N3" s="51">
        <f t="shared" ref="N3:N6" si="15">C3*1</f>
        <v>8</v>
      </c>
      <c r="O3" s="29">
        <f t="shared" ref="O3:O6" si="16">C3*1</f>
        <v>8</v>
      </c>
      <c r="P3" s="52">
        <f t="shared" ref="P3:P6" si="17">C3*1</f>
        <v>8</v>
      </c>
      <c r="Q3" s="28">
        <f t="shared" ref="Q3:Q6" si="18">C3*0.8</f>
        <v>6.4</v>
      </c>
      <c r="R3" s="29">
        <f t="shared" ref="R3:R6" si="19">C3*0.8</f>
        <v>6.4</v>
      </c>
      <c r="S3" s="29">
        <f t="shared" si="0"/>
        <v>1</v>
      </c>
      <c r="T3" s="30">
        <f t="shared" si="1"/>
        <v>1</v>
      </c>
      <c r="U3" s="51">
        <f t="shared" ref="U3:U6" si="20">C3*0.75</f>
        <v>6</v>
      </c>
      <c r="V3" s="31">
        <f t="shared" si="2"/>
        <v>0.8</v>
      </c>
      <c r="W3" s="29">
        <f t="shared" ref="W3:W6" si="21">C3*1.2</f>
        <v>9.6</v>
      </c>
      <c r="Y3" s="29">
        <f t="shared" ref="Y3:Y6" si="22">C3*0.8</f>
        <v>6.4</v>
      </c>
      <c r="Z3" s="52"/>
      <c r="AA3" s="342">
        <f t="shared" si="3"/>
        <v>8</v>
      </c>
      <c r="AB3" s="29">
        <f t="shared" si="4"/>
        <v>4</v>
      </c>
      <c r="AC3" s="30"/>
    </row>
    <row r="4" spans="1:29" s="31" customFormat="1">
      <c r="A4" s="28">
        <v>3</v>
      </c>
      <c r="B4" s="31">
        <f t="shared" ref="B4:B47" si="23">B3+1</f>
        <v>3</v>
      </c>
      <c r="C4" s="30">
        <f t="shared" si="5"/>
        <v>12</v>
      </c>
      <c r="D4" s="30">
        <f>12</f>
        <v>12</v>
      </c>
      <c r="E4" s="30">
        <f t="shared" si="6"/>
        <v>480</v>
      </c>
      <c r="F4" s="29">
        <f t="shared" si="7"/>
        <v>840</v>
      </c>
      <c r="G4" s="29">
        <f t="shared" si="8"/>
        <v>0.15</v>
      </c>
      <c r="H4" s="29">
        <f t="shared" si="9"/>
        <v>840</v>
      </c>
      <c r="I4" s="31">
        <f t="shared" si="10"/>
        <v>36</v>
      </c>
      <c r="J4" s="31">
        <f t="shared" si="11"/>
        <v>18</v>
      </c>
      <c r="K4" s="459">
        <f t="shared" si="12"/>
        <v>4.2857142857142859E-3</v>
      </c>
      <c r="L4" s="28">
        <f t="shared" si="13"/>
        <v>24</v>
      </c>
      <c r="M4" s="30">
        <f t="shared" si="14"/>
        <v>24</v>
      </c>
      <c r="N4" s="51">
        <f t="shared" si="15"/>
        <v>12</v>
      </c>
      <c r="O4" s="29">
        <f t="shared" si="16"/>
        <v>12</v>
      </c>
      <c r="P4" s="52">
        <f t="shared" si="17"/>
        <v>12</v>
      </c>
      <c r="Q4" s="28">
        <f t="shared" si="18"/>
        <v>9.6000000000000014</v>
      </c>
      <c r="R4" s="29">
        <f t="shared" si="19"/>
        <v>9.6000000000000014</v>
      </c>
      <c r="S4" s="29">
        <f t="shared" si="0"/>
        <v>1.5</v>
      </c>
      <c r="T4" s="30">
        <f t="shared" si="1"/>
        <v>1.5</v>
      </c>
      <c r="U4" s="51">
        <f t="shared" si="20"/>
        <v>9</v>
      </c>
      <c r="V4" s="31">
        <f t="shared" si="2"/>
        <v>1.2</v>
      </c>
      <c r="W4" s="29">
        <f t="shared" si="21"/>
        <v>14.399999999999999</v>
      </c>
      <c r="Y4" s="29">
        <f t="shared" si="22"/>
        <v>9.6000000000000014</v>
      </c>
      <c r="Z4" s="52"/>
      <c r="AA4" s="342">
        <f t="shared" si="3"/>
        <v>12</v>
      </c>
      <c r="AB4" s="29">
        <f t="shared" si="4"/>
        <v>6</v>
      </c>
      <c r="AC4" s="30"/>
    </row>
    <row r="5" spans="1:29" s="4" customFormat="1">
      <c r="A5" s="18">
        <v>4</v>
      </c>
      <c r="B5" s="4">
        <f t="shared" si="23"/>
        <v>4</v>
      </c>
      <c r="C5" s="20">
        <f t="shared" si="5"/>
        <v>16</v>
      </c>
      <c r="D5" s="20">
        <f>D3*2</f>
        <v>16</v>
      </c>
      <c r="E5" s="20">
        <f t="shared" si="6"/>
        <v>640</v>
      </c>
      <c r="F5" s="19">
        <f t="shared" si="7"/>
        <v>1120</v>
      </c>
      <c r="G5" s="19">
        <f t="shared" si="8"/>
        <v>0.2</v>
      </c>
      <c r="H5" s="19">
        <f t="shared" si="9"/>
        <v>1120</v>
      </c>
      <c r="I5" s="4">
        <f>C5*3</f>
        <v>48</v>
      </c>
      <c r="J5" s="4">
        <f t="shared" si="11"/>
        <v>24</v>
      </c>
      <c r="K5" s="460">
        <f t="shared" si="12"/>
        <v>5.7142857142857143E-3</v>
      </c>
      <c r="L5" s="18">
        <f t="shared" si="13"/>
        <v>32</v>
      </c>
      <c r="M5" s="20">
        <f t="shared" si="14"/>
        <v>32</v>
      </c>
      <c r="N5" s="98">
        <f t="shared" si="15"/>
        <v>16</v>
      </c>
      <c r="O5" s="19">
        <f t="shared" si="16"/>
        <v>16</v>
      </c>
      <c r="P5" s="97">
        <f t="shared" si="17"/>
        <v>16</v>
      </c>
      <c r="Q5" s="18">
        <f t="shared" si="18"/>
        <v>12.8</v>
      </c>
      <c r="R5" s="19">
        <f t="shared" si="19"/>
        <v>12.8</v>
      </c>
      <c r="S5" s="19">
        <f t="shared" si="0"/>
        <v>2</v>
      </c>
      <c r="T5" s="20">
        <f t="shared" si="1"/>
        <v>2</v>
      </c>
      <c r="U5" s="98">
        <f t="shared" si="20"/>
        <v>12</v>
      </c>
      <c r="V5" s="4">
        <f t="shared" si="2"/>
        <v>1.6</v>
      </c>
      <c r="W5" s="19">
        <f t="shared" si="21"/>
        <v>19.2</v>
      </c>
      <c r="Y5" s="19">
        <f t="shared" si="22"/>
        <v>12.8</v>
      </c>
      <c r="Z5" s="97"/>
      <c r="AA5" s="343">
        <f t="shared" si="3"/>
        <v>16</v>
      </c>
      <c r="AB5" s="19">
        <f t="shared" si="4"/>
        <v>8</v>
      </c>
      <c r="AC5" s="20"/>
    </row>
    <row r="6" spans="1:29" s="2" customFormat="1">
      <c r="A6" s="8">
        <v>5</v>
      </c>
      <c r="B6" s="2">
        <f t="shared" si="23"/>
        <v>5</v>
      </c>
      <c r="C6" s="10">
        <f t="shared" si="5"/>
        <v>24</v>
      </c>
      <c r="D6" s="10">
        <f>D4*2</f>
        <v>24</v>
      </c>
      <c r="E6" s="10">
        <f t="shared" si="6"/>
        <v>960</v>
      </c>
      <c r="F6" s="9">
        <f t="shared" si="7"/>
        <v>1680</v>
      </c>
      <c r="G6" s="9">
        <f t="shared" si="8"/>
        <v>0.25</v>
      </c>
      <c r="H6" s="9">
        <f t="shared" si="9"/>
        <v>1680</v>
      </c>
      <c r="I6" s="2">
        <f t="shared" si="10"/>
        <v>72</v>
      </c>
      <c r="J6" s="2">
        <f t="shared" si="11"/>
        <v>36</v>
      </c>
      <c r="K6" s="461">
        <f t="shared" si="12"/>
        <v>7.1428571428571426E-3</v>
      </c>
      <c r="L6" s="8">
        <f t="shared" si="13"/>
        <v>48</v>
      </c>
      <c r="M6" s="10">
        <f t="shared" si="14"/>
        <v>48</v>
      </c>
      <c r="N6" s="53">
        <f t="shared" si="15"/>
        <v>24</v>
      </c>
      <c r="O6" s="9">
        <f t="shared" si="16"/>
        <v>24</v>
      </c>
      <c r="P6" s="54">
        <f t="shared" si="17"/>
        <v>24</v>
      </c>
      <c r="Q6" s="8">
        <f t="shared" si="18"/>
        <v>19.200000000000003</v>
      </c>
      <c r="R6" s="9">
        <f t="shared" si="19"/>
        <v>19.200000000000003</v>
      </c>
      <c r="S6" s="9">
        <f t="shared" si="0"/>
        <v>3</v>
      </c>
      <c r="T6" s="10">
        <f t="shared" si="1"/>
        <v>3</v>
      </c>
      <c r="U6" s="53">
        <f t="shared" si="20"/>
        <v>18</v>
      </c>
      <c r="V6" s="2">
        <f t="shared" si="2"/>
        <v>2.4</v>
      </c>
      <c r="W6" s="9">
        <f t="shared" si="21"/>
        <v>28.799999999999997</v>
      </c>
      <c r="Y6" s="9">
        <f t="shared" si="22"/>
        <v>19.200000000000003</v>
      </c>
      <c r="Z6" s="54"/>
      <c r="AA6" s="344">
        <f t="shared" si="3"/>
        <v>24</v>
      </c>
      <c r="AB6" s="9">
        <f t="shared" si="4"/>
        <v>12</v>
      </c>
      <c r="AC6" s="10"/>
    </row>
    <row r="7" spans="1:29" s="3" customFormat="1">
      <c r="A7" s="71">
        <v>6</v>
      </c>
      <c r="B7" s="3">
        <f t="shared" si="23"/>
        <v>6</v>
      </c>
      <c r="C7" s="73">
        <f t="shared" si="5"/>
        <v>32</v>
      </c>
      <c r="D7" s="73">
        <f t="shared" ref="D7:D47" si="24">D5*2</f>
        <v>32</v>
      </c>
      <c r="E7" s="73">
        <f t="shared" si="6"/>
        <v>1280</v>
      </c>
      <c r="F7" s="72">
        <f t="shared" si="7"/>
        <v>2240</v>
      </c>
      <c r="G7" s="72">
        <f t="shared" si="8"/>
        <v>0.3</v>
      </c>
      <c r="H7" s="72">
        <f t="shared" si="9"/>
        <v>2240</v>
      </c>
      <c r="I7" s="3">
        <f t="shared" ref="I7" si="25">C7*3</f>
        <v>96</v>
      </c>
      <c r="J7" s="3">
        <f t="shared" ref="J7" si="26">C7*1.5</f>
        <v>48</v>
      </c>
      <c r="K7" s="462">
        <f t="shared" si="12"/>
        <v>8.5714285714285719E-3</v>
      </c>
      <c r="L7" s="71">
        <f t="shared" si="13"/>
        <v>64</v>
      </c>
      <c r="M7" s="73">
        <f t="shared" si="14"/>
        <v>64</v>
      </c>
      <c r="N7" s="74">
        <f t="shared" ref="N7" si="27">C7*1</f>
        <v>32</v>
      </c>
      <c r="O7" s="72">
        <f t="shared" ref="O7" si="28">C7*1</f>
        <v>32</v>
      </c>
      <c r="P7" s="75">
        <f t="shared" ref="P7" si="29">C7*1</f>
        <v>32</v>
      </c>
      <c r="Q7" s="71">
        <f t="shared" ref="Q7" si="30">C7*0.8</f>
        <v>25.6</v>
      </c>
      <c r="R7" s="72">
        <f t="shared" ref="R7" si="31">C7*0.8</f>
        <v>25.6</v>
      </c>
      <c r="S7" s="72">
        <f t="shared" si="0"/>
        <v>4</v>
      </c>
      <c r="T7" s="73">
        <f t="shared" si="1"/>
        <v>4</v>
      </c>
      <c r="U7" s="74">
        <f t="shared" ref="U7" si="32">C7*0.75</f>
        <v>24</v>
      </c>
      <c r="V7" s="3">
        <f t="shared" si="2"/>
        <v>3.2</v>
      </c>
      <c r="W7" s="72">
        <f t="shared" ref="W7" si="33">C7*1.2</f>
        <v>38.4</v>
      </c>
      <c r="Y7" s="72">
        <f t="shared" ref="Y7" si="34">C7*0.8</f>
        <v>25.6</v>
      </c>
      <c r="Z7" s="75"/>
      <c r="AA7" s="345">
        <f t="shared" si="3"/>
        <v>32</v>
      </c>
      <c r="AB7" s="72">
        <f t="shared" si="4"/>
        <v>16</v>
      </c>
      <c r="AC7" s="73"/>
    </row>
    <row r="8" spans="1:29" s="100" customFormat="1">
      <c r="A8" s="21" t="s">
        <v>5</v>
      </c>
      <c r="B8" s="456">
        <f t="shared" si="23"/>
        <v>7</v>
      </c>
      <c r="C8" s="99">
        <f t="shared" si="5"/>
        <v>48</v>
      </c>
      <c r="D8" s="99">
        <f t="shared" si="24"/>
        <v>48</v>
      </c>
      <c r="E8" s="99">
        <f t="shared" si="6"/>
        <v>1920</v>
      </c>
      <c r="F8" s="46">
        <f t="shared" si="7"/>
        <v>3360</v>
      </c>
      <c r="G8" s="46">
        <f t="shared" si="8"/>
        <v>0.34999999999999992</v>
      </c>
      <c r="H8" s="46">
        <f t="shared" si="9"/>
        <v>3360</v>
      </c>
      <c r="I8" s="100">
        <f>C8*3</f>
        <v>144</v>
      </c>
      <c r="J8" s="100">
        <f>C8*1.5</f>
        <v>72</v>
      </c>
      <c r="K8" s="463">
        <f t="shared" si="12"/>
        <v>9.9999999999999985E-3</v>
      </c>
      <c r="L8" s="102">
        <f t="shared" si="13"/>
        <v>96</v>
      </c>
      <c r="M8" s="99">
        <f t="shared" si="14"/>
        <v>96</v>
      </c>
      <c r="N8" s="103">
        <f>C8*1</f>
        <v>48</v>
      </c>
      <c r="O8" s="46">
        <f>C8*1</f>
        <v>48</v>
      </c>
      <c r="P8" s="101">
        <f>C8*1</f>
        <v>48</v>
      </c>
      <c r="Q8" s="102">
        <f>C8*0.8</f>
        <v>38.400000000000006</v>
      </c>
      <c r="R8" s="46">
        <f>C8*0.8</f>
        <v>38.400000000000006</v>
      </c>
      <c r="S8" s="46">
        <f t="shared" si="0"/>
        <v>6</v>
      </c>
      <c r="T8" s="99">
        <f t="shared" si="1"/>
        <v>6</v>
      </c>
      <c r="U8" s="103">
        <f>C8*0.75</f>
        <v>36</v>
      </c>
      <c r="V8" s="100">
        <f t="shared" si="2"/>
        <v>4.8</v>
      </c>
      <c r="W8" s="46">
        <f>C8*1.2</f>
        <v>57.599999999999994</v>
      </c>
      <c r="Y8" s="46">
        <f>C8*0.8</f>
        <v>38.400000000000006</v>
      </c>
      <c r="Z8" s="101"/>
      <c r="AA8" s="346">
        <f t="shared" si="3"/>
        <v>48</v>
      </c>
      <c r="AB8" s="46">
        <f t="shared" si="4"/>
        <v>24</v>
      </c>
      <c r="AC8" s="99"/>
    </row>
    <row r="9" spans="1:29" s="34" customFormat="1">
      <c r="A9" s="35" t="s">
        <v>7</v>
      </c>
      <c r="B9" s="34">
        <f t="shared" si="23"/>
        <v>8</v>
      </c>
      <c r="C9" s="33">
        <f t="shared" si="5"/>
        <v>64</v>
      </c>
      <c r="D9" s="33">
        <f t="shared" si="24"/>
        <v>64</v>
      </c>
      <c r="E9" s="33">
        <f t="shared" si="6"/>
        <v>2560</v>
      </c>
      <c r="F9" s="32">
        <f t="shared" si="7"/>
        <v>4480</v>
      </c>
      <c r="G9" s="32">
        <f t="shared" si="8"/>
        <v>0.4</v>
      </c>
      <c r="H9" s="32">
        <f t="shared" si="9"/>
        <v>4480</v>
      </c>
      <c r="I9" s="34">
        <f t="shared" ref="I9:I18" si="35">C9*3</f>
        <v>192</v>
      </c>
      <c r="J9" s="34">
        <f t="shared" ref="J9:J18" si="36">C9*1.5</f>
        <v>96</v>
      </c>
      <c r="K9" s="464">
        <f t="shared" si="12"/>
        <v>1.1428571428571429E-2</v>
      </c>
      <c r="L9" s="35">
        <f t="shared" si="13"/>
        <v>128</v>
      </c>
      <c r="M9" s="33">
        <f t="shared" si="14"/>
        <v>128</v>
      </c>
      <c r="N9" s="55">
        <f t="shared" ref="N9:N18" si="37">C9*1</f>
        <v>64</v>
      </c>
      <c r="O9" s="32">
        <f t="shared" ref="O9:O18" si="38">C9*1</f>
        <v>64</v>
      </c>
      <c r="P9" s="56">
        <f t="shared" ref="P9:P18" si="39">C9*1</f>
        <v>64</v>
      </c>
      <c r="Q9" s="35">
        <f t="shared" ref="Q9:Q18" si="40">C9*0.8</f>
        <v>51.2</v>
      </c>
      <c r="R9" s="32">
        <f t="shared" ref="R9:R18" si="41">C9*0.8</f>
        <v>51.2</v>
      </c>
      <c r="S9" s="32">
        <f t="shared" si="0"/>
        <v>8</v>
      </c>
      <c r="T9" s="33">
        <f t="shared" si="1"/>
        <v>8</v>
      </c>
      <c r="U9" s="55">
        <f t="shared" ref="U9:U18" si="42">C9*0.75</f>
        <v>48</v>
      </c>
      <c r="V9" s="34">
        <f t="shared" si="2"/>
        <v>6.4</v>
      </c>
      <c r="W9" s="32">
        <f t="shared" ref="W9:W18" si="43">C9*1.2</f>
        <v>76.8</v>
      </c>
      <c r="Y9" s="32">
        <f t="shared" ref="Y9:Y18" si="44">C9*0.8</f>
        <v>51.2</v>
      </c>
      <c r="Z9" s="56"/>
      <c r="AA9" s="347">
        <f t="shared" si="3"/>
        <v>64</v>
      </c>
      <c r="AB9" s="32">
        <f t="shared" si="4"/>
        <v>32</v>
      </c>
      <c r="AC9" s="33"/>
    </row>
    <row r="10" spans="1:29" s="34" customFormat="1">
      <c r="A10" s="35" t="s">
        <v>8</v>
      </c>
      <c r="B10" s="34">
        <f t="shared" si="23"/>
        <v>9</v>
      </c>
      <c r="C10" s="33">
        <f t="shared" si="5"/>
        <v>96</v>
      </c>
      <c r="D10" s="33">
        <f t="shared" si="24"/>
        <v>96</v>
      </c>
      <c r="E10" s="33">
        <f t="shared" si="6"/>
        <v>3840</v>
      </c>
      <c r="F10" s="32">
        <f t="shared" si="7"/>
        <v>6720</v>
      </c>
      <c r="G10" s="32">
        <f t="shared" si="8"/>
        <v>0.44999999999999996</v>
      </c>
      <c r="H10" s="32">
        <f t="shared" si="9"/>
        <v>6720</v>
      </c>
      <c r="I10" s="34">
        <f t="shared" si="35"/>
        <v>288</v>
      </c>
      <c r="J10" s="34">
        <f t="shared" si="36"/>
        <v>144</v>
      </c>
      <c r="K10" s="32">
        <f t="shared" si="12"/>
        <v>1.2857142857142855E-2</v>
      </c>
      <c r="L10" s="35">
        <f t="shared" si="13"/>
        <v>192</v>
      </c>
      <c r="M10" s="33">
        <f t="shared" si="14"/>
        <v>192</v>
      </c>
      <c r="N10" s="55">
        <f t="shared" si="37"/>
        <v>96</v>
      </c>
      <c r="O10" s="32">
        <f t="shared" si="38"/>
        <v>96</v>
      </c>
      <c r="P10" s="56">
        <f t="shared" si="39"/>
        <v>96</v>
      </c>
      <c r="Q10" s="35">
        <f t="shared" si="40"/>
        <v>76.800000000000011</v>
      </c>
      <c r="R10" s="32">
        <f t="shared" si="41"/>
        <v>76.800000000000011</v>
      </c>
      <c r="S10" s="32">
        <f t="shared" si="0"/>
        <v>12</v>
      </c>
      <c r="T10" s="33">
        <f t="shared" si="1"/>
        <v>12</v>
      </c>
      <c r="U10" s="55">
        <f t="shared" si="42"/>
        <v>72</v>
      </c>
      <c r="V10" s="34">
        <f t="shared" si="2"/>
        <v>9.6</v>
      </c>
      <c r="W10" s="32">
        <f t="shared" si="43"/>
        <v>115.19999999999999</v>
      </c>
      <c r="Y10" s="32">
        <f t="shared" si="44"/>
        <v>76.800000000000011</v>
      </c>
      <c r="Z10" s="56"/>
      <c r="AA10" s="347">
        <f t="shared" si="3"/>
        <v>96</v>
      </c>
      <c r="AB10" s="32">
        <f t="shared" si="4"/>
        <v>48</v>
      </c>
      <c r="AC10" s="33"/>
    </row>
    <row r="11" spans="1:29" s="34" customFormat="1">
      <c r="A11" s="35" t="s">
        <v>9</v>
      </c>
      <c r="B11" s="34">
        <f t="shared" si="23"/>
        <v>10</v>
      </c>
      <c r="C11" s="33">
        <f t="shared" si="5"/>
        <v>128</v>
      </c>
      <c r="D11" s="33">
        <f t="shared" si="24"/>
        <v>128</v>
      </c>
      <c r="E11" s="33">
        <f t="shared" si="6"/>
        <v>5120</v>
      </c>
      <c r="F11" s="32">
        <f t="shared" si="7"/>
        <v>8960</v>
      </c>
      <c r="G11" s="32">
        <f t="shared" si="8"/>
        <v>0.5</v>
      </c>
      <c r="H11" s="32">
        <f t="shared" si="9"/>
        <v>8960</v>
      </c>
      <c r="I11" s="34">
        <f t="shared" si="35"/>
        <v>384</v>
      </c>
      <c r="J11" s="34">
        <f t="shared" si="36"/>
        <v>192</v>
      </c>
      <c r="K11" s="32">
        <f t="shared" si="12"/>
        <v>1.4285714285714285E-2</v>
      </c>
      <c r="L11" s="35">
        <f t="shared" si="13"/>
        <v>256</v>
      </c>
      <c r="M11" s="33">
        <f t="shared" si="14"/>
        <v>256</v>
      </c>
      <c r="N11" s="55">
        <f t="shared" si="37"/>
        <v>128</v>
      </c>
      <c r="O11" s="32">
        <f t="shared" si="38"/>
        <v>128</v>
      </c>
      <c r="P11" s="56">
        <f t="shared" si="39"/>
        <v>128</v>
      </c>
      <c r="Q11" s="35">
        <f t="shared" si="40"/>
        <v>102.4</v>
      </c>
      <c r="R11" s="32">
        <f t="shared" si="41"/>
        <v>102.4</v>
      </c>
      <c r="S11" s="32">
        <f t="shared" si="0"/>
        <v>16</v>
      </c>
      <c r="T11" s="33">
        <f t="shared" si="1"/>
        <v>16</v>
      </c>
      <c r="U11" s="55">
        <f t="shared" si="42"/>
        <v>96</v>
      </c>
      <c r="V11" s="34">
        <f t="shared" si="2"/>
        <v>12.8</v>
      </c>
      <c r="W11" s="32">
        <f t="shared" si="43"/>
        <v>153.6</v>
      </c>
      <c r="Y11" s="32">
        <f t="shared" si="44"/>
        <v>102.4</v>
      </c>
      <c r="Z11" s="56"/>
      <c r="AA11" s="347">
        <f t="shared" si="3"/>
        <v>128</v>
      </c>
      <c r="AB11" s="32">
        <f t="shared" si="4"/>
        <v>64</v>
      </c>
      <c r="AC11" s="33"/>
    </row>
    <row r="12" spans="1:29" s="106" customFormat="1">
      <c r="A12" s="104" t="s">
        <v>10</v>
      </c>
      <c r="B12" s="106">
        <f t="shared" si="23"/>
        <v>11</v>
      </c>
      <c r="C12" s="105">
        <f t="shared" si="5"/>
        <v>192</v>
      </c>
      <c r="D12" s="105">
        <f t="shared" si="24"/>
        <v>192</v>
      </c>
      <c r="E12" s="105">
        <f t="shared" si="6"/>
        <v>7680</v>
      </c>
      <c r="F12" s="109">
        <f t="shared" si="7"/>
        <v>13440</v>
      </c>
      <c r="G12" s="109">
        <f t="shared" si="8"/>
        <v>0.55000000000000004</v>
      </c>
      <c r="H12" s="109">
        <f t="shared" si="9"/>
        <v>13440</v>
      </c>
      <c r="I12" s="106">
        <f t="shared" si="35"/>
        <v>576</v>
      </c>
      <c r="J12" s="106">
        <f t="shared" si="36"/>
        <v>288</v>
      </c>
      <c r="K12" s="109">
        <f t="shared" si="12"/>
        <v>1.5714285714285715E-2</v>
      </c>
      <c r="L12" s="104">
        <f t="shared" si="13"/>
        <v>384</v>
      </c>
      <c r="M12" s="105">
        <f t="shared" si="14"/>
        <v>384</v>
      </c>
      <c r="N12" s="108">
        <f t="shared" si="37"/>
        <v>192</v>
      </c>
      <c r="O12" s="109">
        <f t="shared" si="38"/>
        <v>192</v>
      </c>
      <c r="P12" s="107">
        <f t="shared" si="39"/>
        <v>192</v>
      </c>
      <c r="Q12" s="104">
        <f t="shared" si="40"/>
        <v>153.60000000000002</v>
      </c>
      <c r="R12" s="109">
        <f t="shared" si="41"/>
        <v>153.60000000000002</v>
      </c>
      <c r="S12" s="109">
        <f t="shared" si="0"/>
        <v>24</v>
      </c>
      <c r="T12" s="105">
        <f t="shared" si="1"/>
        <v>24</v>
      </c>
      <c r="U12" s="108">
        <f t="shared" si="42"/>
        <v>144</v>
      </c>
      <c r="V12" s="106">
        <f t="shared" si="2"/>
        <v>19.2</v>
      </c>
      <c r="W12" s="109">
        <f t="shared" si="43"/>
        <v>230.39999999999998</v>
      </c>
      <c r="Y12" s="109">
        <f t="shared" si="44"/>
        <v>153.60000000000002</v>
      </c>
      <c r="Z12" s="107"/>
      <c r="AA12" s="348">
        <f t="shared" si="3"/>
        <v>192</v>
      </c>
      <c r="AB12" s="109">
        <f t="shared" si="4"/>
        <v>96</v>
      </c>
      <c r="AC12" s="105"/>
    </row>
    <row r="13" spans="1:29" s="80" customFormat="1">
      <c r="A13" s="22" t="s">
        <v>278</v>
      </c>
      <c r="B13" s="457">
        <f t="shared" si="23"/>
        <v>12</v>
      </c>
      <c r="C13" s="76">
        <f t="shared" si="5"/>
        <v>256</v>
      </c>
      <c r="D13" s="76">
        <f t="shared" si="24"/>
        <v>256</v>
      </c>
      <c r="E13" s="76">
        <f t="shared" si="6"/>
        <v>10240</v>
      </c>
      <c r="F13" s="41">
        <f t="shared" si="7"/>
        <v>17920</v>
      </c>
      <c r="G13" s="41">
        <f t="shared" si="8"/>
        <v>0.6</v>
      </c>
      <c r="H13" s="41">
        <f t="shared" si="9"/>
        <v>17920</v>
      </c>
      <c r="I13" s="80">
        <f t="shared" si="35"/>
        <v>768</v>
      </c>
      <c r="J13" s="80">
        <f t="shared" si="36"/>
        <v>384</v>
      </c>
      <c r="K13" s="41">
        <f t="shared" si="12"/>
        <v>1.7142857142857144E-2</v>
      </c>
      <c r="L13" s="79">
        <f t="shared" si="13"/>
        <v>512</v>
      </c>
      <c r="M13" s="76">
        <f t="shared" si="14"/>
        <v>512</v>
      </c>
      <c r="N13" s="77">
        <f t="shared" si="37"/>
        <v>256</v>
      </c>
      <c r="O13" s="41">
        <f t="shared" si="38"/>
        <v>256</v>
      </c>
      <c r="P13" s="78">
        <f t="shared" si="39"/>
        <v>256</v>
      </c>
      <c r="Q13" s="79">
        <f t="shared" si="40"/>
        <v>204.8</v>
      </c>
      <c r="R13" s="41">
        <f t="shared" si="41"/>
        <v>204.8</v>
      </c>
      <c r="S13" s="41">
        <f t="shared" si="0"/>
        <v>32</v>
      </c>
      <c r="T13" s="76">
        <f t="shared" si="1"/>
        <v>32</v>
      </c>
      <c r="U13" s="77">
        <f t="shared" si="42"/>
        <v>192</v>
      </c>
      <c r="V13" s="80">
        <f t="shared" si="2"/>
        <v>25.6</v>
      </c>
      <c r="W13" s="41">
        <f t="shared" si="43"/>
        <v>307.2</v>
      </c>
      <c r="Y13" s="41">
        <f t="shared" si="44"/>
        <v>204.8</v>
      </c>
      <c r="Z13" s="78"/>
      <c r="AA13" s="349">
        <f t="shared" si="3"/>
        <v>256</v>
      </c>
      <c r="AB13" s="41">
        <f t="shared" si="4"/>
        <v>128</v>
      </c>
      <c r="AC13" s="76"/>
    </row>
    <row r="14" spans="1:29" s="38" customFormat="1">
      <c r="A14" s="39" t="s">
        <v>279</v>
      </c>
      <c r="B14" s="38">
        <f t="shared" si="23"/>
        <v>13</v>
      </c>
      <c r="C14" s="37">
        <f t="shared" si="5"/>
        <v>384</v>
      </c>
      <c r="D14" s="37">
        <f t="shared" si="24"/>
        <v>384</v>
      </c>
      <c r="E14" s="37">
        <f t="shared" si="6"/>
        <v>15360</v>
      </c>
      <c r="F14" s="36">
        <f t="shared" si="7"/>
        <v>26880</v>
      </c>
      <c r="G14" s="36">
        <f t="shared" si="8"/>
        <v>0.65</v>
      </c>
      <c r="H14" s="36">
        <f t="shared" si="9"/>
        <v>26880</v>
      </c>
      <c r="I14" s="38">
        <f t="shared" si="35"/>
        <v>1152</v>
      </c>
      <c r="J14" s="38">
        <f t="shared" si="36"/>
        <v>576</v>
      </c>
      <c r="K14" s="36">
        <f t="shared" si="12"/>
        <v>1.8571428571428572E-2</v>
      </c>
      <c r="L14" s="39">
        <f t="shared" si="13"/>
        <v>768</v>
      </c>
      <c r="M14" s="37">
        <f t="shared" si="14"/>
        <v>768</v>
      </c>
      <c r="N14" s="57">
        <f t="shared" si="37"/>
        <v>384</v>
      </c>
      <c r="O14" s="36">
        <f t="shared" si="38"/>
        <v>384</v>
      </c>
      <c r="P14" s="58">
        <f t="shared" si="39"/>
        <v>384</v>
      </c>
      <c r="Q14" s="39">
        <f t="shared" si="40"/>
        <v>307.20000000000005</v>
      </c>
      <c r="R14" s="36">
        <f t="shared" si="41"/>
        <v>307.20000000000005</v>
      </c>
      <c r="S14" s="36">
        <f t="shared" si="0"/>
        <v>48</v>
      </c>
      <c r="T14" s="37">
        <f t="shared" si="1"/>
        <v>48</v>
      </c>
      <c r="U14" s="57">
        <f t="shared" si="42"/>
        <v>288</v>
      </c>
      <c r="V14" s="38">
        <f t="shared" si="2"/>
        <v>38.4</v>
      </c>
      <c r="W14" s="36">
        <f t="shared" si="43"/>
        <v>460.79999999999995</v>
      </c>
      <c r="Y14" s="36">
        <f t="shared" si="44"/>
        <v>307.20000000000005</v>
      </c>
      <c r="Z14" s="58"/>
      <c r="AA14" s="350">
        <f t="shared" si="3"/>
        <v>384</v>
      </c>
      <c r="AB14" s="36">
        <f t="shared" si="4"/>
        <v>192</v>
      </c>
      <c r="AC14" s="37"/>
    </row>
    <row r="15" spans="1:29" s="38" customFormat="1">
      <c r="A15" s="39" t="s">
        <v>280</v>
      </c>
      <c r="B15" s="38">
        <f t="shared" si="23"/>
        <v>14</v>
      </c>
      <c r="C15" s="37">
        <f t="shared" si="5"/>
        <v>512</v>
      </c>
      <c r="D15" s="37">
        <f t="shared" si="24"/>
        <v>512</v>
      </c>
      <c r="E15" s="37">
        <f t="shared" si="6"/>
        <v>20480</v>
      </c>
      <c r="F15" s="36">
        <f t="shared" si="7"/>
        <v>35840</v>
      </c>
      <c r="G15" s="36">
        <f t="shared" si="8"/>
        <v>0.69999999999999984</v>
      </c>
      <c r="H15" s="36">
        <f t="shared" si="9"/>
        <v>35840</v>
      </c>
      <c r="I15" s="38">
        <f t="shared" si="35"/>
        <v>1536</v>
      </c>
      <c r="J15" s="38">
        <f t="shared" si="36"/>
        <v>768</v>
      </c>
      <c r="K15" s="36">
        <f t="shared" si="12"/>
        <v>1.9999999999999997E-2</v>
      </c>
      <c r="L15" s="39">
        <f t="shared" si="13"/>
        <v>1024</v>
      </c>
      <c r="M15" s="37">
        <f t="shared" si="14"/>
        <v>1024</v>
      </c>
      <c r="N15" s="57">
        <f t="shared" si="37"/>
        <v>512</v>
      </c>
      <c r="O15" s="36">
        <f t="shared" si="38"/>
        <v>512</v>
      </c>
      <c r="P15" s="58">
        <f t="shared" si="39"/>
        <v>512</v>
      </c>
      <c r="Q15" s="39">
        <f t="shared" si="40"/>
        <v>409.6</v>
      </c>
      <c r="R15" s="36">
        <f t="shared" si="41"/>
        <v>409.6</v>
      </c>
      <c r="S15" s="36">
        <f t="shared" si="0"/>
        <v>64</v>
      </c>
      <c r="T15" s="37">
        <f t="shared" si="1"/>
        <v>64</v>
      </c>
      <c r="U15" s="57">
        <f t="shared" si="42"/>
        <v>384</v>
      </c>
      <c r="V15" s="38">
        <f t="shared" si="2"/>
        <v>51.2</v>
      </c>
      <c r="W15" s="36">
        <f t="shared" si="43"/>
        <v>614.4</v>
      </c>
      <c r="Y15" s="36">
        <f t="shared" si="44"/>
        <v>409.6</v>
      </c>
      <c r="Z15" s="58"/>
      <c r="AA15" s="350">
        <f t="shared" si="3"/>
        <v>512</v>
      </c>
      <c r="AB15" s="36">
        <f t="shared" si="4"/>
        <v>256</v>
      </c>
      <c r="AC15" s="37"/>
    </row>
    <row r="16" spans="1:29" s="38" customFormat="1">
      <c r="A16" s="39" t="s">
        <v>281</v>
      </c>
      <c r="B16" s="38">
        <f t="shared" si="23"/>
        <v>15</v>
      </c>
      <c r="C16" s="37">
        <f t="shared" si="5"/>
        <v>768</v>
      </c>
      <c r="D16" s="37">
        <f t="shared" si="24"/>
        <v>768</v>
      </c>
      <c r="E16" s="37">
        <f t="shared" si="6"/>
        <v>30720</v>
      </c>
      <c r="F16" s="36">
        <f t="shared" si="7"/>
        <v>53760</v>
      </c>
      <c r="G16" s="36">
        <f t="shared" si="8"/>
        <v>0.75</v>
      </c>
      <c r="H16" s="36">
        <f t="shared" si="9"/>
        <v>53760</v>
      </c>
      <c r="I16" s="38">
        <f t="shared" si="35"/>
        <v>2304</v>
      </c>
      <c r="J16" s="38">
        <f t="shared" si="36"/>
        <v>1152</v>
      </c>
      <c r="K16" s="36">
        <f t="shared" si="12"/>
        <v>2.1428571428571429E-2</v>
      </c>
      <c r="L16" s="39">
        <f t="shared" si="13"/>
        <v>1536</v>
      </c>
      <c r="M16" s="37">
        <f t="shared" si="14"/>
        <v>1536</v>
      </c>
      <c r="N16" s="57">
        <f t="shared" si="37"/>
        <v>768</v>
      </c>
      <c r="O16" s="36">
        <f t="shared" si="38"/>
        <v>768</v>
      </c>
      <c r="P16" s="58">
        <f t="shared" si="39"/>
        <v>768</v>
      </c>
      <c r="Q16" s="39">
        <f t="shared" si="40"/>
        <v>614.40000000000009</v>
      </c>
      <c r="R16" s="36">
        <f t="shared" si="41"/>
        <v>614.40000000000009</v>
      </c>
      <c r="S16" s="36">
        <f t="shared" si="0"/>
        <v>96</v>
      </c>
      <c r="T16" s="37">
        <f t="shared" si="1"/>
        <v>96</v>
      </c>
      <c r="U16" s="57">
        <f t="shared" si="42"/>
        <v>576</v>
      </c>
      <c r="V16" s="38">
        <f t="shared" si="2"/>
        <v>76.8</v>
      </c>
      <c r="W16" s="36">
        <f t="shared" si="43"/>
        <v>921.59999999999991</v>
      </c>
      <c r="Y16" s="36">
        <f t="shared" si="44"/>
        <v>614.40000000000009</v>
      </c>
      <c r="Z16" s="58"/>
      <c r="AA16" s="350">
        <f t="shared" si="3"/>
        <v>768</v>
      </c>
      <c r="AB16" s="36">
        <f t="shared" si="4"/>
        <v>384</v>
      </c>
      <c r="AC16" s="37"/>
    </row>
    <row r="17" spans="1:29" s="86" customFormat="1">
      <c r="A17" s="81" t="s">
        <v>282</v>
      </c>
      <c r="B17" s="86">
        <f t="shared" si="23"/>
        <v>16</v>
      </c>
      <c r="C17" s="83">
        <f t="shared" si="5"/>
        <v>1024</v>
      </c>
      <c r="D17" s="83">
        <f t="shared" si="24"/>
        <v>1024</v>
      </c>
      <c r="E17" s="83">
        <f t="shared" si="6"/>
        <v>40960</v>
      </c>
      <c r="F17" s="82">
        <f t="shared" si="7"/>
        <v>71680</v>
      </c>
      <c r="G17" s="82">
        <f t="shared" si="8"/>
        <v>0.8</v>
      </c>
      <c r="H17" s="82">
        <f t="shared" si="9"/>
        <v>71680</v>
      </c>
      <c r="I17" s="86">
        <f t="shared" si="35"/>
        <v>3072</v>
      </c>
      <c r="J17" s="86">
        <f t="shared" si="36"/>
        <v>1536</v>
      </c>
      <c r="K17" s="82">
        <f t="shared" si="12"/>
        <v>2.2857142857142857E-2</v>
      </c>
      <c r="L17" s="81">
        <f t="shared" si="13"/>
        <v>2048</v>
      </c>
      <c r="M17" s="83">
        <f t="shared" si="14"/>
        <v>2048</v>
      </c>
      <c r="N17" s="84">
        <f t="shared" si="37"/>
        <v>1024</v>
      </c>
      <c r="O17" s="82">
        <f t="shared" si="38"/>
        <v>1024</v>
      </c>
      <c r="P17" s="85">
        <f t="shared" si="39"/>
        <v>1024</v>
      </c>
      <c r="Q17" s="81">
        <f t="shared" si="40"/>
        <v>819.2</v>
      </c>
      <c r="R17" s="82">
        <f t="shared" si="41"/>
        <v>819.2</v>
      </c>
      <c r="S17" s="82">
        <f t="shared" si="0"/>
        <v>128</v>
      </c>
      <c r="T17" s="83">
        <f t="shared" si="1"/>
        <v>128</v>
      </c>
      <c r="U17" s="84">
        <f t="shared" si="42"/>
        <v>768</v>
      </c>
      <c r="V17" s="86">
        <f t="shared" si="2"/>
        <v>102.4</v>
      </c>
      <c r="W17" s="82">
        <f t="shared" si="43"/>
        <v>1228.8</v>
      </c>
      <c r="Y17" s="82">
        <f t="shared" si="44"/>
        <v>819.2</v>
      </c>
      <c r="Z17" s="85"/>
      <c r="AA17" s="351">
        <f t="shared" si="3"/>
        <v>1024</v>
      </c>
      <c r="AB17" s="82">
        <f t="shared" si="4"/>
        <v>512</v>
      </c>
      <c r="AC17" s="83"/>
    </row>
    <row r="18" spans="1:29" s="5" customFormat="1">
      <c r="A18" s="11" t="s">
        <v>283</v>
      </c>
      <c r="B18" s="5">
        <f t="shared" si="23"/>
        <v>17</v>
      </c>
      <c r="C18" s="13">
        <f t="shared" si="5"/>
        <v>1536</v>
      </c>
      <c r="D18" s="13">
        <f t="shared" si="24"/>
        <v>1536</v>
      </c>
      <c r="E18" s="13">
        <f t="shared" si="6"/>
        <v>61440</v>
      </c>
      <c r="F18" s="12">
        <f t="shared" si="7"/>
        <v>107520</v>
      </c>
      <c r="G18" s="12">
        <f t="shared" si="8"/>
        <v>0.85</v>
      </c>
      <c r="H18" s="12">
        <f t="shared" si="9"/>
        <v>107520</v>
      </c>
      <c r="I18" s="5">
        <f t="shared" si="35"/>
        <v>4608</v>
      </c>
      <c r="J18" s="5">
        <f t="shared" si="36"/>
        <v>2304</v>
      </c>
      <c r="K18" s="12">
        <f t="shared" si="12"/>
        <v>2.4285714285714285E-2</v>
      </c>
      <c r="L18" s="11">
        <f t="shared" si="13"/>
        <v>3072</v>
      </c>
      <c r="M18" s="13">
        <f t="shared" si="14"/>
        <v>3072</v>
      </c>
      <c r="N18" s="59">
        <f t="shared" si="37"/>
        <v>1536</v>
      </c>
      <c r="O18" s="12">
        <f t="shared" si="38"/>
        <v>1536</v>
      </c>
      <c r="P18" s="60">
        <f t="shared" si="39"/>
        <v>1536</v>
      </c>
      <c r="Q18" s="11">
        <f t="shared" si="40"/>
        <v>1228.8000000000002</v>
      </c>
      <c r="R18" s="12">
        <f t="shared" si="41"/>
        <v>1228.8000000000002</v>
      </c>
      <c r="S18" s="12">
        <f t="shared" si="0"/>
        <v>192</v>
      </c>
      <c r="T18" s="13">
        <f t="shared" si="1"/>
        <v>192</v>
      </c>
      <c r="U18" s="59">
        <f t="shared" si="42"/>
        <v>1152</v>
      </c>
      <c r="V18" s="5">
        <f t="shared" si="2"/>
        <v>153.6</v>
      </c>
      <c r="W18" s="12">
        <f t="shared" si="43"/>
        <v>1843.1999999999998</v>
      </c>
      <c r="Y18" s="12">
        <f t="shared" si="44"/>
        <v>1228.8000000000002</v>
      </c>
      <c r="Z18" s="60"/>
      <c r="AA18" s="352">
        <f t="shared" si="3"/>
        <v>1536</v>
      </c>
      <c r="AB18" s="12">
        <f t="shared" si="4"/>
        <v>768</v>
      </c>
      <c r="AC18" s="13"/>
    </row>
    <row r="19" spans="1:29" s="5" customFormat="1">
      <c r="A19" s="11" t="s">
        <v>284</v>
      </c>
      <c r="B19" s="5">
        <f t="shared" si="23"/>
        <v>18</v>
      </c>
      <c r="C19" s="13">
        <f t="shared" si="5"/>
        <v>2048</v>
      </c>
      <c r="D19" s="13">
        <f t="shared" si="24"/>
        <v>2048</v>
      </c>
      <c r="E19" s="13">
        <f t="shared" si="6"/>
        <v>81920</v>
      </c>
      <c r="F19" s="12">
        <f t="shared" si="7"/>
        <v>143360</v>
      </c>
      <c r="G19" s="12">
        <f t="shared" si="8"/>
        <v>0.89999999999999991</v>
      </c>
      <c r="H19" s="12">
        <f t="shared" si="9"/>
        <v>143360</v>
      </c>
      <c r="I19" s="5">
        <f t="shared" ref="I19:I47" si="45">C19*3</f>
        <v>6144</v>
      </c>
      <c r="J19" s="5">
        <f t="shared" ref="J19:J47" si="46">C19*1.5</f>
        <v>3072</v>
      </c>
      <c r="K19" s="12">
        <f t="shared" si="12"/>
        <v>2.571428571428571E-2</v>
      </c>
      <c r="L19" s="11">
        <f t="shared" si="13"/>
        <v>4096</v>
      </c>
      <c r="M19" s="13">
        <f t="shared" si="14"/>
        <v>4096</v>
      </c>
      <c r="N19" s="59">
        <f t="shared" ref="N19:N47" si="47">C19*1</f>
        <v>2048</v>
      </c>
      <c r="O19" s="12">
        <f t="shared" ref="O19:O47" si="48">C19*1</f>
        <v>2048</v>
      </c>
      <c r="P19" s="60">
        <f t="shared" ref="P19:P47" si="49">C19*1</f>
        <v>2048</v>
      </c>
      <c r="Q19" s="11">
        <f t="shared" ref="Q19:Q47" si="50">C19*0.8</f>
        <v>1638.4</v>
      </c>
      <c r="R19" s="12">
        <f t="shared" ref="R19:R47" si="51">C19*0.8</f>
        <v>1638.4</v>
      </c>
      <c r="S19" s="12">
        <f t="shared" ref="S19:S47" si="52">C19/8</f>
        <v>256</v>
      </c>
      <c r="T19" s="13">
        <f t="shared" ref="T19:T47" si="53">C19/8</f>
        <v>256</v>
      </c>
      <c r="U19" s="59">
        <f t="shared" ref="U19:U47" si="54">C19*0.75</f>
        <v>1536</v>
      </c>
      <c r="V19" s="5">
        <f t="shared" ref="V19:V47" si="55">C19/10</f>
        <v>204.8</v>
      </c>
      <c r="W19" s="12">
        <f t="shared" ref="W19:W47" si="56">C19*1.2</f>
        <v>2457.6</v>
      </c>
      <c r="Y19" s="12">
        <f t="shared" ref="Y19:Y47" si="57">C19*0.8</f>
        <v>1638.4</v>
      </c>
      <c r="Z19" s="60"/>
      <c r="AA19" s="352">
        <f t="shared" ref="AA19:AA47" si="58">C19</f>
        <v>2048</v>
      </c>
      <c r="AB19" s="12">
        <f t="shared" ref="AB19:AB47" si="59">C19/2</f>
        <v>1024</v>
      </c>
      <c r="AC19" s="13"/>
    </row>
    <row r="20" spans="1:29" s="5" customFormat="1">
      <c r="A20" s="11" t="s">
        <v>285</v>
      </c>
      <c r="B20" s="5">
        <f t="shared" si="23"/>
        <v>19</v>
      </c>
      <c r="C20" s="13">
        <f t="shared" si="5"/>
        <v>3072</v>
      </c>
      <c r="D20" s="13">
        <f t="shared" si="24"/>
        <v>3072</v>
      </c>
      <c r="E20" s="13">
        <f t="shared" si="6"/>
        <v>122880</v>
      </c>
      <c r="F20" s="12">
        <f t="shared" si="7"/>
        <v>215040</v>
      </c>
      <c r="G20" s="12">
        <f t="shared" si="8"/>
        <v>0.95</v>
      </c>
      <c r="H20" s="12">
        <f t="shared" si="9"/>
        <v>215040</v>
      </c>
      <c r="I20" s="5">
        <f t="shared" si="45"/>
        <v>9216</v>
      </c>
      <c r="J20" s="5">
        <f t="shared" si="46"/>
        <v>4608</v>
      </c>
      <c r="K20" s="12">
        <f t="shared" si="12"/>
        <v>2.7142857142857142E-2</v>
      </c>
      <c r="L20" s="11">
        <f t="shared" si="13"/>
        <v>6144</v>
      </c>
      <c r="M20" s="13">
        <f t="shared" si="14"/>
        <v>6144</v>
      </c>
      <c r="N20" s="59">
        <f t="shared" si="47"/>
        <v>3072</v>
      </c>
      <c r="O20" s="12">
        <f t="shared" si="48"/>
        <v>3072</v>
      </c>
      <c r="P20" s="60">
        <f t="shared" si="49"/>
        <v>3072</v>
      </c>
      <c r="Q20" s="11">
        <f t="shared" si="50"/>
        <v>2457.6000000000004</v>
      </c>
      <c r="R20" s="12">
        <f t="shared" si="51"/>
        <v>2457.6000000000004</v>
      </c>
      <c r="S20" s="12">
        <f t="shared" si="52"/>
        <v>384</v>
      </c>
      <c r="T20" s="13">
        <f t="shared" si="53"/>
        <v>384</v>
      </c>
      <c r="U20" s="59">
        <f t="shared" si="54"/>
        <v>2304</v>
      </c>
      <c r="V20" s="5">
        <f t="shared" si="55"/>
        <v>307.2</v>
      </c>
      <c r="W20" s="12">
        <f t="shared" si="56"/>
        <v>3686.3999999999996</v>
      </c>
      <c r="Y20" s="12">
        <f t="shared" si="57"/>
        <v>2457.6000000000004</v>
      </c>
      <c r="Z20" s="60"/>
      <c r="AA20" s="352">
        <f t="shared" si="58"/>
        <v>3072</v>
      </c>
      <c r="AB20" s="12">
        <f t="shared" si="59"/>
        <v>1536</v>
      </c>
      <c r="AC20" s="13"/>
    </row>
    <row r="21" spans="1:29" s="5" customFormat="1">
      <c r="A21" s="11" t="s">
        <v>286</v>
      </c>
      <c r="B21" s="5">
        <f t="shared" si="23"/>
        <v>20</v>
      </c>
      <c r="C21" s="13">
        <f t="shared" si="5"/>
        <v>4096</v>
      </c>
      <c r="D21" s="13">
        <f t="shared" si="24"/>
        <v>4096</v>
      </c>
      <c r="E21" s="13">
        <f t="shared" si="6"/>
        <v>163840</v>
      </c>
      <c r="F21" s="12">
        <f t="shared" si="7"/>
        <v>286720</v>
      </c>
      <c r="G21" s="12">
        <f t="shared" si="8"/>
        <v>1</v>
      </c>
      <c r="H21" s="12">
        <f t="shared" si="9"/>
        <v>286720</v>
      </c>
      <c r="I21" s="5">
        <f t="shared" si="45"/>
        <v>12288</v>
      </c>
      <c r="J21" s="5">
        <f t="shared" si="46"/>
        <v>6144</v>
      </c>
      <c r="K21" s="12">
        <f t="shared" si="12"/>
        <v>2.8571428571428571E-2</v>
      </c>
      <c r="L21" s="11">
        <f t="shared" si="13"/>
        <v>8192</v>
      </c>
      <c r="M21" s="13">
        <f t="shared" si="14"/>
        <v>8192</v>
      </c>
      <c r="N21" s="59">
        <f t="shared" si="47"/>
        <v>4096</v>
      </c>
      <c r="O21" s="12">
        <f t="shared" si="48"/>
        <v>4096</v>
      </c>
      <c r="P21" s="60">
        <f t="shared" si="49"/>
        <v>4096</v>
      </c>
      <c r="Q21" s="11">
        <f t="shared" si="50"/>
        <v>3276.8</v>
      </c>
      <c r="R21" s="12">
        <f t="shared" si="51"/>
        <v>3276.8</v>
      </c>
      <c r="S21" s="12">
        <f t="shared" si="52"/>
        <v>512</v>
      </c>
      <c r="T21" s="13">
        <f t="shared" si="53"/>
        <v>512</v>
      </c>
      <c r="U21" s="59">
        <f t="shared" si="54"/>
        <v>3072</v>
      </c>
      <c r="V21" s="5">
        <f t="shared" si="55"/>
        <v>409.6</v>
      </c>
      <c r="W21" s="12">
        <f t="shared" si="56"/>
        <v>4915.2</v>
      </c>
      <c r="Y21" s="12">
        <f t="shared" si="57"/>
        <v>3276.8</v>
      </c>
      <c r="Z21" s="60"/>
      <c r="AA21" s="352">
        <f t="shared" si="58"/>
        <v>4096</v>
      </c>
      <c r="AB21" s="12">
        <f t="shared" si="59"/>
        <v>2048</v>
      </c>
      <c r="AC21" s="13"/>
    </row>
    <row r="22" spans="1:29" s="5" customFormat="1">
      <c r="A22" s="11" t="s">
        <v>287</v>
      </c>
      <c r="B22" s="5">
        <f t="shared" si="23"/>
        <v>21</v>
      </c>
      <c r="C22" s="13">
        <f t="shared" si="5"/>
        <v>6144</v>
      </c>
      <c r="D22" s="13">
        <f t="shared" si="24"/>
        <v>6144</v>
      </c>
      <c r="E22" s="13">
        <f t="shared" si="6"/>
        <v>245760</v>
      </c>
      <c r="F22" s="12">
        <f t="shared" si="7"/>
        <v>430080</v>
      </c>
      <c r="G22" s="12">
        <f t="shared" si="8"/>
        <v>1.05</v>
      </c>
      <c r="H22" s="12">
        <f t="shared" si="9"/>
        <v>430080</v>
      </c>
      <c r="I22" s="5">
        <f t="shared" si="45"/>
        <v>18432</v>
      </c>
      <c r="J22" s="5">
        <f t="shared" si="46"/>
        <v>9216</v>
      </c>
      <c r="K22" s="12">
        <f t="shared" si="12"/>
        <v>0.03</v>
      </c>
      <c r="L22" s="11">
        <f t="shared" si="13"/>
        <v>12288</v>
      </c>
      <c r="M22" s="13">
        <f t="shared" si="14"/>
        <v>12288</v>
      </c>
      <c r="N22" s="59">
        <f t="shared" si="47"/>
        <v>6144</v>
      </c>
      <c r="O22" s="12">
        <f t="shared" si="48"/>
        <v>6144</v>
      </c>
      <c r="P22" s="60">
        <f t="shared" si="49"/>
        <v>6144</v>
      </c>
      <c r="Q22" s="11">
        <f t="shared" si="50"/>
        <v>4915.2000000000007</v>
      </c>
      <c r="R22" s="12">
        <f t="shared" si="51"/>
        <v>4915.2000000000007</v>
      </c>
      <c r="S22" s="12">
        <f t="shared" si="52"/>
        <v>768</v>
      </c>
      <c r="T22" s="13">
        <f t="shared" si="53"/>
        <v>768</v>
      </c>
      <c r="U22" s="59">
        <f t="shared" si="54"/>
        <v>4608</v>
      </c>
      <c r="V22" s="5">
        <f t="shared" si="55"/>
        <v>614.4</v>
      </c>
      <c r="W22" s="12">
        <f t="shared" si="56"/>
        <v>7372.7999999999993</v>
      </c>
      <c r="Y22" s="12">
        <f t="shared" si="57"/>
        <v>4915.2000000000007</v>
      </c>
      <c r="Z22" s="60"/>
      <c r="AA22" s="352">
        <f t="shared" si="58"/>
        <v>6144</v>
      </c>
      <c r="AB22" s="12">
        <f t="shared" si="59"/>
        <v>3072</v>
      </c>
      <c r="AC22" s="13"/>
    </row>
    <row r="23" spans="1:29" s="26" customFormat="1">
      <c r="A23" s="23" t="s">
        <v>288</v>
      </c>
      <c r="B23" s="26">
        <f t="shared" si="23"/>
        <v>22</v>
      </c>
      <c r="C23" s="25">
        <f t="shared" si="5"/>
        <v>8192</v>
      </c>
      <c r="D23" s="25">
        <f t="shared" si="24"/>
        <v>8192</v>
      </c>
      <c r="E23" s="25">
        <f t="shared" si="6"/>
        <v>327680</v>
      </c>
      <c r="F23" s="24">
        <f t="shared" si="7"/>
        <v>573440</v>
      </c>
      <c r="G23" s="24">
        <f t="shared" si="8"/>
        <v>1.1000000000000001</v>
      </c>
      <c r="H23" s="24">
        <f t="shared" si="9"/>
        <v>573440</v>
      </c>
      <c r="I23" s="26">
        <f t="shared" si="45"/>
        <v>24576</v>
      </c>
      <c r="J23" s="26">
        <f t="shared" si="46"/>
        <v>12288</v>
      </c>
      <c r="K23" s="24">
        <f t="shared" si="12"/>
        <v>3.1428571428571431E-2</v>
      </c>
      <c r="L23" s="23">
        <f t="shared" si="13"/>
        <v>16384</v>
      </c>
      <c r="M23" s="25">
        <f t="shared" si="14"/>
        <v>16384</v>
      </c>
      <c r="N23" s="87">
        <f t="shared" si="47"/>
        <v>8192</v>
      </c>
      <c r="O23" s="24">
        <f t="shared" si="48"/>
        <v>8192</v>
      </c>
      <c r="P23" s="88">
        <f t="shared" si="49"/>
        <v>8192</v>
      </c>
      <c r="Q23" s="23">
        <f t="shared" si="50"/>
        <v>6553.6</v>
      </c>
      <c r="R23" s="24">
        <f t="shared" si="51"/>
        <v>6553.6</v>
      </c>
      <c r="S23" s="24">
        <f t="shared" si="52"/>
        <v>1024</v>
      </c>
      <c r="T23" s="25">
        <f t="shared" si="53"/>
        <v>1024</v>
      </c>
      <c r="U23" s="87">
        <f t="shared" si="54"/>
        <v>6144</v>
      </c>
      <c r="V23" s="26">
        <f t="shared" si="55"/>
        <v>819.2</v>
      </c>
      <c r="W23" s="24">
        <f t="shared" si="56"/>
        <v>9830.4</v>
      </c>
      <c r="Y23" s="24">
        <f t="shared" si="57"/>
        <v>6553.6</v>
      </c>
      <c r="Z23" s="88"/>
      <c r="AA23" s="353">
        <f t="shared" si="58"/>
        <v>8192</v>
      </c>
      <c r="AB23" s="24">
        <f t="shared" si="59"/>
        <v>4096</v>
      </c>
      <c r="AC23" s="25"/>
    </row>
    <row r="24" spans="1:29" s="27" customFormat="1">
      <c r="A24" s="14" t="s">
        <v>289</v>
      </c>
      <c r="B24" s="27">
        <f t="shared" si="23"/>
        <v>23</v>
      </c>
      <c r="C24" s="16">
        <f t="shared" si="5"/>
        <v>12288</v>
      </c>
      <c r="D24" s="16">
        <f t="shared" si="24"/>
        <v>12288</v>
      </c>
      <c r="E24" s="16">
        <f t="shared" si="6"/>
        <v>491520</v>
      </c>
      <c r="F24" s="15">
        <f t="shared" si="7"/>
        <v>860160</v>
      </c>
      <c r="G24" s="15">
        <f t="shared" si="8"/>
        <v>1.1499999999999999</v>
      </c>
      <c r="H24" s="15">
        <f t="shared" si="9"/>
        <v>860160</v>
      </c>
      <c r="I24" s="27">
        <f t="shared" si="45"/>
        <v>36864</v>
      </c>
      <c r="J24" s="27">
        <f t="shared" si="46"/>
        <v>18432</v>
      </c>
      <c r="K24" s="15">
        <f t="shared" si="12"/>
        <v>3.2857142857142856E-2</v>
      </c>
      <c r="L24" s="14">
        <f t="shared" si="13"/>
        <v>24576</v>
      </c>
      <c r="M24" s="16">
        <f t="shared" si="14"/>
        <v>24576</v>
      </c>
      <c r="N24" s="61">
        <f t="shared" si="47"/>
        <v>12288</v>
      </c>
      <c r="O24" s="15">
        <f t="shared" si="48"/>
        <v>12288</v>
      </c>
      <c r="P24" s="62">
        <f t="shared" si="49"/>
        <v>12288</v>
      </c>
      <c r="Q24" s="14">
        <f t="shared" si="50"/>
        <v>9830.4000000000015</v>
      </c>
      <c r="R24" s="15">
        <f t="shared" si="51"/>
        <v>9830.4000000000015</v>
      </c>
      <c r="S24" s="15">
        <f t="shared" si="52"/>
        <v>1536</v>
      </c>
      <c r="T24" s="16">
        <f t="shared" si="53"/>
        <v>1536</v>
      </c>
      <c r="U24" s="61">
        <f t="shared" si="54"/>
        <v>9216</v>
      </c>
      <c r="V24" s="27">
        <f t="shared" si="55"/>
        <v>1228.8</v>
      </c>
      <c r="W24" s="15">
        <f t="shared" si="56"/>
        <v>14745.599999999999</v>
      </c>
      <c r="Y24" s="15">
        <f t="shared" si="57"/>
        <v>9830.4000000000015</v>
      </c>
      <c r="Z24" s="62"/>
      <c r="AA24" s="354">
        <f t="shared" si="58"/>
        <v>12288</v>
      </c>
      <c r="AB24" s="15">
        <f t="shared" si="59"/>
        <v>6144</v>
      </c>
      <c r="AC24" s="16"/>
    </row>
    <row r="25" spans="1:29" s="27" customFormat="1">
      <c r="A25" s="14" t="s">
        <v>290</v>
      </c>
      <c r="B25" s="27">
        <f t="shared" si="23"/>
        <v>24</v>
      </c>
      <c r="C25" s="16">
        <f t="shared" si="5"/>
        <v>16384</v>
      </c>
      <c r="D25" s="16">
        <f t="shared" si="24"/>
        <v>16384</v>
      </c>
      <c r="E25" s="16">
        <f t="shared" si="6"/>
        <v>655360</v>
      </c>
      <c r="F25" s="15">
        <f t="shared" si="7"/>
        <v>1146880</v>
      </c>
      <c r="G25" s="15">
        <f t="shared" si="8"/>
        <v>1.2</v>
      </c>
      <c r="H25" s="15">
        <f t="shared" si="9"/>
        <v>1146880</v>
      </c>
      <c r="I25" s="27">
        <f t="shared" si="45"/>
        <v>49152</v>
      </c>
      <c r="J25" s="27">
        <f t="shared" si="46"/>
        <v>24576</v>
      </c>
      <c r="K25" s="15">
        <f t="shared" si="12"/>
        <v>3.4285714285714287E-2</v>
      </c>
      <c r="L25" s="14">
        <f t="shared" si="13"/>
        <v>32768</v>
      </c>
      <c r="M25" s="16">
        <f t="shared" si="14"/>
        <v>32768</v>
      </c>
      <c r="N25" s="61">
        <f t="shared" si="47"/>
        <v>16384</v>
      </c>
      <c r="O25" s="15">
        <f t="shared" si="48"/>
        <v>16384</v>
      </c>
      <c r="P25" s="62">
        <f t="shared" si="49"/>
        <v>16384</v>
      </c>
      <c r="Q25" s="14">
        <f t="shared" si="50"/>
        <v>13107.2</v>
      </c>
      <c r="R25" s="15">
        <f t="shared" si="51"/>
        <v>13107.2</v>
      </c>
      <c r="S25" s="15">
        <f t="shared" si="52"/>
        <v>2048</v>
      </c>
      <c r="T25" s="16">
        <f t="shared" si="53"/>
        <v>2048</v>
      </c>
      <c r="U25" s="61">
        <f t="shared" si="54"/>
        <v>12288</v>
      </c>
      <c r="V25" s="27">
        <f t="shared" si="55"/>
        <v>1638.4</v>
      </c>
      <c r="W25" s="15">
        <f t="shared" si="56"/>
        <v>19660.8</v>
      </c>
      <c r="Y25" s="15">
        <f t="shared" si="57"/>
        <v>13107.2</v>
      </c>
      <c r="Z25" s="62"/>
      <c r="AA25" s="354">
        <f t="shared" si="58"/>
        <v>16384</v>
      </c>
      <c r="AB25" s="15">
        <f t="shared" si="59"/>
        <v>8192</v>
      </c>
      <c r="AC25" s="16"/>
    </row>
    <row r="26" spans="1:29" s="27" customFormat="1">
      <c r="A26" s="14" t="s">
        <v>291</v>
      </c>
      <c r="B26" s="27">
        <f t="shared" si="23"/>
        <v>25</v>
      </c>
      <c r="C26" s="16">
        <f t="shared" si="5"/>
        <v>24576</v>
      </c>
      <c r="D26" s="16">
        <f t="shared" si="24"/>
        <v>24576</v>
      </c>
      <c r="E26" s="16">
        <f t="shared" si="6"/>
        <v>983040</v>
      </c>
      <c r="F26" s="15">
        <f t="shared" si="7"/>
        <v>1720320</v>
      </c>
      <c r="G26" s="15">
        <f t="shared" si="8"/>
        <v>1.25</v>
      </c>
      <c r="H26" s="15">
        <f t="shared" si="9"/>
        <v>1720320</v>
      </c>
      <c r="I26" s="27">
        <f t="shared" si="45"/>
        <v>73728</v>
      </c>
      <c r="J26" s="27">
        <f t="shared" si="46"/>
        <v>36864</v>
      </c>
      <c r="K26" s="15">
        <f t="shared" si="12"/>
        <v>3.5714285714285712E-2</v>
      </c>
      <c r="L26" s="14">
        <f t="shared" si="13"/>
        <v>49152</v>
      </c>
      <c r="M26" s="16">
        <f t="shared" si="14"/>
        <v>49152</v>
      </c>
      <c r="N26" s="61">
        <f t="shared" si="47"/>
        <v>24576</v>
      </c>
      <c r="O26" s="15">
        <f t="shared" si="48"/>
        <v>24576</v>
      </c>
      <c r="P26" s="62">
        <f t="shared" si="49"/>
        <v>24576</v>
      </c>
      <c r="Q26" s="14">
        <f t="shared" si="50"/>
        <v>19660.800000000003</v>
      </c>
      <c r="R26" s="15">
        <f t="shared" si="51"/>
        <v>19660.800000000003</v>
      </c>
      <c r="S26" s="15">
        <f t="shared" si="52"/>
        <v>3072</v>
      </c>
      <c r="T26" s="16">
        <f t="shared" si="53"/>
        <v>3072</v>
      </c>
      <c r="U26" s="61">
        <f t="shared" si="54"/>
        <v>18432</v>
      </c>
      <c r="V26" s="27">
        <f t="shared" si="55"/>
        <v>2457.6</v>
      </c>
      <c r="W26" s="15">
        <f t="shared" si="56"/>
        <v>29491.199999999997</v>
      </c>
      <c r="Y26" s="15">
        <f t="shared" si="57"/>
        <v>19660.800000000003</v>
      </c>
      <c r="Z26" s="62"/>
      <c r="AA26" s="354">
        <f t="shared" si="58"/>
        <v>24576</v>
      </c>
      <c r="AB26" s="15">
        <f t="shared" si="59"/>
        <v>12288</v>
      </c>
      <c r="AC26" s="16"/>
    </row>
    <row r="27" spans="1:29" s="94" customFormat="1">
      <c r="A27" s="89" t="s">
        <v>292</v>
      </c>
      <c r="B27" s="94">
        <f t="shared" si="23"/>
        <v>26</v>
      </c>
      <c r="C27" s="91">
        <f t="shared" si="5"/>
        <v>32768</v>
      </c>
      <c r="D27" s="91">
        <f t="shared" si="24"/>
        <v>32768</v>
      </c>
      <c r="E27" s="91">
        <f t="shared" si="6"/>
        <v>1310720</v>
      </c>
      <c r="F27" s="90">
        <f t="shared" si="7"/>
        <v>2293760</v>
      </c>
      <c r="G27" s="90">
        <f t="shared" si="8"/>
        <v>1.3</v>
      </c>
      <c r="H27" s="90">
        <f t="shared" si="9"/>
        <v>2293760</v>
      </c>
      <c r="I27" s="94">
        <f t="shared" si="45"/>
        <v>98304</v>
      </c>
      <c r="J27" s="94">
        <f t="shared" si="46"/>
        <v>49152</v>
      </c>
      <c r="K27" s="90">
        <f t="shared" si="12"/>
        <v>3.7142857142857144E-2</v>
      </c>
      <c r="L27" s="89">
        <f t="shared" si="13"/>
        <v>65536</v>
      </c>
      <c r="M27" s="91">
        <f t="shared" si="14"/>
        <v>65536</v>
      </c>
      <c r="N27" s="92">
        <f t="shared" si="47"/>
        <v>32768</v>
      </c>
      <c r="O27" s="90">
        <f t="shared" si="48"/>
        <v>32768</v>
      </c>
      <c r="P27" s="93">
        <f t="shared" si="49"/>
        <v>32768</v>
      </c>
      <c r="Q27" s="89">
        <f t="shared" si="50"/>
        <v>26214.400000000001</v>
      </c>
      <c r="R27" s="90">
        <f t="shared" si="51"/>
        <v>26214.400000000001</v>
      </c>
      <c r="S27" s="90">
        <f t="shared" si="52"/>
        <v>4096</v>
      </c>
      <c r="T27" s="91">
        <f t="shared" si="53"/>
        <v>4096</v>
      </c>
      <c r="U27" s="92">
        <f t="shared" si="54"/>
        <v>24576</v>
      </c>
      <c r="V27" s="94">
        <f t="shared" si="55"/>
        <v>3276.8</v>
      </c>
      <c r="W27" s="90">
        <f t="shared" si="56"/>
        <v>39321.599999999999</v>
      </c>
      <c r="Y27" s="90">
        <f t="shared" si="57"/>
        <v>26214.400000000001</v>
      </c>
      <c r="Z27" s="93"/>
      <c r="AA27" s="355">
        <f t="shared" si="58"/>
        <v>32768</v>
      </c>
      <c r="AB27" s="90">
        <f t="shared" si="59"/>
        <v>16384</v>
      </c>
      <c r="AC27" s="91"/>
    </row>
    <row r="28" spans="1:29" s="113" customFormat="1">
      <c r="A28" s="143" t="s">
        <v>273</v>
      </c>
      <c r="B28" s="495">
        <f t="shared" si="23"/>
        <v>27</v>
      </c>
      <c r="C28" s="466">
        <f t="shared" si="5"/>
        <v>49152</v>
      </c>
      <c r="D28" s="466">
        <f t="shared" si="24"/>
        <v>49152</v>
      </c>
      <c r="E28" s="466">
        <f t="shared" si="6"/>
        <v>1966080</v>
      </c>
      <c r="F28" s="126">
        <f t="shared" si="7"/>
        <v>3440640</v>
      </c>
      <c r="G28" s="126">
        <f t="shared" si="8"/>
        <v>1.3499999999999999</v>
      </c>
      <c r="H28" s="126">
        <f t="shared" si="9"/>
        <v>3440640</v>
      </c>
      <c r="I28" s="495">
        <f t="shared" si="45"/>
        <v>147456</v>
      </c>
      <c r="J28" s="495">
        <f t="shared" si="46"/>
        <v>73728</v>
      </c>
      <c r="K28" s="126">
        <f t="shared" si="12"/>
        <v>3.8571428571428569E-2</v>
      </c>
      <c r="L28" s="143">
        <f t="shared" si="13"/>
        <v>98304</v>
      </c>
      <c r="M28" s="466">
        <f t="shared" si="14"/>
        <v>98304</v>
      </c>
      <c r="N28" s="496">
        <f t="shared" si="47"/>
        <v>49152</v>
      </c>
      <c r="O28" s="126">
        <f t="shared" si="48"/>
        <v>49152</v>
      </c>
      <c r="P28" s="497">
        <f t="shared" si="49"/>
        <v>49152</v>
      </c>
      <c r="Q28" s="143">
        <f t="shared" si="50"/>
        <v>39321.600000000006</v>
      </c>
      <c r="R28" s="126">
        <f t="shared" si="51"/>
        <v>39321.600000000006</v>
      </c>
      <c r="S28" s="126">
        <f t="shared" si="52"/>
        <v>6144</v>
      </c>
      <c r="T28" s="466">
        <f t="shared" si="53"/>
        <v>6144</v>
      </c>
      <c r="U28" s="496">
        <f t="shared" si="54"/>
        <v>36864</v>
      </c>
      <c r="V28" s="495">
        <f t="shared" si="55"/>
        <v>4915.2</v>
      </c>
      <c r="W28" s="126">
        <f t="shared" si="56"/>
        <v>58982.399999999994</v>
      </c>
      <c r="X28" s="495"/>
      <c r="Y28" s="126">
        <f t="shared" si="57"/>
        <v>39321.600000000006</v>
      </c>
      <c r="Z28" s="497"/>
      <c r="AA28" s="143">
        <f t="shared" si="58"/>
        <v>49152</v>
      </c>
      <c r="AB28" s="126">
        <f t="shared" si="59"/>
        <v>24576</v>
      </c>
      <c r="AC28" s="466"/>
    </row>
    <row r="29" spans="1:29" s="113" customFormat="1">
      <c r="A29" s="143" t="s">
        <v>274</v>
      </c>
      <c r="B29" s="495">
        <f t="shared" si="23"/>
        <v>28</v>
      </c>
      <c r="C29" s="466">
        <f t="shared" si="5"/>
        <v>65536</v>
      </c>
      <c r="D29" s="466">
        <f t="shared" si="24"/>
        <v>65536</v>
      </c>
      <c r="E29" s="466">
        <f t="shared" si="6"/>
        <v>2621440</v>
      </c>
      <c r="F29" s="126">
        <f t="shared" si="7"/>
        <v>4587520</v>
      </c>
      <c r="G29" s="126">
        <f t="shared" si="8"/>
        <v>1.3999999999999997</v>
      </c>
      <c r="H29" s="126">
        <f t="shared" si="9"/>
        <v>4587520</v>
      </c>
      <c r="I29" s="495">
        <f t="shared" si="45"/>
        <v>196608</v>
      </c>
      <c r="J29" s="495">
        <f t="shared" si="46"/>
        <v>98304</v>
      </c>
      <c r="K29" s="126">
        <f t="shared" si="12"/>
        <v>3.9999999999999994E-2</v>
      </c>
      <c r="L29" s="143">
        <f t="shared" si="13"/>
        <v>131072</v>
      </c>
      <c r="M29" s="466">
        <f t="shared" si="14"/>
        <v>131072</v>
      </c>
      <c r="N29" s="496">
        <f t="shared" si="47"/>
        <v>65536</v>
      </c>
      <c r="O29" s="126">
        <f t="shared" si="48"/>
        <v>65536</v>
      </c>
      <c r="P29" s="497">
        <f t="shared" si="49"/>
        <v>65536</v>
      </c>
      <c r="Q29" s="143">
        <f t="shared" si="50"/>
        <v>52428.800000000003</v>
      </c>
      <c r="R29" s="126">
        <f t="shared" si="51"/>
        <v>52428.800000000003</v>
      </c>
      <c r="S29" s="126">
        <f t="shared" si="52"/>
        <v>8192</v>
      </c>
      <c r="T29" s="466">
        <f t="shared" si="53"/>
        <v>8192</v>
      </c>
      <c r="U29" s="496">
        <f t="shared" si="54"/>
        <v>49152</v>
      </c>
      <c r="V29" s="495">
        <f t="shared" si="55"/>
        <v>6553.6</v>
      </c>
      <c r="W29" s="126">
        <f t="shared" si="56"/>
        <v>78643.199999999997</v>
      </c>
      <c r="X29" s="495"/>
      <c r="Y29" s="126">
        <f t="shared" si="57"/>
        <v>52428.800000000003</v>
      </c>
      <c r="Z29" s="497"/>
      <c r="AA29" s="143">
        <f t="shared" si="58"/>
        <v>65536</v>
      </c>
      <c r="AB29" s="126">
        <f t="shared" si="59"/>
        <v>32768</v>
      </c>
      <c r="AC29" s="466"/>
    </row>
    <row r="30" spans="1:29" s="113" customFormat="1">
      <c r="A30" s="143" t="s">
        <v>275</v>
      </c>
      <c r="B30" s="495">
        <f t="shared" si="23"/>
        <v>29</v>
      </c>
      <c r="C30" s="466">
        <f t="shared" si="5"/>
        <v>98304</v>
      </c>
      <c r="D30" s="466">
        <f t="shared" si="24"/>
        <v>98304</v>
      </c>
      <c r="E30" s="466">
        <f t="shared" si="6"/>
        <v>3932160</v>
      </c>
      <c r="F30" s="126">
        <f t="shared" si="7"/>
        <v>6881280</v>
      </c>
      <c r="G30" s="126">
        <f t="shared" si="8"/>
        <v>1.45</v>
      </c>
      <c r="H30" s="126">
        <f t="shared" si="9"/>
        <v>6881280</v>
      </c>
      <c r="I30" s="495">
        <f t="shared" si="45"/>
        <v>294912</v>
      </c>
      <c r="J30" s="495">
        <f t="shared" si="46"/>
        <v>147456</v>
      </c>
      <c r="K30" s="126">
        <f t="shared" si="12"/>
        <v>4.1428571428571426E-2</v>
      </c>
      <c r="L30" s="143">
        <f t="shared" si="13"/>
        <v>196608</v>
      </c>
      <c r="M30" s="466">
        <f t="shared" si="14"/>
        <v>196608</v>
      </c>
      <c r="N30" s="496">
        <f t="shared" si="47"/>
        <v>98304</v>
      </c>
      <c r="O30" s="126">
        <f t="shared" si="48"/>
        <v>98304</v>
      </c>
      <c r="P30" s="497">
        <f t="shared" si="49"/>
        <v>98304</v>
      </c>
      <c r="Q30" s="143">
        <f t="shared" si="50"/>
        <v>78643.200000000012</v>
      </c>
      <c r="R30" s="126">
        <f t="shared" si="51"/>
        <v>78643.200000000012</v>
      </c>
      <c r="S30" s="126">
        <f t="shared" si="52"/>
        <v>12288</v>
      </c>
      <c r="T30" s="466">
        <f t="shared" si="53"/>
        <v>12288</v>
      </c>
      <c r="U30" s="496">
        <f t="shared" si="54"/>
        <v>73728</v>
      </c>
      <c r="V30" s="495">
        <f t="shared" si="55"/>
        <v>9830.4</v>
      </c>
      <c r="W30" s="126">
        <f t="shared" si="56"/>
        <v>117964.79999999999</v>
      </c>
      <c r="X30" s="495"/>
      <c r="Y30" s="126">
        <f t="shared" si="57"/>
        <v>78643.200000000012</v>
      </c>
      <c r="Z30" s="497"/>
      <c r="AA30" s="143">
        <f t="shared" si="58"/>
        <v>98304</v>
      </c>
      <c r="AB30" s="126">
        <f t="shared" si="59"/>
        <v>49152</v>
      </c>
      <c r="AC30" s="466"/>
    </row>
    <row r="31" spans="1:29" s="113" customFormat="1">
      <c r="A31" s="143" t="s">
        <v>276</v>
      </c>
      <c r="B31" s="495">
        <f t="shared" si="23"/>
        <v>30</v>
      </c>
      <c r="C31" s="466">
        <f t="shared" si="5"/>
        <v>131072</v>
      </c>
      <c r="D31" s="466">
        <f t="shared" si="24"/>
        <v>131072</v>
      </c>
      <c r="E31" s="466">
        <f t="shared" si="6"/>
        <v>5242880</v>
      </c>
      <c r="F31" s="126">
        <f t="shared" si="7"/>
        <v>9175040</v>
      </c>
      <c r="G31" s="126">
        <f t="shared" si="8"/>
        <v>1.5</v>
      </c>
      <c r="H31" s="126">
        <f t="shared" si="9"/>
        <v>9175040</v>
      </c>
      <c r="I31" s="495">
        <f t="shared" si="45"/>
        <v>393216</v>
      </c>
      <c r="J31" s="495">
        <f t="shared" si="46"/>
        <v>196608</v>
      </c>
      <c r="K31" s="126">
        <f t="shared" si="12"/>
        <v>4.2857142857142858E-2</v>
      </c>
      <c r="L31" s="143">
        <f t="shared" si="13"/>
        <v>262144</v>
      </c>
      <c r="M31" s="466">
        <f t="shared" si="14"/>
        <v>262144</v>
      </c>
      <c r="N31" s="496">
        <f t="shared" si="47"/>
        <v>131072</v>
      </c>
      <c r="O31" s="126">
        <f t="shared" si="48"/>
        <v>131072</v>
      </c>
      <c r="P31" s="497">
        <f t="shared" si="49"/>
        <v>131072</v>
      </c>
      <c r="Q31" s="143">
        <f t="shared" si="50"/>
        <v>104857.60000000001</v>
      </c>
      <c r="R31" s="126">
        <f t="shared" si="51"/>
        <v>104857.60000000001</v>
      </c>
      <c r="S31" s="126">
        <f t="shared" si="52"/>
        <v>16384</v>
      </c>
      <c r="T31" s="466">
        <f t="shared" si="53"/>
        <v>16384</v>
      </c>
      <c r="U31" s="496">
        <f t="shared" si="54"/>
        <v>98304</v>
      </c>
      <c r="V31" s="495">
        <f t="shared" si="55"/>
        <v>13107.2</v>
      </c>
      <c r="W31" s="126">
        <f t="shared" si="56"/>
        <v>157286.39999999999</v>
      </c>
      <c r="X31" s="495"/>
      <c r="Y31" s="126">
        <f t="shared" si="57"/>
        <v>104857.60000000001</v>
      </c>
      <c r="Z31" s="497"/>
      <c r="AA31" s="143">
        <f t="shared" si="58"/>
        <v>131072</v>
      </c>
      <c r="AB31" s="126">
        <f t="shared" si="59"/>
        <v>65536</v>
      </c>
      <c r="AC31" s="466"/>
    </row>
    <row r="32" spans="1:29" s="113" customFormat="1">
      <c r="A32" s="143" t="s">
        <v>277</v>
      </c>
      <c r="B32" s="495">
        <f t="shared" si="23"/>
        <v>31</v>
      </c>
      <c r="C32" s="466">
        <f t="shared" si="5"/>
        <v>196608</v>
      </c>
      <c r="D32" s="466">
        <f t="shared" si="24"/>
        <v>196608</v>
      </c>
      <c r="E32" s="466">
        <f t="shared" si="6"/>
        <v>7864320</v>
      </c>
      <c r="F32" s="126">
        <f t="shared" si="7"/>
        <v>13762560</v>
      </c>
      <c r="G32" s="126">
        <f t="shared" si="8"/>
        <v>1.5499999999999998</v>
      </c>
      <c r="H32" s="126">
        <f t="shared" si="9"/>
        <v>13762560</v>
      </c>
      <c r="I32" s="495">
        <f t="shared" si="45"/>
        <v>589824</v>
      </c>
      <c r="J32" s="495">
        <f t="shared" si="46"/>
        <v>294912</v>
      </c>
      <c r="K32" s="126">
        <f t="shared" si="12"/>
        <v>4.4285714285714282E-2</v>
      </c>
      <c r="L32" s="143">
        <f t="shared" si="13"/>
        <v>393216</v>
      </c>
      <c r="M32" s="466">
        <f t="shared" si="14"/>
        <v>393216</v>
      </c>
      <c r="N32" s="496">
        <f t="shared" si="47"/>
        <v>196608</v>
      </c>
      <c r="O32" s="126">
        <f t="shared" si="48"/>
        <v>196608</v>
      </c>
      <c r="P32" s="497">
        <f t="shared" si="49"/>
        <v>196608</v>
      </c>
      <c r="Q32" s="143">
        <f t="shared" si="50"/>
        <v>157286.40000000002</v>
      </c>
      <c r="R32" s="126">
        <f t="shared" si="51"/>
        <v>157286.40000000002</v>
      </c>
      <c r="S32" s="126">
        <f t="shared" si="52"/>
        <v>24576</v>
      </c>
      <c r="T32" s="466">
        <f t="shared" si="53"/>
        <v>24576</v>
      </c>
      <c r="U32" s="496">
        <f t="shared" si="54"/>
        <v>147456</v>
      </c>
      <c r="V32" s="495">
        <f t="shared" si="55"/>
        <v>19660.8</v>
      </c>
      <c r="W32" s="126">
        <f t="shared" si="56"/>
        <v>235929.59999999998</v>
      </c>
      <c r="X32" s="495"/>
      <c r="Y32" s="126">
        <f t="shared" si="57"/>
        <v>157286.40000000002</v>
      </c>
      <c r="Z32" s="497"/>
      <c r="AA32" s="143">
        <f t="shared" si="58"/>
        <v>196608</v>
      </c>
      <c r="AB32" s="126">
        <f t="shared" si="59"/>
        <v>98304</v>
      </c>
      <c r="AC32" s="466"/>
    </row>
    <row r="33" spans="1:29" s="117" customFormat="1">
      <c r="A33" s="144" t="s">
        <v>293</v>
      </c>
      <c r="B33" s="498">
        <f t="shared" si="23"/>
        <v>32</v>
      </c>
      <c r="C33" s="468">
        <f t="shared" si="5"/>
        <v>262144</v>
      </c>
      <c r="D33" s="468">
        <f t="shared" si="24"/>
        <v>262144</v>
      </c>
      <c r="E33" s="468">
        <f t="shared" si="6"/>
        <v>10485760</v>
      </c>
      <c r="F33" s="127">
        <f t="shared" si="7"/>
        <v>18350080</v>
      </c>
      <c r="G33" s="127">
        <f t="shared" si="8"/>
        <v>1.6</v>
      </c>
      <c r="H33" s="127">
        <f t="shared" si="9"/>
        <v>18350080</v>
      </c>
      <c r="I33" s="498">
        <f t="shared" si="45"/>
        <v>786432</v>
      </c>
      <c r="J33" s="498">
        <f t="shared" si="46"/>
        <v>393216</v>
      </c>
      <c r="K33" s="127">
        <f t="shared" si="12"/>
        <v>4.5714285714285714E-2</v>
      </c>
      <c r="L33" s="144">
        <f t="shared" si="13"/>
        <v>524288</v>
      </c>
      <c r="M33" s="468">
        <f t="shared" si="14"/>
        <v>524288</v>
      </c>
      <c r="N33" s="499">
        <f t="shared" si="47"/>
        <v>262144</v>
      </c>
      <c r="O33" s="127">
        <f t="shared" si="48"/>
        <v>262144</v>
      </c>
      <c r="P33" s="500">
        <f t="shared" si="49"/>
        <v>262144</v>
      </c>
      <c r="Q33" s="144">
        <f t="shared" si="50"/>
        <v>209715.20000000001</v>
      </c>
      <c r="R33" s="127">
        <f t="shared" si="51"/>
        <v>209715.20000000001</v>
      </c>
      <c r="S33" s="127">
        <f t="shared" si="52"/>
        <v>32768</v>
      </c>
      <c r="T33" s="468">
        <f t="shared" si="53"/>
        <v>32768</v>
      </c>
      <c r="U33" s="499">
        <f t="shared" si="54"/>
        <v>196608</v>
      </c>
      <c r="V33" s="498">
        <f t="shared" si="55"/>
        <v>26214.400000000001</v>
      </c>
      <c r="W33" s="127">
        <f t="shared" si="56"/>
        <v>314572.79999999999</v>
      </c>
      <c r="X33" s="498"/>
      <c r="Y33" s="127">
        <f t="shared" si="57"/>
        <v>209715.20000000001</v>
      </c>
      <c r="Z33" s="500"/>
      <c r="AA33" s="144">
        <f t="shared" si="58"/>
        <v>262144</v>
      </c>
      <c r="AB33" s="127">
        <f t="shared" si="59"/>
        <v>131072</v>
      </c>
      <c r="AC33" s="468"/>
    </row>
    <row r="34" spans="1:29" s="117" customFormat="1">
      <c r="A34" s="144" t="s">
        <v>294</v>
      </c>
      <c r="B34" s="498">
        <f t="shared" si="23"/>
        <v>33</v>
      </c>
      <c r="C34" s="468">
        <f t="shared" si="5"/>
        <v>393216</v>
      </c>
      <c r="D34" s="468">
        <f t="shared" si="24"/>
        <v>393216</v>
      </c>
      <c r="E34" s="468">
        <f t="shared" si="6"/>
        <v>15728640</v>
      </c>
      <c r="F34" s="127">
        <f t="shared" si="7"/>
        <v>27525120</v>
      </c>
      <c r="G34" s="127">
        <f t="shared" si="8"/>
        <v>1.65</v>
      </c>
      <c r="H34" s="127">
        <f t="shared" si="9"/>
        <v>27525120</v>
      </c>
      <c r="I34" s="498">
        <f t="shared" si="45"/>
        <v>1179648</v>
      </c>
      <c r="J34" s="498">
        <f t="shared" si="46"/>
        <v>589824</v>
      </c>
      <c r="K34" s="127">
        <f t="shared" si="12"/>
        <v>4.7142857142857139E-2</v>
      </c>
      <c r="L34" s="144">
        <f t="shared" si="13"/>
        <v>786432</v>
      </c>
      <c r="M34" s="468">
        <f t="shared" si="14"/>
        <v>786432</v>
      </c>
      <c r="N34" s="499">
        <f t="shared" si="47"/>
        <v>393216</v>
      </c>
      <c r="O34" s="127">
        <f t="shared" si="48"/>
        <v>393216</v>
      </c>
      <c r="P34" s="500">
        <f t="shared" si="49"/>
        <v>393216</v>
      </c>
      <c r="Q34" s="144">
        <f t="shared" si="50"/>
        <v>314572.80000000005</v>
      </c>
      <c r="R34" s="127">
        <f t="shared" si="51"/>
        <v>314572.80000000005</v>
      </c>
      <c r="S34" s="127">
        <f t="shared" si="52"/>
        <v>49152</v>
      </c>
      <c r="T34" s="468">
        <f t="shared" si="53"/>
        <v>49152</v>
      </c>
      <c r="U34" s="499">
        <f t="shared" si="54"/>
        <v>294912</v>
      </c>
      <c r="V34" s="498">
        <f t="shared" si="55"/>
        <v>39321.599999999999</v>
      </c>
      <c r="W34" s="127">
        <f t="shared" si="56"/>
        <v>471859.19999999995</v>
      </c>
      <c r="X34" s="498"/>
      <c r="Y34" s="127">
        <f t="shared" si="57"/>
        <v>314572.80000000005</v>
      </c>
      <c r="Z34" s="500"/>
      <c r="AA34" s="144">
        <f t="shared" si="58"/>
        <v>393216</v>
      </c>
      <c r="AB34" s="127">
        <f t="shared" si="59"/>
        <v>196608</v>
      </c>
      <c r="AC34" s="468"/>
    </row>
    <row r="35" spans="1:29" s="117" customFormat="1">
      <c r="A35" s="144" t="s">
        <v>295</v>
      </c>
      <c r="B35" s="498">
        <f t="shared" si="23"/>
        <v>34</v>
      </c>
      <c r="C35" s="468">
        <f t="shared" si="5"/>
        <v>524288</v>
      </c>
      <c r="D35" s="468">
        <f t="shared" si="24"/>
        <v>524288</v>
      </c>
      <c r="E35" s="468">
        <f t="shared" si="6"/>
        <v>20971520</v>
      </c>
      <c r="F35" s="127">
        <f t="shared" si="7"/>
        <v>36700160</v>
      </c>
      <c r="G35" s="127">
        <f t="shared" si="8"/>
        <v>1.7</v>
      </c>
      <c r="H35" s="127">
        <f t="shared" si="9"/>
        <v>36700160</v>
      </c>
      <c r="I35" s="498">
        <f t="shared" si="45"/>
        <v>1572864</v>
      </c>
      <c r="J35" s="498">
        <f t="shared" si="46"/>
        <v>786432</v>
      </c>
      <c r="K35" s="127">
        <f t="shared" si="12"/>
        <v>4.8571428571428571E-2</v>
      </c>
      <c r="L35" s="144">
        <f t="shared" si="13"/>
        <v>1048576</v>
      </c>
      <c r="M35" s="468">
        <f t="shared" si="14"/>
        <v>1048576</v>
      </c>
      <c r="N35" s="499">
        <f t="shared" si="47"/>
        <v>524288</v>
      </c>
      <c r="O35" s="127">
        <f t="shared" si="48"/>
        <v>524288</v>
      </c>
      <c r="P35" s="500">
        <f t="shared" si="49"/>
        <v>524288</v>
      </c>
      <c r="Q35" s="144">
        <f t="shared" si="50"/>
        <v>419430.40000000002</v>
      </c>
      <c r="R35" s="127">
        <f t="shared" si="51"/>
        <v>419430.40000000002</v>
      </c>
      <c r="S35" s="127">
        <f t="shared" si="52"/>
        <v>65536</v>
      </c>
      <c r="T35" s="468">
        <f t="shared" si="53"/>
        <v>65536</v>
      </c>
      <c r="U35" s="499">
        <f t="shared" si="54"/>
        <v>393216</v>
      </c>
      <c r="V35" s="498">
        <f t="shared" si="55"/>
        <v>52428.800000000003</v>
      </c>
      <c r="W35" s="127">
        <f t="shared" si="56"/>
        <v>629145.59999999998</v>
      </c>
      <c r="X35" s="498"/>
      <c r="Y35" s="127">
        <f t="shared" si="57"/>
        <v>419430.40000000002</v>
      </c>
      <c r="Z35" s="500"/>
      <c r="AA35" s="144">
        <f t="shared" si="58"/>
        <v>524288</v>
      </c>
      <c r="AB35" s="127">
        <f t="shared" si="59"/>
        <v>262144</v>
      </c>
      <c r="AC35" s="468"/>
    </row>
    <row r="36" spans="1:29" s="117" customFormat="1">
      <c r="A36" s="144" t="s">
        <v>296</v>
      </c>
      <c r="B36" s="498">
        <f t="shared" si="23"/>
        <v>35</v>
      </c>
      <c r="C36" s="468">
        <f t="shared" si="5"/>
        <v>786432</v>
      </c>
      <c r="D36" s="468">
        <f t="shared" si="24"/>
        <v>786432</v>
      </c>
      <c r="E36" s="468">
        <f t="shared" si="6"/>
        <v>31457280</v>
      </c>
      <c r="F36" s="127">
        <f t="shared" si="7"/>
        <v>55050240</v>
      </c>
      <c r="G36" s="127">
        <f t="shared" si="8"/>
        <v>1.75</v>
      </c>
      <c r="H36" s="127">
        <f t="shared" si="9"/>
        <v>55050240</v>
      </c>
      <c r="I36" s="498">
        <f t="shared" si="45"/>
        <v>2359296</v>
      </c>
      <c r="J36" s="498">
        <f t="shared" si="46"/>
        <v>1179648</v>
      </c>
      <c r="K36" s="127">
        <f t="shared" si="12"/>
        <v>0.05</v>
      </c>
      <c r="L36" s="144">
        <f t="shared" si="13"/>
        <v>1572864</v>
      </c>
      <c r="M36" s="468">
        <f t="shared" si="14"/>
        <v>1572864</v>
      </c>
      <c r="N36" s="499">
        <f t="shared" si="47"/>
        <v>786432</v>
      </c>
      <c r="O36" s="127">
        <f t="shared" si="48"/>
        <v>786432</v>
      </c>
      <c r="P36" s="500">
        <f t="shared" si="49"/>
        <v>786432</v>
      </c>
      <c r="Q36" s="144">
        <f t="shared" si="50"/>
        <v>629145.60000000009</v>
      </c>
      <c r="R36" s="127">
        <f t="shared" si="51"/>
        <v>629145.60000000009</v>
      </c>
      <c r="S36" s="127">
        <f t="shared" si="52"/>
        <v>98304</v>
      </c>
      <c r="T36" s="468">
        <f t="shared" si="53"/>
        <v>98304</v>
      </c>
      <c r="U36" s="499">
        <f t="shared" si="54"/>
        <v>589824</v>
      </c>
      <c r="V36" s="498">
        <f t="shared" si="55"/>
        <v>78643.199999999997</v>
      </c>
      <c r="W36" s="127">
        <f t="shared" si="56"/>
        <v>943718.39999999991</v>
      </c>
      <c r="X36" s="498"/>
      <c r="Y36" s="127">
        <f t="shared" si="57"/>
        <v>629145.60000000009</v>
      </c>
      <c r="Z36" s="500"/>
      <c r="AA36" s="144">
        <f t="shared" si="58"/>
        <v>786432</v>
      </c>
      <c r="AB36" s="127">
        <f t="shared" si="59"/>
        <v>393216</v>
      </c>
      <c r="AC36" s="468"/>
    </row>
    <row r="37" spans="1:29" s="117" customFormat="1">
      <c r="A37" s="144" t="s">
        <v>297</v>
      </c>
      <c r="B37" s="498">
        <f t="shared" si="23"/>
        <v>36</v>
      </c>
      <c r="C37" s="468">
        <f t="shared" si="5"/>
        <v>1048576</v>
      </c>
      <c r="D37" s="468">
        <f t="shared" si="24"/>
        <v>1048576</v>
      </c>
      <c r="E37" s="468">
        <f t="shared" si="6"/>
        <v>41943040</v>
      </c>
      <c r="F37" s="127">
        <f t="shared" si="7"/>
        <v>73400320</v>
      </c>
      <c r="G37" s="127">
        <f t="shared" si="8"/>
        <v>1.7999999999999998</v>
      </c>
      <c r="H37" s="127">
        <f t="shared" si="9"/>
        <v>73400320</v>
      </c>
      <c r="I37" s="498">
        <f t="shared" si="45"/>
        <v>3145728</v>
      </c>
      <c r="J37" s="498">
        <f t="shared" si="46"/>
        <v>1572864</v>
      </c>
      <c r="K37" s="127">
        <f t="shared" si="12"/>
        <v>5.1428571428571421E-2</v>
      </c>
      <c r="L37" s="144">
        <f t="shared" si="13"/>
        <v>2097152</v>
      </c>
      <c r="M37" s="468">
        <f t="shared" si="14"/>
        <v>2097152</v>
      </c>
      <c r="N37" s="499">
        <f t="shared" si="47"/>
        <v>1048576</v>
      </c>
      <c r="O37" s="127">
        <f t="shared" si="48"/>
        <v>1048576</v>
      </c>
      <c r="P37" s="500">
        <f t="shared" si="49"/>
        <v>1048576</v>
      </c>
      <c r="Q37" s="144">
        <f t="shared" si="50"/>
        <v>838860.80000000005</v>
      </c>
      <c r="R37" s="127">
        <f t="shared" si="51"/>
        <v>838860.80000000005</v>
      </c>
      <c r="S37" s="127">
        <f t="shared" si="52"/>
        <v>131072</v>
      </c>
      <c r="T37" s="468">
        <f t="shared" si="53"/>
        <v>131072</v>
      </c>
      <c r="U37" s="499">
        <f t="shared" si="54"/>
        <v>786432</v>
      </c>
      <c r="V37" s="498">
        <f t="shared" si="55"/>
        <v>104857.60000000001</v>
      </c>
      <c r="W37" s="127">
        <f t="shared" si="56"/>
        <v>1258291.2</v>
      </c>
      <c r="X37" s="498"/>
      <c r="Y37" s="127">
        <f t="shared" si="57"/>
        <v>838860.80000000005</v>
      </c>
      <c r="Z37" s="500"/>
      <c r="AA37" s="144">
        <f t="shared" si="58"/>
        <v>1048576</v>
      </c>
      <c r="AB37" s="127">
        <f t="shared" si="59"/>
        <v>524288</v>
      </c>
      <c r="AC37" s="468"/>
    </row>
    <row r="38" spans="1:29" s="112" customFormat="1">
      <c r="A38" s="11" t="s">
        <v>298</v>
      </c>
      <c r="B38" s="5">
        <f t="shared" si="23"/>
        <v>37</v>
      </c>
      <c r="C38" s="13">
        <f t="shared" si="5"/>
        <v>1572864</v>
      </c>
      <c r="D38" s="13">
        <f t="shared" si="24"/>
        <v>1572864</v>
      </c>
      <c r="E38" s="13">
        <f t="shared" si="6"/>
        <v>62914560</v>
      </c>
      <c r="F38" s="12">
        <f t="shared" si="7"/>
        <v>110100480</v>
      </c>
      <c r="G38" s="12">
        <f t="shared" si="8"/>
        <v>1.85</v>
      </c>
      <c r="H38" s="12">
        <f t="shared" si="9"/>
        <v>110100480</v>
      </c>
      <c r="I38" s="5">
        <f t="shared" si="45"/>
        <v>4718592</v>
      </c>
      <c r="J38" s="5">
        <f t="shared" si="46"/>
        <v>2359296</v>
      </c>
      <c r="K38" s="12">
        <f t="shared" si="12"/>
        <v>5.2857142857142859E-2</v>
      </c>
      <c r="L38" s="11">
        <f t="shared" si="13"/>
        <v>3145728</v>
      </c>
      <c r="M38" s="13">
        <f t="shared" si="14"/>
        <v>3145728</v>
      </c>
      <c r="N38" s="59">
        <f t="shared" si="47"/>
        <v>1572864</v>
      </c>
      <c r="O38" s="12">
        <f t="shared" si="48"/>
        <v>1572864</v>
      </c>
      <c r="P38" s="60">
        <f t="shared" si="49"/>
        <v>1572864</v>
      </c>
      <c r="Q38" s="11">
        <f t="shared" si="50"/>
        <v>1258291.2000000002</v>
      </c>
      <c r="R38" s="12">
        <f t="shared" si="51"/>
        <v>1258291.2000000002</v>
      </c>
      <c r="S38" s="12">
        <f t="shared" si="52"/>
        <v>196608</v>
      </c>
      <c r="T38" s="13">
        <f t="shared" si="53"/>
        <v>196608</v>
      </c>
      <c r="U38" s="59">
        <f t="shared" si="54"/>
        <v>1179648</v>
      </c>
      <c r="V38" s="5">
        <f t="shared" si="55"/>
        <v>157286.39999999999</v>
      </c>
      <c r="W38" s="12">
        <f t="shared" si="56"/>
        <v>1887436.7999999998</v>
      </c>
      <c r="X38" s="5"/>
      <c r="Y38" s="12">
        <f t="shared" si="57"/>
        <v>1258291.2000000002</v>
      </c>
      <c r="Z38" s="60"/>
      <c r="AA38" s="11">
        <f t="shared" si="58"/>
        <v>1572864</v>
      </c>
      <c r="AB38" s="12">
        <f t="shared" si="59"/>
        <v>786432</v>
      </c>
      <c r="AC38" s="13"/>
    </row>
    <row r="39" spans="1:29" s="112" customFormat="1">
      <c r="A39" s="11" t="s">
        <v>299</v>
      </c>
      <c r="B39" s="5">
        <f t="shared" si="23"/>
        <v>38</v>
      </c>
      <c r="C39" s="13">
        <f t="shared" si="5"/>
        <v>2097152</v>
      </c>
      <c r="D39" s="13">
        <f t="shared" si="24"/>
        <v>2097152</v>
      </c>
      <c r="E39" s="13">
        <f t="shared" si="6"/>
        <v>83886080</v>
      </c>
      <c r="F39" s="12">
        <f t="shared" si="7"/>
        <v>146800640</v>
      </c>
      <c r="G39" s="12">
        <f t="shared" si="8"/>
        <v>1.9</v>
      </c>
      <c r="H39" s="12">
        <f t="shared" si="9"/>
        <v>146800640</v>
      </c>
      <c r="I39" s="5">
        <f t="shared" si="45"/>
        <v>6291456</v>
      </c>
      <c r="J39" s="5">
        <f t="shared" si="46"/>
        <v>3145728</v>
      </c>
      <c r="K39" s="12">
        <f t="shared" si="12"/>
        <v>5.4285714285714284E-2</v>
      </c>
      <c r="L39" s="11">
        <f t="shared" si="13"/>
        <v>4194304</v>
      </c>
      <c r="M39" s="13">
        <f t="shared" si="14"/>
        <v>4194304</v>
      </c>
      <c r="N39" s="59">
        <f t="shared" si="47"/>
        <v>2097152</v>
      </c>
      <c r="O39" s="12">
        <f t="shared" si="48"/>
        <v>2097152</v>
      </c>
      <c r="P39" s="60">
        <f t="shared" si="49"/>
        <v>2097152</v>
      </c>
      <c r="Q39" s="11">
        <f t="shared" si="50"/>
        <v>1677721.6000000001</v>
      </c>
      <c r="R39" s="12">
        <f t="shared" si="51"/>
        <v>1677721.6000000001</v>
      </c>
      <c r="S39" s="12">
        <f t="shared" si="52"/>
        <v>262144</v>
      </c>
      <c r="T39" s="13">
        <f t="shared" si="53"/>
        <v>262144</v>
      </c>
      <c r="U39" s="59">
        <f t="shared" si="54"/>
        <v>1572864</v>
      </c>
      <c r="V39" s="5">
        <f t="shared" si="55"/>
        <v>209715.20000000001</v>
      </c>
      <c r="W39" s="12">
        <f t="shared" si="56"/>
        <v>2516582.3999999999</v>
      </c>
      <c r="X39" s="5"/>
      <c r="Y39" s="12">
        <f t="shared" si="57"/>
        <v>1677721.6000000001</v>
      </c>
      <c r="Z39" s="60"/>
      <c r="AA39" s="11">
        <f t="shared" si="58"/>
        <v>2097152</v>
      </c>
      <c r="AB39" s="12">
        <f t="shared" si="59"/>
        <v>1048576</v>
      </c>
      <c r="AC39" s="13"/>
    </row>
    <row r="40" spans="1:29" s="112" customFormat="1">
      <c r="A40" s="11" t="s">
        <v>300</v>
      </c>
      <c r="B40" s="5">
        <f t="shared" si="23"/>
        <v>39</v>
      </c>
      <c r="C40" s="13">
        <f t="shared" si="5"/>
        <v>3145728</v>
      </c>
      <c r="D40" s="13">
        <f t="shared" si="24"/>
        <v>3145728</v>
      </c>
      <c r="E40" s="13">
        <f t="shared" si="6"/>
        <v>125829120</v>
      </c>
      <c r="F40" s="12">
        <f t="shared" si="7"/>
        <v>220200960</v>
      </c>
      <c r="G40" s="12">
        <f t="shared" si="8"/>
        <v>1.9500000000000002</v>
      </c>
      <c r="H40" s="12">
        <f t="shared" si="9"/>
        <v>220200960</v>
      </c>
      <c r="I40" s="5">
        <f t="shared" si="45"/>
        <v>9437184</v>
      </c>
      <c r="J40" s="5">
        <f t="shared" si="46"/>
        <v>4718592</v>
      </c>
      <c r="K40" s="12">
        <f t="shared" si="12"/>
        <v>5.5714285714285716E-2</v>
      </c>
      <c r="L40" s="11">
        <f t="shared" si="13"/>
        <v>6291456</v>
      </c>
      <c r="M40" s="13">
        <f t="shared" si="14"/>
        <v>6291456</v>
      </c>
      <c r="N40" s="59">
        <f t="shared" si="47"/>
        <v>3145728</v>
      </c>
      <c r="O40" s="12">
        <f t="shared" si="48"/>
        <v>3145728</v>
      </c>
      <c r="P40" s="60">
        <f t="shared" si="49"/>
        <v>3145728</v>
      </c>
      <c r="Q40" s="11">
        <f t="shared" si="50"/>
        <v>2516582.4000000004</v>
      </c>
      <c r="R40" s="12">
        <f t="shared" si="51"/>
        <v>2516582.4000000004</v>
      </c>
      <c r="S40" s="12">
        <f t="shared" si="52"/>
        <v>393216</v>
      </c>
      <c r="T40" s="13">
        <f t="shared" si="53"/>
        <v>393216</v>
      </c>
      <c r="U40" s="59">
        <f t="shared" si="54"/>
        <v>2359296</v>
      </c>
      <c r="V40" s="5">
        <f t="shared" si="55"/>
        <v>314572.79999999999</v>
      </c>
      <c r="W40" s="12">
        <f t="shared" si="56"/>
        <v>3774873.5999999996</v>
      </c>
      <c r="X40" s="5"/>
      <c r="Y40" s="12">
        <f t="shared" si="57"/>
        <v>2516582.4000000004</v>
      </c>
      <c r="Z40" s="60"/>
      <c r="AA40" s="11">
        <f t="shared" si="58"/>
        <v>3145728</v>
      </c>
      <c r="AB40" s="12">
        <f t="shared" si="59"/>
        <v>1572864</v>
      </c>
      <c r="AC40" s="13"/>
    </row>
    <row r="41" spans="1:29" s="112" customFormat="1">
      <c r="A41" s="11" t="s">
        <v>301</v>
      </c>
      <c r="B41" s="5">
        <f t="shared" si="23"/>
        <v>40</v>
      </c>
      <c r="C41" s="13">
        <f t="shared" si="5"/>
        <v>4194304</v>
      </c>
      <c r="D41" s="13">
        <f t="shared" si="24"/>
        <v>4194304</v>
      </c>
      <c r="E41" s="13">
        <f t="shared" si="6"/>
        <v>167772160</v>
      </c>
      <c r="F41" s="12">
        <f t="shared" si="7"/>
        <v>293601280</v>
      </c>
      <c r="G41" s="12">
        <f t="shared" si="8"/>
        <v>2</v>
      </c>
      <c r="H41" s="12">
        <f t="shared" si="9"/>
        <v>293601280</v>
      </c>
      <c r="I41" s="5">
        <f t="shared" si="45"/>
        <v>12582912</v>
      </c>
      <c r="J41" s="5">
        <f t="shared" si="46"/>
        <v>6291456</v>
      </c>
      <c r="K41" s="12">
        <f t="shared" si="12"/>
        <v>5.7142857142857141E-2</v>
      </c>
      <c r="L41" s="11">
        <f t="shared" si="13"/>
        <v>8388608</v>
      </c>
      <c r="M41" s="13">
        <f t="shared" si="14"/>
        <v>8388608</v>
      </c>
      <c r="N41" s="59">
        <f t="shared" si="47"/>
        <v>4194304</v>
      </c>
      <c r="O41" s="12">
        <f t="shared" si="48"/>
        <v>4194304</v>
      </c>
      <c r="P41" s="60">
        <f t="shared" si="49"/>
        <v>4194304</v>
      </c>
      <c r="Q41" s="11">
        <f t="shared" si="50"/>
        <v>3355443.2000000002</v>
      </c>
      <c r="R41" s="12">
        <f t="shared" si="51"/>
        <v>3355443.2000000002</v>
      </c>
      <c r="S41" s="12">
        <f t="shared" si="52"/>
        <v>524288</v>
      </c>
      <c r="T41" s="13">
        <f t="shared" si="53"/>
        <v>524288</v>
      </c>
      <c r="U41" s="59">
        <f t="shared" si="54"/>
        <v>3145728</v>
      </c>
      <c r="V41" s="5">
        <f t="shared" si="55"/>
        <v>419430.40000000002</v>
      </c>
      <c r="W41" s="12">
        <f t="shared" si="56"/>
        <v>5033164.7999999998</v>
      </c>
      <c r="X41" s="5"/>
      <c r="Y41" s="12">
        <f t="shared" si="57"/>
        <v>3355443.2000000002</v>
      </c>
      <c r="Z41" s="60"/>
      <c r="AA41" s="11">
        <f t="shared" si="58"/>
        <v>4194304</v>
      </c>
      <c r="AB41" s="12">
        <f t="shared" si="59"/>
        <v>2097152</v>
      </c>
      <c r="AC41" s="13"/>
    </row>
    <row r="42" spans="1:29" s="112" customFormat="1">
      <c r="A42" s="11" t="s">
        <v>302</v>
      </c>
      <c r="B42" s="5">
        <f t="shared" si="23"/>
        <v>41</v>
      </c>
      <c r="C42" s="13">
        <f t="shared" si="5"/>
        <v>6291456</v>
      </c>
      <c r="D42" s="13">
        <f t="shared" si="24"/>
        <v>6291456</v>
      </c>
      <c r="E42" s="13">
        <f t="shared" si="6"/>
        <v>251658240</v>
      </c>
      <c r="F42" s="12">
        <f t="shared" si="7"/>
        <v>440401920</v>
      </c>
      <c r="G42" s="12">
        <f t="shared" si="8"/>
        <v>2.0500000000000003</v>
      </c>
      <c r="H42" s="12">
        <f t="shared" si="9"/>
        <v>440401920</v>
      </c>
      <c r="I42" s="5">
        <f t="shared" si="45"/>
        <v>18874368</v>
      </c>
      <c r="J42" s="5">
        <f t="shared" si="46"/>
        <v>9437184</v>
      </c>
      <c r="K42" s="12">
        <f t="shared" si="12"/>
        <v>5.8571428571428573E-2</v>
      </c>
      <c r="L42" s="11">
        <f t="shared" si="13"/>
        <v>12582912</v>
      </c>
      <c r="M42" s="13">
        <f t="shared" si="14"/>
        <v>12582912</v>
      </c>
      <c r="N42" s="59">
        <f t="shared" si="47"/>
        <v>6291456</v>
      </c>
      <c r="O42" s="12">
        <f t="shared" si="48"/>
        <v>6291456</v>
      </c>
      <c r="P42" s="60">
        <f t="shared" si="49"/>
        <v>6291456</v>
      </c>
      <c r="Q42" s="11">
        <f t="shared" si="50"/>
        <v>5033164.8000000007</v>
      </c>
      <c r="R42" s="12">
        <f t="shared" si="51"/>
        <v>5033164.8000000007</v>
      </c>
      <c r="S42" s="12">
        <f t="shared" si="52"/>
        <v>786432</v>
      </c>
      <c r="T42" s="13">
        <f t="shared" si="53"/>
        <v>786432</v>
      </c>
      <c r="U42" s="59">
        <f t="shared" si="54"/>
        <v>4718592</v>
      </c>
      <c r="V42" s="5">
        <f t="shared" si="55"/>
        <v>629145.59999999998</v>
      </c>
      <c r="W42" s="12">
        <f t="shared" si="56"/>
        <v>7549747.1999999993</v>
      </c>
      <c r="X42" s="5"/>
      <c r="Y42" s="12">
        <f t="shared" si="57"/>
        <v>5033164.8000000007</v>
      </c>
      <c r="Z42" s="60"/>
      <c r="AA42" s="11">
        <f t="shared" si="58"/>
        <v>6291456</v>
      </c>
      <c r="AB42" s="12">
        <f t="shared" si="59"/>
        <v>3145728</v>
      </c>
      <c r="AC42" s="13"/>
    </row>
    <row r="43" spans="1:29" s="110" customFormat="1">
      <c r="A43" s="14" t="s">
        <v>303</v>
      </c>
      <c r="B43" s="27">
        <f t="shared" si="23"/>
        <v>42</v>
      </c>
      <c r="C43" s="16">
        <f t="shared" si="5"/>
        <v>8388608</v>
      </c>
      <c r="D43" s="16">
        <f t="shared" si="24"/>
        <v>8388608</v>
      </c>
      <c r="E43" s="16">
        <f t="shared" si="6"/>
        <v>335544320</v>
      </c>
      <c r="F43" s="15">
        <f t="shared" si="7"/>
        <v>587202560</v>
      </c>
      <c r="G43" s="15">
        <f t="shared" si="8"/>
        <v>2.1</v>
      </c>
      <c r="H43" s="15">
        <f t="shared" si="9"/>
        <v>587202560</v>
      </c>
      <c r="I43" s="27">
        <f t="shared" si="45"/>
        <v>25165824</v>
      </c>
      <c r="J43" s="27">
        <f t="shared" si="46"/>
        <v>12582912</v>
      </c>
      <c r="K43" s="15">
        <f t="shared" si="12"/>
        <v>0.06</v>
      </c>
      <c r="L43" s="14">
        <f t="shared" si="13"/>
        <v>16777216</v>
      </c>
      <c r="M43" s="16">
        <f t="shared" si="14"/>
        <v>16777216</v>
      </c>
      <c r="N43" s="61">
        <f t="shared" si="47"/>
        <v>8388608</v>
      </c>
      <c r="O43" s="15">
        <f t="shared" si="48"/>
        <v>8388608</v>
      </c>
      <c r="P43" s="62">
        <f t="shared" si="49"/>
        <v>8388608</v>
      </c>
      <c r="Q43" s="14">
        <f t="shared" si="50"/>
        <v>6710886.4000000004</v>
      </c>
      <c r="R43" s="15">
        <f t="shared" si="51"/>
        <v>6710886.4000000004</v>
      </c>
      <c r="S43" s="15">
        <f t="shared" si="52"/>
        <v>1048576</v>
      </c>
      <c r="T43" s="16">
        <f t="shared" si="53"/>
        <v>1048576</v>
      </c>
      <c r="U43" s="61">
        <f t="shared" si="54"/>
        <v>6291456</v>
      </c>
      <c r="V43" s="27">
        <f t="shared" si="55"/>
        <v>838860.80000000005</v>
      </c>
      <c r="W43" s="15">
        <f t="shared" si="56"/>
        <v>10066329.6</v>
      </c>
      <c r="X43" s="27"/>
      <c r="Y43" s="15">
        <f t="shared" si="57"/>
        <v>6710886.4000000004</v>
      </c>
      <c r="Z43" s="62"/>
      <c r="AA43" s="14">
        <f t="shared" si="58"/>
        <v>8388608</v>
      </c>
      <c r="AB43" s="15">
        <f t="shared" si="59"/>
        <v>4194304</v>
      </c>
      <c r="AC43" s="16"/>
    </row>
    <row r="44" spans="1:29" s="110" customFormat="1">
      <c r="A44" s="14" t="s">
        <v>304</v>
      </c>
      <c r="B44" s="27">
        <f t="shared" si="23"/>
        <v>43</v>
      </c>
      <c r="C44" s="16">
        <f t="shared" si="5"/>
        <v>12582912</v>
      </c>
      <c r="D44" s="16">
        <f t="shared" si="24"/>
        <v>12582912</v>
      </c>
      <c r="E44" s="16">
        <f t="shared" si="6"/>
        <v>503316480</v>
      </c>
      <c r="F44" s="15">
        <f t="shared" si="7"/>
        <v>880803840</v>
      </c>
      <c r="G44" s="15">
        <f t="shared" si="8"/>
        <v>2.15</v>
      </c>
      <c r="H44" s="15">
        <f t="shared" si="9"/>
        <v>880803840</v>
      </c>
      <c r="I44" s="27">
        <f t="shared" si="45"/>
        <v>37748736</v>
      </c>
      <c r="J44" s="27">
        <f t="shared" si="46"/>
        <v>18874368</v>
      </c>
      <c r="K44" s="15">
        <f t="shared" si="12"/>
        <v>6.1428571428571423E-2</v>
      </c>
      <c r="L44" s="14">
        <f t="shared" si="13"/>
        <v>25165824</v>
      </c>
      <c r="M44" s="16">
        <f t="shared" si="14"/>
        <v>25165824</v>
      </c>
      <c r="N44" s="61">
        <f t="shared" si="47"/>
        <v>12582912</v>
      </c>
      <c r="O44" s="15">
        <f t="shared" si="48"/>
        <v>12582912</v>
      </c>
      <c r="P44" s="62">
        <f t="shared" si="49"/>
        <v>12582912</v>
      </c>
      <c r="Q44" s="14">
        <f t="shared" si="50"/>
        <v>10066329.600000001</v>
      </c>
      <c r="R44" s="15">
        <f t="shared" si="51"/>
        <v>10066329.600000001</v>
      </c>
      <c r="S44" s="15">
        <f t="shared" si="52"/>
        <v>1572864</v>
      </c>
      <c r="T44" s="16">
        <f t="shared" si="53"/>
        <v>1572864</v>
      </c>
      <c r="U44" s="61">
        <f t="shared" si="54"/>
        <v>9437184</v>
      </c>
      <c r="V44" s="27">
        <f t="shared" si="55"/>
        <v>1258291.2</v>
      </c>
      <c r="W44" s="15">
        <f t="shared" si="56"/>
        <v>15099494.399999999</v>
      </c>
      <c r="X44" s="27"/>
      <c r="Y44" s="15">
        <f t="shared" si="57"/>
        <v>10066329.600000001</v>
      </c>
      <c r="Z44" s="62"/>
      <c r="AA44" s="14">
        <f t="shared" si="58"/>
        <v>12582912</v>
      </c>
      <c r="AB44" s="15">
        <f t="shared" si="59"/>
        <v>6291456</v>
      </c>
      <c r="AC44" s="16"/>
    </row>
    <row r="45" spans="1:29" s="110" customFormat="1">
      <c r="A45" s="14" t="s">
        <v>305</v>
      </c>
      <c r="B45" s="27">
        <f t="shared" si="23"/>
        <v>44</v>
      </c>
      <c r="C45" s="16">
        <f t="shared" si="5"/>
        <v>16777216</v>
      </c>
      <c r="D45" s="16">
        <f t="shared" si="24"/>
        <v>16777216</v>
      </c>
      <c r="E45" s="16">
        <f t="shared" si="6"/>
        <v>671088640</v>
      </c>
      <c r="F45" s="15">
        <f t="shared" si="7"/>
        <v>1174405120</v>
      </c>
      <c r="G45" s="15">
        <f t="shared" si="8"/>
        <v>2.2000000000000002</v>
      </c>
      <c r="H45" s="15">
        <f t="shared" si="9"/>
        <v>1174405120</v>
      </c>
      <c r="I45" s="27">
        <f t="shared" si="45"/>
        <v>50331648</v>
      </c>
      <c r="J45" s="27">
        <f t="shared" si="46"/>
        <v>25165824</v>
      </c>
      <c r="K45" s="15">
        <f t="shared" si="12"/>
        <v>6.2857142857142861E-2</v>
      </c>
      <c r="L45" s="14">
        <f t="shared" si="13"/>
        <v>33554432</v>
      </c>
      <c r="M45" s="16">
        <f t="shared" si="14"/>
        <v>33554432</v>
      </c>
      <c r="N45" s="61">
        <f t="shared" si="47"/>
        <v>16777216</v>
      </c>
      <c r="O45" s="15">
        <f t="shared" si="48"/>
        <v>16777216</v>
      </c>
      <c r="P45" s="62">
        <f t="shared" si="49"/>
        <v>16777216</v>
      </c>
      <c r="Q45" s="14">
        <f t="shared" si="50"/>
        <v>13421772.800000001</v>
      </c>
      <c r="R45" s="15">
        <f t="shared" si="51"/>
        <v>13421772.800000001</v>
      </c>
      <c r="S45" s="15">
        <f t="shared" si="52"/>
        <v>2097152</v>
      </c>
      <c r="T45" s="16">
        <f t="shared" si="53"/>
        <v>2097152</v>
      </c>
      <c r="U45" s="61">
        <f t="shared" si="54"/>
        <v>12582912</v>
      </c>
      <c r="V45" s="27">
        <f t="shared" si="55"/>
        <v>1677721.6000000001</v>
      </c>
      <c r="W45" s="15">
        <f t="shared" si="56"/>
        <v>20132659.199999999</v>
      </c>
      <c r="X45" s="27"/>
      <c r="Y45" s="15">
        <f t="shared" si="57"/>
        <v>13421772.800000001</v>
      </c>
      <c r="Z45" s="62"/>
      <c r="AA45" s="14">
        <f t="shared" si="58"/>
        <v>16777216</v>
      </c>
      <c r="AB45" s="15">
        <f t="shared" si="59"/>
        <v>8388608</v>
      </c>
      <c r="AC45" s="16"/>
    </row>
    <row r="46" spans="1:29" s="110" customFormat="1">
      <c r="A46" s="14" t="s">
        <v>306</v>
      </c>
      <c r="B46" s="27">
        <f t="shared" si="23"/>
        <v>45</v>
      </c>
      <c r="C46" s="16">
        <f t="shared" si="5"/>
        <v>25165824</v>
      </c>
      <c r="D46" s="16">
        <f t="shared" si="24"/>
        <v>25165824</v>
      </c>
      <c r="E46" s="16">
        <f t="shared" si="6"/>
        <v>1006632960</v>
      </c>
      <c r="F46" s="15">
        <f t="shared" si="7"/>
        <v>1761607680</v>
      </c>
      <c r="G46" s="15">
        <f t="shared" si="8"/>
        <v>2.25</v>
      </c>
      <c r="H46" s="15">
        <f t="shared" si="9"/>
        <v>1761607680</v>
      </c>
      <c r="I46" s="27">
        <f t="shared" si="45"/>
        <v>75497472</v>
      </c>
      <c r="J46" s="27">
        <f t="shared" si="46"/>
        <v>37748736</v>
      </c>
      <c r="K46" s="15">
        <f t="shared" si="12"/>
        <v>6.4285714285714279E-2</v>
      </c>
      <c r="L46" s="14">
        <f t="shared" si="13"/>
        <v>50331648</v>
      </c>
      <c r="M46" s="16">
        <f t="shared" si="14"/>
        <v>50331648</v>
      </c>
      <c r="N46" s="61">
        <f t="shared" si="47"/>
        <v>25165824</v>
      </c>
      <c r="O46" s="15">
        <f t="shared" si="48"/>
        <v>25165824</v>
      </c>
      <c r="P46" s="62">
        <f t="shared" si="49"/>
        <v>25165824</v>
      </c>
      <c r="Q46" s="14">
        <f t="shared" si="50"/>
        <v>20132659.200000003</v>
      </c>
      <c r="R46" s="15">
        <f t="shared" si="51"/>
        <v>20132659.200000003</v>
      </c>
      <c r="S46" s="15">
        <f t="shared" si="52"/>
        <v>3145728</v>
      </c>
      <c r="T46" s="16">
        <f t="shared" si="53"/>
        <v>3145728</v>
      </c>
      <c r="U46" s="61">
        <f t="shared" si="54"/>
        <v>18874368</v>
      </c>
      <c r="V46" s="27">
        <f t="shared" si="55"/>
        <v>2516582.3999999999</v>
      </c>
      <c r="W46" s="15">
        <f t="shared" si="56"/>
        <v>30198988.799999997</v>
      </c>
      <c r="X46" s="27"/>
      <c r="Y46" s="15">
        <f t="shared" si="57"/>
        <v>20132659.200000003</v>
      </c>
      <c r="Z46" s="62"/>
      <c r="AA46" s="14">
        <f t="shared" si="58"/>
        <v>25165824</v>
      </c>
      <c r="AB46" s="15">
        <f t="shared" si="59"/>
        <v>12582912</v>
      </c>
      <c r="AC46" s="16"/>
    </row>
    <row r="47" spans="1:29" s="110" customFormat="1">
      <c r="A47" s="14" t="s">
        <v>307</v>
      </c>
      <c r="B47" s="27">
        <f t="shared" si="23"/>
        <v>46</v>
      </c>
      <c r="C47" s="16">
        <f t="shared" si="5"/>
        <v>33554432</v>
      </c>
      <c r="D47" s="16">
        <f t="shared" si="24"/>
        <v>33554432</v>
      </c>
      <c r="E47" s="16">
        <f t="shared" si="6"/>
        <v>1342177280</v>
      </c>
      <c r="F47" s="15">
        <f t="shared" si="7"/>
        <v>2348810240</v>
      </c>
      <c r="G47" s="15">
        <f t="shared" si="8"/>
        <v>2.2999999999999998</v>
      </c>
      <c r="H47" s="15">
        <f t="shared" si="9"/>
        <v>2348810240</v>
      </c>
      <c r="I47" s="27">
        <f t="shared" si="45"/>
        <v>100663296</v>
      </c>
      <c r="J47" s="27">
        <f t="shared" si="46"/>
        <v>50331648</v>
      </c>
      <c r="K47" s="15">
        <f t="shared" si="12"/>
        <v>6.5714285714285711E-2</v>
      </c>
      <c r="L47" s="14">
        <f t="shared" si="13"/>
        <v>67108864</v>
      </c>
      <c r="M47" s="16">
        <f t="shared" si="14"/>
        <v>67108864</v>
      </c>
      <c r="N47" s="61">
        <f t="shared" si="47"/>
        <v>33554432</v>
      </c>
      <c r="O47" s="15">
        <f t="shared" si="48"/>
        <v>33554432</v>
      </c>
      <c r="P47" s="62">
        <f t="shared" si="49"/>
        <v>33554432</v>
      </c>
      <c r="Q47" s="14">
        <f t="shared" si="50"/>
        <v>26843545.600000001</v>
      </c>
      <c r="R47" s="15">
        <f t="shared" si="51"/>
        <v>26843545.600000001</v>
      </c>
      <c r="S47" s="15">
        <f t="shared" si="52"/>
        <v>4194304</v>
      </c>
      <c r="T47" s="16">
        <f t="shared" si="53"/>
        <v>4194304</v>
      </c>
      <c r="U47" s="61">
        <f t="shared" si="54"/>
        <v>25165824</v>
      </c>
      <c r="V47" s="27">
        <f t="shared" si="55"/>
        <v>3355443.2000000002</v>
      </c>
      <c r="W47" s="15">
        <f t="shared" si="56"/>
        <v>40265318.399999999</v>
      </c>
      <c r="X47" s="27"/>
      <c r="Y47" s="15">
        <f t="shared" si="57"/>
        <v>26843545.600000001</v>
      </c>
      <c r="Z47" s="62"/>
      <c r="AA47" s="14">
        <f t="shared" si="58"/>
        <v>33554432</v>
      </c>
      <c r="AB47" s="15">
        <f t="shared" si="59"/>
        <v>16777216</v>
      </c>
      <c r="AC47" s="1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P68"/>
  <sheetViews>
    <sheetView zoomScale="25" zoomScaleNormal="25" workbookViewId="0">
      <selection activeCell="A23" sqref="A23:XFD23"/>
    </sheetView>
  </sheetViews>
  <sheetFormatPr defaultColWidth="20.625" defaultRowHeight="22.5"/>
  <cols>
    <col min="1" max="1" width="15.625" style="193" customWidth="1"/>
    <col min="2" max="3" width="15.625" style="186" customWidth="1"/>
    <col min="4" max="4" width="15.625" customWidth="1"/>
    <col min="5" max="5" width="15.625" style="186" customWidth="1"/>
    <col min="6" max="6" width="15.625" style="195" customWidth="1"/>
    <col min="7" max="9" width="15.625" style="204" customWidth="1"/>
    <col min="10" max="10" width="15.625" style="195" customWidth="1"/>
    <col min="11" max="14" width="15.625" style="204" customWidth="1"/>
    <col min="15" max="16" width="20.625" style="213"/>
  </cols>
  <sheetData>
    <row r="1" spans="1:16" s="188" customFormat="1" ht="23.25" thickBot="1">
      <c r="A1" s="191" t="s">
        <v>88</v>
      </c>
      <c r="B1" s="187" t="s">
        <v>85</v>
      </c>
      <c r="C1" s="187" t="s">
        <v>86</v>
      </c>
      <c r="D1" s="188" t="s">
        <v>89</v>
      </c>
      <c r="E1" s="187" t="s">
        <v>90</v>
      </c>
      <c r="F1" s="194" t="s">
        <v>88</v>
      </c>
      <c r="G1" s="200" t="s">
        <v>85</v>
      </c>
      <c r="H1" s="200" t="s">
        <v>86</v>
      </c>
      <c r="I1" s="200" t="s">
        <v>87</v>
      </c>
      <c r="J1" s="194" t="s">
        <v>88</v>
      </c>
      <c r="K1" s="200" t="s">
        <v>85</v>
      </c>
      <c r="L1" s="200" t="s">
        <v>86</v>
      </c>
      <c r="M1" s="200" t="s">
        <v>91</v>
      </c>
      <c r="N1" s="200" t="s">
        <v>92</v>
      </c>
      <c r="O1" s="209" t="s">
        <v>93</v>
      </c>
      <c r="P1" s="209" t="s">
        <v>94</v>
      </c>
    </row>
    <row r="2" spans="1:16" s="113" customFormat="1">
      <c r="A2" s="192">
        <f>F2</f>
        <v>1</v>
      </c>
      <c r="B2" s="190">
        <v>1</v>
      </c>
      <c r="C2" s="190">
        <v>0</v>
      </c>
      <c r="D2" s="113">
        <v>400</v>
      </c>
      <c r="E2" s="190">
        <f>D2+I2*14</f>
        <v>540</v>
      </c>
      <c r="F2" s="189">
        <v>1</v>
      </c>
      <c r="G2" s="201">
        <v>1</v>
      </c>
      <c r="H2" s="201">
        <f>G2+16</f>
        <v>17</v>
      </c>
      <c r="I2" s="201">
        <v>10</v>
      </c>
      <c r="J2" s="189">
        <v>1</v>
      </c>
      <c r="K2" s="201">
        <v>1</v>
      </c>
      <c r="L2" s="201">
        <f>K2+15</f>
        <v>16</v>
      </c>
      <c r="M2" s="201">
        <v>0</v>
      </c>
      <c r="N2" s="201">
        <v>0</v>
      </c>
      <c r="O2" s="210">
        <f>I2*1.25*0.7+M2</f>
        <v>8.75</v>
      </c>
      <c r="P2" s="210">
        <f>I2*0.2+N2</f>
        <v>2</v>
      </c>
    </row>
    <row r="3" spans="1:16" s="197" customFormat="1">
      <c r="A3" s="205">
        <f t="shared" ref="A3:A39" si="0">F3</f>
        <v>2</v>
      </c>
      <c r="B3" s="196">
        <f>B2+1</f>
        <v>2</v>
      </c>
      <c r="C3" s="196">
        <f>200+B2*50</f>
        <v>250</v>
      </c>
      <c r="D3" s="197">
        <f>D2+C3</f>
        <v>650</v>
      </c>
      <c r="E3" s="196">
        <f>D3+I3*14</f>
        <v>1028</v>
      </c>
      <c r="F3" s="207">
        <f>F2+1</f>
        <v>2</v>
      </c>
      <c r="G3" s="202">
        <f>G2+0.5</f>
        <v>1.5</v>
      </c>
      <c r="H3" s="202">
        <f>G3+16</f>
        <v>17.5</v>
      </c>
      <c r="I3" s="202">
        <f>I2+H2</f>
        <v>27</v>
      </c>
      <c r="J3" s="207">
        <f>J2+1</f>
        <v>2</v>
      </c>
      <c r="K3" s="202">
        <f>K2+2</f>
        <v>3</v>
      </c>
      <c r="L3" s="202">
        <f t="shared" ref="L3:L39" si="1">K3+15</f>
        <v>18</v>
      </c>
      <c r="M3" s="202">
        <f>M2+L2</f>
        <v>16</v>
      </c>
      <c r="N3" s="202">
        <f>M3/2</f>
        <v>8</v>
      </c>
      <c r="O3" s="211">
        <f t="shared" ref="O3:O39" si="2">I3*1.25*0.7+M3</f>
        <v>39.625</v>
      </c>
      <c r="P3" s="211">
        <f t="shared" ref="P3:P39" si="3">I3*0.2+N3</f>
        <v>13.4</v>
      </c>
    </row>
    <row r="4" spans="1:16" s="197" customFormat="1">
      <c r="A4" s="205">
        <f t="shared" si="0"/>
        <v>3</v>
      </c>
      <c r="B4" s="196">
        <f t="shared" ref="B4:B67" si="4">B3+1</f>
        <v>3</v>
      </c>
      <c r="C4" s="196">
        <f t="shared" ref="C4:C39" si="5">200+B3*50</f>
        <v>300</v>
      </c>
      <c r="D4" s="197">
        <f t="shared" ref="D4:D39" si="6">D3+C4</f>
        <v>950</v>
      </c>
      <c r="E4" s="196">
        <f t="shared" ref="E4:E38" si="7">D4+I4*14</f>
        <v>1573</v>
      </c>
      <c r="F4" s="207">
        <f t="shared" ref="F4:F67" si="8">F3+1</f>
        <v>3</v>
      </c>
      <c r="G4" s="202">
        <f t="shared" ref="G4:G27" si="9">G3+0.5</f>
        <v>2</v>
      </c>
      <c r="H4" s="202">
        <f t="shared" ref="H4:H39" si="10">G4+16</f>
        <v>18</v>
      </c>
      <c r="I4" s="202">
        <f>I3+H3</f>
        <v>44.5</v>
      </c>
      <c r="J4" s="207">
        <f t="shared" ref="J4:J67" si="11">J3+1</f>
        <v>3</v>
      </c>
      <c r="K4" s="202">
        <f>K3+2</f>
        <v>5</v>
      </c>
      <c r="L4" s="202">
        <f t="shared" si="1"/>
        <v>20</v>
      </c>
      <c r="M4" s="202">
        <f>M3+L3</f>
        <v>34</v>
      </c>
      <c r="N4" s="202">
        <f t="shared" ref="N4:N39" si="12">M4/2</f>
        <v>17</v>
      </c>
      <c r="O4" s="211">
        <f t="shared" si="2"/>
        <v>72.9375</v>
      </c>
      <c r="P4" s="211">
        <f t="shared" si="3"/>
        <v>25.9</v>
      </c>
    </row>
    <row r="5" spans="1:16" s="197" customFormat="1">
      <c r="A5" s="205">
        <f t="shared" si="0"/>
        <v>4</v>
      </c>
      <c r="B5" s="196">
        <f t="shared" si="4"/>
        <v>4</v>
      </c>
      <c r="C5" s="196">
        <f t="shared" si="5"/>
        <v>350</v>
      </c>
      <c r="D5" s="197">
        <f t="shared" si="6"/>
        <v>1300</v>
      </c>
      <c r="E5" s="196">
        <f t="shared" si="7"/>
        <v>2175</v>
      </c>
      <c r="F5" s="207">
        <f t="shared" si="8"/>
        <v>4</v>
      </c>
      <c r="G5" s="202">
        <f t="shared" si="9"/>
        <v>2.5</v>
      </c>
      <c r="H5" s="202">
        <f>G5+16</f>
        <v>18.5</v>
      </c>
      <c r="I5" s="202">
        <f t="shared" ref="I5:I27" si="13">I4+H4</f>
        <v>62.5</v>
      </c>
      <c r="J5" s="207">
        <f t="shared" si="11"/>
        <v>4</v>
      </c>
      <c r="K5" s="202">
        <f t="shared" ref="K5:K68" si="14">K4+2</f>
        <v>7</v>
      </c>
      <c r="L5" s="202">
        <f t="shared" si="1"/>
        <v>22</v>
      </c>
      <c r="M5" s="202">
        <f t="shared" ref="M5:M13" si="15">M4+L4</f>
        <v>54</v>
      </c>
      <c r="N5" s="202">
        <f t="shared" si="12"/>
        <v>27</v>
      </c>
      <c r="O5" s="211">
        <f t="shared" si="2"/>
        <v>108.6875</v>
      </c>
      <c r="P5" s="211">
        <f t="shared" si="3"/>
        <v>39.5</v>
      </c>
    </row>
    <row r="6" spans="1:16" s="197" customFormat="1">
      <c r="A6" s="205">
        <f t="shared" si="0"/>
        <v>5</v>
      </c>
      <c r="B6" s="196">
        <f t="shared" si="4"/>
        <v>5</v>
      </c>
      <c r="C6" s="196">
        <f t="shared" si="5"/>
        <v>400</v>
      </c>
      <c r="D6" s="197">
        <f t="shared" si="6"/>
        <v>1700</v>
      </c>
      <c r="E6" s="196">
        <f t="shared" si="7"/>
        <v>2834</v>
      </c>
      <c r="F6" s="207">
        <f t="shared" si="8"/>
        <v>5</v>
      </c>
      <c r="G6" s="202">
        <f t="shared" si="9"/>
        <v>3</v>
      </c>
      <c r="H6" s="202">
        <f t="shared" si="10"/>
        <v>19</v>
      </c>
      <c r="I6" s="202">
        <f t="shared" si="13"/>
        <v>81</v>
      </c>
      <c r="J6" s="207">
        <f t="shared" si="11"/>
        <v>5</v>
      </c>
      <c r="K6" s="202">
        <f t="shared" si="14"/>
        <v>9</v>
      </c>
      <c r="L6" s="202">
        <f t="shared" si="1"/>
        <v>24</v>
      </c>
      <c r="M6" s="202">
        <f t="shared" si="15"/>
        <v>76</v>
      </c>
      <c r="N6" s="202">
        <f t="shared" si="12"/>
        <v>38</v>
      </c>
      <c r="O6" s="211">
        <f t="shared" si="2"/>
        <v>146.875</v>
      </c>
      <c r="P6" s="211">
        <f t="shared" si="3"/>
        <v>54.2</v>
      </c>
    </row>
    <row r="7" spans="1:16" s="199" customFormat="1">
      <c r="A7" s="206">
        <f t="shared" si="0"/>
        <v>6</v>
      </c>
      <c r="B7" s="198">
        <f t="shared" si="4"/>
        <v>6</v>
      </c>
      <c r="C7" s="198">
        <f t="shared" si="5"/>
        <v>450</v>
      </c>
      <c r="D7" s="199">
        <f t="shared" si="6"/>
        <v>2150</v>
      </c>
      <c r="E7" s="198">
        <f t="shared" si="7"/>
        <v>3550</v>
      </c>
      <c r="F7" s="208">
        <f t="shared" si="8"/>
        <v>6</v>
      </c>
      <c r="G7" s="203">
        <f t="shared" si="9"/>
        <v>3.5</v>
      </c>
      <c r="H7" s="203">
        <f>G7+16</f>
        <v>19.5</v>
      </c>
      <c r="I7" s="203">
        <f t="shared" si="13"/>
        <v>100</v>
      </c>
      <c r="J7" s="208">
        <f t="shared" si="11"/>
        <v>6</v>
      </c>
      <c r="K7" s="203">
        <f t="shared" si="14"/>
        <v>11</v>
      </c>
      <c r="L7" s="203">
        <f t="shared" si="1"/>
        <v>26</v>
      </c>
      <c r="M7" s="203">
        <f t="shared" si="15"/>
        <v>100</v>
      </c>
      <c r="N7" s="203">
        <f t="shared" si="12"/>
        <v>50</v>
      </c>
      <c r="O7" s="212">
        <f t="shared" si="2"/>
        <v>187.5</v>
      </c>
      <c r="P7" s="212">
        <f t="shared" si="3"/>
        <v>70</v>
      </c>
    </row>
    <row r="8" spans="1:16" s="199" customFormat="1">
      <c r="A8" s="206">
        <f t="shared" si="0"/>
        <v>7</v>
      </c>
      <c r="B8" s="198">
        <f t="shared" si="4"/>
        <v>7</v>
      </c>
      <c r="C8" s="198">
        <f t="shared" si="5"/>
        <v>500</v>
      </c>
      <c r="D8" s="199">
        <f t="shared" si="6"/>
        <v>2650</v>
      </c>
      <c r="E8" s="198">
        <f t="shared" si="7"/>
        <v>4323</v>
      </c>
      <c r="F8" s="208">
        <f t="shared" si="8"/>
        <v>7</v>
      </c>
      <c r="G8" s="203">
        <f t="shared" si="9"/>
        <v>4</v>
      </c>
      <c r="H8" s="203">
        <f t="shared" si="10"/>
        <v>20</v>
      </c>
      <c r="I8" s="203">
        <f t="shared" si="13"/>
        <v>119.5</v>
      </c>
      <c r="J8" s="208">
        <f t="shared" si="11"/>
        <v>7</v>
      </c>
      <c r="K8" s="203">
        <f t="shared" si="14"/>
        <v>13</v>
      </c>
      <c r="L8" s="203">
        <f t="shared" si="1"/>
        <v>28</v>
      </c>
      <c r="M8" s="203">
        <f t="shared" si="15"/>
        <v>126</v>
      </c>
      <c r="N8" s="203">
        <f t="shared" si="12"/>
        <v>63</v>
      </c>
      <c r="O8" s="212">
        <f t="shared" si="2"/>
        <v>230.5625</v>
      </c>
      <c r="P8" s="212">
        <f t="shared" si="3"/>
        <v>86.9</v>
      </c>
    </row>
    <row r="9" spans="1:16" s="199" customFormat="1">
      <c r="A9" s="206">
        <f t="shared" si="0"/>
        <v>8</v>
      </c>
      <c r="B9" s="198">
        <f t="shared" si="4"/>
        <v>8</v>
      </c>
      <c r="C9" s="198">
        <f t="shared" si="5"/>
        <v>550</v>
      </c>
      <c r="D9" s="199">
        <f t="shared" si="6"/>
        <v>3200</v>
      </c>
      <c r="E9" s="198">
        <f t="shared" si="7"/>
        <v>5153</v>
      </c>
      <c r="F9" s="208">
        <f t="shared" si="8"/>
        <v>8</v>
      </c>
      <c r="G9" s="203">
        <f>G8+0.5</f>
        <v>4.5</v>
      </c>
      <c r="H9" s="203">
        <f t="shared" si="10"/>
        <v>20.5</v>
      </c>
      <c r="I9" s="203">
        <f t="shared" si="13"/>
        <v>139.5</v>
      </c>
      <c r="J9" s="208">
        <f t="shared" si="11"/>
        <v>8</v>
      </c>
      <c r="K9" s="203">
        <f t="shared" si="14"/>
        <v>15</v>
      </c>
      <c r="L9" s="203">
        <f t="shared" si="1"/>
        <v>30</v>
      </c>
      <c r="M9" s="203">
        <f t="shared" si="15"/>
        <v>154</v>
      </c>
      <c r="N9" s="203">
        <f t="shared" si="12"/>
        <v>77</v>
      </c>
      <c r="O9" s="212">
        <f t="shared" si="2"/>
        <v>276.0625</v>
      </c>
      <c r="P9" s="212">
        <f t="shared" si="3"/>
        <v>104.9</v>
      </c>
    </row>
    <row r="10" spans="1:16" s="199" customFormat="1">
      <c r="A10" s="206">
        <f t="shared" si="0"/>
        <v>9</v>
      </c>
      <c r="B10" s="198">
        <f t="shared" si="4"/>
        <v>9</v>
      </c>
      <c r="C10" s="198">
        <f t="shared" si="5"/>
        <v>600</v>
      </c>
      <c r="D10" s="199">
        <f t="shared" si="6"/>
        <v>3800</v>
      </c>
      <c r="E10" s="198">
        <f t="shared" si="7"/>
        <v>6040</v>
      </c>
      <c r="F10" s="208">
        <f t="shared" si="8"/>
        <v>9</v>
      </c>
      <c r="G10" s="203">
        <f t="shared" si="9"/>
        <v>5</v>
      </c>
      <c r="H10" s="203">
        <f t="shared" si="10"/>
        <v>21</v>
      </c>
      <c r="I10" s="203">
        <f t="shared" si="13"/>
        <v>160</v>
      </c>
      <c r="J10" s="208">
        <f t="shared" si="11"/>
        <v>9</v>
      </c>
      <c r="K10" s="203">
        <f t="shared" si="14"/>
        <v>17</v>
      </c>
      <c r="L10" s="203">
        <f t="shared" si="1"/>
        <v>32</v>
      </c>
      <c r="M10" s="203">
        <f t="shared" si="15"/>
        <v>184</v>
      </c>
      <c r="N10" s="203">
        <f t="shared" si="12"/>
        <v>92</v>
      </c>
      <c r="O10" s="212">
        <f t="shared" si="2"/>
        <v>324</v>
      </c>
      <c r="P10" s="212">
        <f t="shared" si="3"/>
        <v>124</v>
      </c>
    </row>
    <row r="11" spans="1:16" s="199" customFormat="1">
      <c r="A11" s="206">
        <f t="shared" si="0"/>
        <v>10</v>
      </c>
      <c r="B11" s="198">
        <f t="shared" si="4"/>
        <v>10</v>
      </c>
      <c r="C11" s="198">
        <f t="shared" si="5"/>
        <v>650</v>
      </c>
      <c r="D11" s="199">
        <f t="shared" si="6"/>
        <v>4450</v>
      </c>
      <c r="E11" s="198">
        <f t="shared" si="7"/>
        <v>6984</v>
      </c>
      <c r="F11" s="208">
        <f t="shared" si="8"/>
        <v>10</v>
      </c>
      <c r="G11" s="203">
        <f t="shared" si="9"/>
        <v>5.5</v>
      </c>
      <c r="H11" s="203">
        <f t="shared" si="10"/>
        <v>21.5</v>
      </c>
      <c r="I11" s="203">
        <f t="shared" si="13"/>
        <v>181</v>
      </c>
      <c r="J11" s="208">
        <f t="shared" si="11"/>
        <v>10</v>
      </c>
      <c r="K11" s="203">
        <f t="shared" si="14"/>
        <v>19</v>
      </c>
      <c r="L11" s="203">
        <f t="shared" si="1"/>
        <v>34</v>
      </c>
      <c r="M11" s="203">
        <f t="shared" si="15"/>
        <v>216</v>
      </c>
      <c r="N11" s="203">
        <f t="shared" si="12"/>
        <v>108</v>
      </c>
      <c r="O11" s="212">
        <f t="shared" si="2"/>
        <v>374.375</v>
      </c>
      <c r="P11" s="212">
        <f t="shared" si="3"/>
        <v>144.19999999999999</v>
      </c>
    </row>
    <row r="12" spans="1:16" s="197" customFormat="1">
      <c r="A12" s="205">
        <f t="shared" si="0"/>
        <v>11</v>
      </c>
      <c r="B12" s="196">
        <f t="shared" si="4"/>
        <v>11</v>
      </c>
      <c r="C12" s="196">
        <f t="shared" si="5"/>
        <v>700</v>
      </c>
      <c r="D12" s="197">
        <f t="shared" si="6"/>
        <v>5150</v>
      </c>
      <c r="E12" s="196">
        <f t="shared" si="7"/>
        <v>7985</v>
      </c>
      <c r="F12" s="207">
        <f t="shared" si="8"/>
        <v>11</v>
      </c>
      <c r="G12" s="202">
        <f t="shared" si="9"/>
        <v>6</v>
      </c>
      <c r="H12" s="202">
        <f t="shared" si="10"/>
        <v>22</v>
      </c>
      <c r="I12" s="202">
        <f t="shared" si="13"/>
        <v>202.5</v>
      </c>
      <c r="J12" s="207">
        <f t="shared" si="11"/>
        <v>11</v>
      </c>
      <c r="K12" s="202">
        <f t="shared" si="14"/>
        <v>21</v>
      </c>
      <c r="L12" s="202">
        <f t="shared" si="1"/>
        <v>36</v>
      </c>
      <c r="M12" s="202">
        <f t="shared" si="15"/>
        <v>250</v>
      </c>
      <c r="N12" s="202">
        <f t="shared" si="12"/>
        <v>125</v>
      </c>
      <c r="O12" s="211">
        <f t="shared" si="2"/>
        <v>427.1875</v>
      </c>
      <c r="P12" s="211">
        <f t="shared" si="3"/>
        <v>165.5</v>
      </c>
    </row>
    <row r="13" spans="1:16" s="197" customFormat="1">
      <c r="A13" s="205">
        <f t="shared" si="0"/>
        <v>12</v>
      </c>
      <c r="B13" s="196">
        <f t="shared" si="4"/>
        <v>12</v>
      </c>
      <c r="C13" s="196">
        <f t="shared" si="5"/>
        <v>750</v>
      </c>
      <c r="D13" s="197">
        <f t="shared" si="6"/>
        <v>5900</v>
      </c>
      <c r="E13" s="196">
        <f t="shared" si="7"/>
        <v>9043</v>
      </c>
      <c r="F13" s="207">
        <f t="shared" si="8"/>
        <v>12</v>
      </c>
      <c r="G13" s="202">
        <f t="shared" si="9"/>
        <v>6.5</v>
      </c>
      <c r="H13" s="202">
        <f t="shared" si="10"/>
        <v>22.5</v>
      </c>
      <c r="I13" s="202">
        <f t="shared" si="13"/>
        <v>224.5</v>
      </c>
      <c r="J13" s="207">
        <f t="shared" si="11"/>
        <v>12</v>
      </c>
      <c r="K13" s="202">
        <f t="shared" si="14"/>
        <v>23</v>
      </c>
      <c r="L13" s="202">
        <f t="shared" si="1"/>
        <v>38</v>
      </c>
      <c r="M13" s="202">
        <f t="shared" si="15"/>
        <v>286</v>
      </c>
      <c r="N13" s="202">
        <f t="shared" si="12"/>
        <v>143</v>
      </c>
      <c r="O13" s="211">
        <f t="shared" si="2"/>
        <v>482.4375</v>
      </c>
      <c r="P13" s="211">
        <f t="shared" si="3"/>
        <v>187.9</v>
      </c>
    </row>
    <row r="14" spans="1:16" s="197" customFormat="1">
      <c r="A14" s="205">
        <f t="shared" si="0"/>
        <v>13</v>
      </c>
      <c r="B14" s="196">
        <f t="shared" si="4"/>
        <v>13</v>
      </c>
      <c r="C14" s="196">
        <f t="shared" si="5"/>
        <v>800</v>
      </c>
      <c r="D14" s="197">
        <f t="shared" si="6"/>
        <v>6700</v>
      </c>
      <c r="E14" s="196">
        <f t="shared" si="7"/>
        <v>10158</v>
      </c>
      <c r="F14" s="207">
        <f t="shared" si="8"/>
        <v>13</v>
      </c>
      <c r="G14" s="202">
        <f t="shared" si="9"/>
        <v>7</v>
      </c>
      <c r="H14" s="202">
        <f t="shared" si="10"/>
        <v>23</v>
      </c>
      <c r="I14" s="202">
        <f>I13+H13</f>
        <v>247</v>
      </c>
      <c r="J14" s="207">
        <f t="shared" si="11"/>
        <v>13</v>
      </c>
      <c r="K14" s="202">
        <f t="shared" si="14"/>
        <v>25</v>
      </c>
      <c r="L14" s="202">
        <f t="shared" si="1"/>
        <v>40</v>
      </c>
      <c r="M14" s="202">
        <f>M13+L13</f>
        <v>324</v>
      </c>
      <c r="N14" s="202">
        <f t="shared" si="12"/>
        <v>162</v>
      </c>
      <c r="O14" s="211">
        <f t="shared" si="2"/>
        <v>540.125</v>
      </c>
      <c r="P14" s="211">
        <f t="shared" si="3"/>
        <v>211.4</v>
      </c>
    </row>
    <row r="15" spans="1:16" s="197" customFormat="1">
      <c r="A15" s="205">
        <f t="shared" si="0"/>
        <v>14</v>
      </c>
      <c r="B15" s="196">
        <f t="shared" si="4"/>
        <v>14</v>
      </c>
      <c r="C15" s="196">
        <f t="shared" si="5"/>
        <v>850</v>
      </c>
      <c r="D15" s="197">
        <f t="shared" si="6"/>
        <v>7550</v>
      </c>
      <c r="E15" s="196">
        <f t="shared" si="7"/>
        <v>11330</v>
      </c>
      <c r="F15" s="207">
        <f t="shared" si="8"/>
        <v>14</v>
      </c>
      <c r="G15" s="202">
        <f t="shared" si="9"/>
        <v>7.5</v>
      </c>
      <c r="H15" s="202">
        <f>G15+16</f>
        <v>23.5</v>
      </c>
      <c r="I15" s="202">
        <f t="shared" si="13"/>
        <v>270</v>
      </c>
      <c r="J15" s="207">
        <f t="shared" si="11"/>
        <v>14</v>
      </c>
      <c r="K15" s="202">
        <f t="shared" si="14"/>
        <v>27</v>
      </c>
      <c r="L15" s="202">
        <f t="shared" si="1"/>
        <v>42</v>
      </c>
      <c r="M15" s="202">
        <f t="shared" ref="M15:M38" si="16">M14+L14</f>
        <v>364</v>
      </c>
      <c r="N15" s="202">
        <f t="shared" si="12"/>
        <v>182</v>
      </c>
      <c r="O15" s="211">
        <f t="shared" si="2"/>
        <v>600.25</v>
      </c>
      <c r="P15" s="211">
        <f t="shared" si="3"/>
        <v>236</v>
      </c>
    </row>
    <row r="16" spans="1:16" s="197" customFormat="1">
      <c r="A16" s="205">
        <f t="shared" si="0"/>
        <v>15</v>
      </c>
      <c r="B16" s="196">
        <f t="shared" si="4"/>
        <v>15</v>
      </c>
      <c r="C16" s="196">
        <f t="shared" si="5"/>
        <v>900</v>
      </c>
      <c r="D16" s="197">
        <f t="shared" si="6"/>
        <v>8450</v>
      </c>
      <c r="E16" s="196">
        <f t="shared" si="7"/>
        <v>12559</v>
      </c>
      <c r="F16" s="207">
        <f t="shared" si="8"/>
        <v>15</v>
      </c>
      <c r="G16" s="202">
        <f t="shared" si="9"/>
        <v>8</v>
      </c>
      <c r="H16" s="202">
        <f t="shared" si="10"/>
        <v>24</v>
      </c>
      <c r="I16" s="202">
        <f t="shared" si="13"/>
        <v>293.5</v>
      </c>
      <c r="J16" s="207">
        <f t="shared" si="11"/>
        <v>15</v>
      </c>
      <c r="K16" s="202">
        <f t="shared" si="14"/>
        <v>29</v>
      </c>
      <c r="L16" s="202">
        <f t="shared" si="1"/>
        <v>44</v>
      </c>
      <c r="M16" s="202">
        <f t="shared" si="16"/>
        <v>406</v>
      </c>
      <c r="N16" s="202">
        <f t="shared" si="12"/>
        <v>203</v>
      </c>
      <c r="O16" s="211">
        <f t="shared" si="2"/>
        <v>662.8125</v>
      </c>
      <c r="P16" s="211">
        <f t="shared" si="3"/>
        <v>261.7</v>
      </c>
    </row>
    <row r="17" spans="1:16" s="199" customFormat="1">
      <c r="A17" s="206">
        <f t="shared" si="0"/>
        <v>16</v>
      </c>
      <c r="B17" s="198">
        <f t="shared" si="4"/>
        <v>16</v>
      </c>
      <c r="C17" s="198">
        <f t="shared" si="5"/>
        <v>950</v>
      </c>
      <c r="D17" s="199">
        <f t="shared" si="6"/>
        <v>9400</v>
      </c>
      <c r="E17" s="198">
        <f t="shared" si="7"/>
        <v>13845</v>
      </c>
      <c r="F17" s="208">
        <f t="shared" si="8"/>
        <v>16</v>
      </c>
      <c r="G17" s="203">
        <f t="shared" si="9"/>
        <v>8.5</v>
      </c>
      <c r="H17" s="203">
        <f t="shared" si="10"/>
        <v>24.5</v>
      </c>
      <c r="I17" s="203">
        <f t="shared" si="13"/>
        <v>317.5</v>
      </c>
      <c r="J17" s="208">
        <f t="shared" si="11"/>
        <v>16</v>
      </c>
      <c r="K17" s="203">
        <f t="shared" si="14"/>
        <v>31</v>
      </c>
      <c r="L17" s="203">
        <f t="shared" si="1"/>
        <v>46</v>
      </c>
      <c r="M17" s="203">
        <f t="shared" si="16"/>
        <v>450</v>
      </c>
      <c r="N17" s="203">
        <f t="shared" si="12"/>
        <v>225</v>
      </c>
      <c r="O17" s="212">
        <f t="shared" si="2"/>
        <v>727.8125</v>
      </c>
      <c r="P17" s="212">
        <f t="shared" si="3"/>
        <v>288.5</v>
      </c>
    </row>
    <row r="18" spans="1:16" s="199" customFormat="1">
      <c r="A18" s="206">
        <f t="shared" si="0"/>
        <v>17</v>
      </c>
      <c r="B18" s="198">
        <f t="shared" si="4"/>
        <v>17</v>
      </c>
      <c r="C18" s="198">
        <f t="shared" si="5"/>
        <v>1000</v>
      </c>
      <c r="D18" s="199">
        <f t="shared" si="6"/>
        <v>10400</v>
      </c>
      <c r="E18" s="198">
        <f t="shared" si="7"/>
        <v>15188</v>
      </c>
      <c r="F18" s="208">
        <f t="shared" si="8"/>
        <v>17</v>
      </c>
      <c r="G18" s="203">
        <f t="shared" si="9"/>
        <v>9</v>
      </c>
      <c r="H18" s="203">
        <f t="shared" si="10"/>
        <v>25</v>
      </c>
      <c r="I18" s="203">
        <f t="shared" si="13"/>
        <v>342</v>
      </c>
      <c r="J18" s="208">
        <f t="shared" si="11"/>
        <v>17</v>
      </c>
      <c r="K18" s="203">
        <f t="shared" si="14"/>
        <v>33</v>
      </c>
      <c r="L18" s="203">
        <f t="shared" si="1"/>
        <v>48</v>
      </c>
      <c r="M18" s="203">
        <f t="shared" si="16"/>
        <v>496</v>
      </c>
      <c r="N18" s="203">
        <f t="shared" si="12"/>
        <v>248</v>
      </c>
      <c r="O18" s="212">
        <f t="shared" si="2"/>
        <v>795.25</v>
      </c>
      <c r="P18" s="212">
        <f t="shared" si="3"/>
        <v>316.39999999999998</v>
      </c>
    </row>
    <row r="19" spans="1:16" s="199" customFormat="1">
      <c r="A19" s="206">
        <f t="shared" si="0"/>
        <v>18</v>
      </c>
      <c r="B19" s="198">
        <f t="shared" si="4"/>
        <v>18</v>
      </c>
      <c r="C19" s="198">
        <f t="shared" si="5"/>
        <v>1050</v>
      </c>
      <c r="D19" s="199">
        <f t="shared" si="6"/>
        <v>11450</v>
      </c>
      <c r="E19" s="198">
        <f t="shared" si="7"/>
        <v>16588</v>
      </c>
      <c r="F19" s="208">
        <f t="shared" si="8"/>
        <v>18</v>
      </c>
      <c r="G19" s="203">
        <f t="shared" si="9"/>
        <v>9.5</v>
      </c>
      <c r="H19" s="203">
        <f t="shared" si="10"/>
        <v>25.5</v>
      </c>
      <c r="I19" s="203">
        <f t="shared" si="13"/>
        <v>367</v>
      </c>
      <c r="J19" s="208">
        <f t="shared" si="11"/>
        <v>18</v>
      </c>
      <c r="K19" s="203">
        <f t="shared" si="14"/>
        <v>35</v>
      </c>
      <c r="L19" s="203">
        <f t="shared" si="1"/>
        <v>50</v>
      </c>
      <c r="M19" s="203">
        <f t="shared" si="16"/>
        <v>544</v>
      </c>
      <c r="N19" s="203">
        <f t="shared" si="12"/>
        <v>272</v>
      </c>
      <c r="O19" s="212">
        <f t="shared" si="2"/>
        <v>865.125</v>
      </c>
      <c r="P19" s="212">
        <f t="shared" si="3"/>
        <v>345.4</v>
      </c>
    </row>
    <row r="20" spans="1:16" s="199" customFormat="1">
      <c r="A20" s="206">
        <f t="shared" si="0"/>
        <v>19</v>
      </c>
      <c r="B20" s="198">
        <f t="shared" si="4"/>
        <v>19</v>
      </c>
      <c r="C20" s="198">
        <f t="shared" si="5"/>
        <v>1100</v>
      </c>
      <c r="D20" s="199">
        <f t="shared" si="6"/>
        <v>12550</v>
      </c>
      <c r="E20" s="198">
        <f t="shared" si="7"/>
        <v>18045</v>
      </c>
      <c r="F20" s="208">
        <f t="shared" si="8"/>
        <v>19</v>
      </c>
      <c r="G20" s="203">
        <f t="shared" si="9"/>
        <v>10</v>
      </c>
      <c r="H20" s="203">
        <f t="shared" si="10"/>
        <v>26</v>
      </c>
      <c r="I20" s="203">
        <f t="shared" si="13"/>
        <v>392.5</v>
      </c>
      <c r="J20" s="208">
        <f t="shared" si="11"/>
        <v>19</v>
      </c>
      <c r="K20" s="203">
        <f t="shared" si="14"/>
        <v>37</v>
      </c>
      <c r="L20" s="203">
        <f t="shared" si="1"/>
        <v>52</v>
      </c>
      <c r="M20" s="203">
        <f t="shared" si="16"/>
        <v>594</v>
      </c>
      <c r="N20" s="203">
        <f t="shared" si="12"/>
        <v>297</v>
      </c>
      <c r="O20" s="212">
        <f t="shared" si="2"/>
        <v>937.4375</v>
      </c>
      <c r="P20" s="212">
        <f t="shared" si="3"/>
        <v>375.5</v>
      </c>
    </row>
    <row r="21" spans="1:16" s="199" customFormat="1">
      <c r="A21" s="206">
        <f t="shared" si="0"/>
        <v>20</v>
      </c>
      <c r="B21" s="198">
        <f t="shared" si="4"/>
        <v>20</v>
      </c>
      <c r="C21" s="198">
        <f t="shared" si="5"/>
        <v>1150</v>
      </c>
      <c r="D21" s="199">
        <f t="shared" si="6"/>
        <v>13700</v>
      </c>
      <c r="E21" s="198">
        <f t="shared" si="7"/>
        <v>19559</v>
      </c>
      <c r="F21" s="208">
        <f t="shared" si="8"/>
        <v>20</v>
      </c>
      <c r="G21" s="203">
        <f t="shared" si="9"/>
        <v>10.5</v>
      </c>
      <c r="H21" s="203">
        <f t="shared" si="10"/>
        <v>26.5</v>
      </c>
      <c r="I21" s="203">
        <f t="shared" si="13"/>
        <v>418.5</v>
      </c>
      <c r="J21" s="208">
        <f t="shared" si="11"/>
        <v>20</v>
      </c>
      <c r="K21" s="203">
        <f t="shared" si="14"/>
        <v>39</v>
      </c>
      <c r="L21" s="203">
        <f t="shared" si="1"/>
        <v>54</v>
      </c>
      <c r="M21" s="203">
        <f t="shared" si="16"/>
        <v>646</v>
      </c>
      <c r="N21" s="203">
        <f t="shared" si="12"/>
        <v>323</v>
      </c>
      <c r="O21" s="212">
        <f t="shared" si="2"/>
        <v>1012.1875</v>
      </c>
      <c r="P21" s="212">
        <f t="shared" si="3"/>
        <v>406.7</v>
      </c>
    </row>
    <row r="22" spans="1:16" s="197" customFormat="1">
      <c r="A22" s="205">
        <f t="shared" si="0"/>
        <v>21</v>
      </c>
      <c r="B22" s="196">
        <f t="shared" si="4"/>
        <v>21</v>
      </c>
      <c r="C22" s="196">
        <f t="shared" si="5"/>
        <v>1200</v>
      </c>
      <c r="D22" s="197">
        <f t="shared" si="6"/>
        <v>14900</v>
      </c>
      <c r="E22" s="196">
        <f t="shared" si="7"/>
        <v>21130</v>
      </c>
      <c r="F22" s="207">
        <f t="shared" si="8"/>
        <v>21</v>
      </c>
      <c r="G22" s="202">
        <f t="shared" si="9"/>
        <v>11</v>
      </c>
      <c r="H22" s="202">
        <f t="shared" si="10"/>
        <v>27</v>
      </c>
      <c r="I22" s="202">
        <f t="shared" si="13"/>
        <v>445</v>
      </c>
      <c r="J22" s="207">
        <f t="shared" si="11"/>
        <v>21</v>
      </c>
      <c r="K22" s="202">
        <f t="shared" si="14"/>
        <v>41</v>
      </c>
      <c r="L22" s="202">
        <f t="shared" si="1"/>
        <v>56</v>
      </c>
      <c r="M22" s="202">
        <f t="shared" si="16"/>
        <v>700</v>
      </c>
      <c r="N22" s="202">
        <f t="shared" si="12"/>
        <v>350</v>
      </c>
      <c r="O22" s="211">
        <f t="shared" si="2"/>
        <v>1089.375</v>
      </c>
      <c r="P22" s="211">
        <f t="shared" si="3"/>
        <v>439</v>
      </c>
    </row>
    <row r="23" spans="1:16" s="197" customFormat="1">
      <c r="A23" s="205">
        <f t="shared" si="0"/>
        <v>22</v>
      </c>
      <c r="B23" s="196">
        <f t="shared" si="4"/>
        <v>22</v>
      </c>
      <c r="C23" s="196">
        <f t="shared" si="5"/>
        <v>1250</v>
      </c>
      <c r="D23" s="197">
        <f t="shared" si="6"/>
        <v>16150</v>
      </c>
      <c r="E23" s="196">
        <f t="shared" si="7"/>
        <v>22758</v>
      </c>
      <c r="F23" s="207">
        <f t="shared" si="8"/>
        <v>22</v>
      </c>
      <c r="G23" s="202">
        <f t="shared" si="9"/>
        <v>11.5</v>
      </c>
      <c r="H23" s="202">
        <f t="shared" si="10"/>
        <v>27.5</v>
      </c>
      <c r="I23" s="202">
        <f t="shared" si="13"/>
        <v>472</v>
      </c>
      <c r="J23" s="207">
        <f t="shared" si="11"/>
        <v>22</v>
      </c>
      <c r="K23" s="202">
        <f t="shared" si="14"/>
        <v>43</v>
      </c>
      <c r="L23" s="202">
        <f t="shared" si="1"/>
        <v>58</v>
      </c>
      <c r="M23" s="202">
        <f t="shared" si="16"/>
        <v>756</v>
      </c>
      <c r="N23" s="202">
        <f t="shared" si="12"/>
        <v>378</v>
      </c>
      <c r="O23" s="211">
        <f t="shared" si="2"/>
        <v>1169</v>
      </c>
      <c r="P23" s="211">
        <f t="shared" si="3"/>
        <v>472.4</v>
      </c>
    </row>
    <row r="24" spans="1:16" s="197" customFormat="1">
      <c r="A24" s="205">
        <f t="shared" si="0"/>
        <v>23</v>
      </c>
      <c r="B24" s="196">
        <f t="shared" si="4"/>
        <v>23</v>
      </c>
      <c r="C24" s="196">
        <f t="shared" si="5"/>
        <v>1300</v>
      </c>
      <c r="D24" s="197">
        <f t="shared" si="6"/>
        <v>17450</v>
      </c>
      <c r="E24" s="196">
        <f t="shared" si="7"/>
        <v>24443</v>
      </c>
      <c r="F24" s="207">
        <f t="shared" si="8"/>
        <v>23</v>
      </c>
      <c r="G24" s="202">
        <f t="shared" si="9"/>
        <v>12</v>
      </c>
      <c r="H24" s="202">
        <f t="shared" si="10"/>
        <v>28</v>
      </c>
      <c r="I24" s="202">
        <f t="shared" si="13"/>
        <v>499.5</v>
      </c>
      <c r="J24" s="207">
        <f t="shared" si="11"/>
        <v>23</v>
      </c>
      <c r="K24" s="202">
        <f t="shared" si="14"/>
        <v>45</v>
      </c>
      <c r="L24" s="202">
        <f t="shared" si="1"/>
        <v>60</v>
      </c>
      <c r="M24" s="202">
        <f t="shared" si="16"/>
        <v>814</v>
      </c>
      <c r="N24" s="202">
        <f t="shared" si="12"/>
        <v>407</v>
      </c>
      <c r="O24" s="211">
        <f t="shared" si="2"/>
        <v>1251.0625</v>
      </c>
      <c r="P24" s="211">
        <f t="shared" si="3"/>
        <v>506.9</v>
      </c>
    </row>
    <row r="25" spans="1:16" s="197" customFormat="1">
      <c r="A25" s="205">
        <f t="shared" si="0"/>
        <v>24</v>
      </c>
      <c r="B25" s="196">
        <f t="shared" si="4"/>
        <v>24</v>
      </c>
      <c r="C25" s="196">
        <f t="shared" si="5"/>
        <v>1350</v>
      </c>
      <c r="D25" s="197">
        <f t="shared" si="6"/>
        <v>18800</v>
      </c>
      <c r="E25" s="196">
        <f t="shared" si="7"/>
        <v>26185</v>
      </c>
      <c r="F25" s="207">
        <f t="shared" si="8"/>
        <v>24</v>
      </c>
      <c r="G25" s="202">
        <f t="shared" si="9"/>
        <v>12.5</v>
      </c>
      <c r="H25" s="202">
        <f t="shared" si="10"/>
        <v>28.5</v>
      </c>
      <c r="I25" s="202">
        <f t="shared" si="13"/>
        <v>527.5</v>
      </c>
      <c r="J25" s="207">
        <f t="shared" si="11"/>
        <v>24</v>
      </c>
      <c r="K25" s="202">
        <f t="shared" si="14"/>
        <v>47</v>
      </c>
      <c r="L25" s="202">
        <f t="shared" si="1"/>
        <v>62</v>
      </c>
      <c r="M25" s="202">
        <f t="shared" si="16"/>
        <v>874</v>
      </c>
      <c r="N25" s="202">
        <f t="shared" si="12"/>
        <v>437</v>
      </c>
      <c r="O25" s="211">
        <f t="shared" si="2"/>
        <v>1335.5625</v>
      </c>
      <c r="P25" s="211">
        <f t="shared" si="3"/>
        <v>542.5</v>
      </c>
    </row>
    <row r="26" spans="1:16" s="197" customFormat="1">
      <c r="A26" s="205">
        <f t="shared" si="0"/>
        <v>25</v>
      </c>
      <c r="B26" s="196">
        <f t="shared" si="4"/>
        <v>25</v>
      </c>
      <c r="C26" s="196">
        <f t="shared" si="5"/>
        <v>1400</v>
      </c>
      <c r="D26" s="197">
        <f t="shared" si="6"/>
        <v>20200</v>
      </c>
      <c r="E26" s="196">
        <f t="shared" si="7"/>
        <v>27984</v>
      </c>
      <c r="F26" s="207">
        <f t="shared" si="8"/>
        <v>25</v>
      </c>
      <c r="G26" s="202">
        <f t="shared" si="9"/>
        <v>13</v>
      </c>
      <c r="H26" s="202">
        <f t="shared" si="10"/>
        <v>29</v>
      </c>
      <c r="I26" s="202">
        <f t="shared" si="13"/>
        <v>556</v>
      </c>
      <c r="J26" s="207">
        <f t="shared" si="11"/>
        <v>25</v>
      </c>
      <c r="K26" s="202">
        <f t="shared" si="14"/>
        <v>49</v>
      </c>
      <c r="L26" s="202">
        <f t="shared" si="1"/>
        <v>64</v>
      </c>
      <c r="M26" s="202">
        <f t="shared" si="16"/>
        <v>936</v>
      </c>
      <c r="N26" s="202">
        <f t="shared" si="12"/>
        <v>468</v>
      </c>
      <c r="O26" s="211">
        <f t="shared" si="2"/>
        <v>1422.5</v>
      </c>
      <c r="P26" s="211">
        <f t="shared" si="3"/>
        <v>579.20000000000005</v>
      </c>
    </row>
    <row r="27" spans="1:16" s="199" customFormat="1">
      <c r="A27" s="206">
        <f t="shared" si="0"/>
        <v>26</v>
      </c>
      <c r="B27" s="198">
        <f t="shared" si="4"/>
        <v>26</v>
      </c>
      <c r="C27" s="198">
        <f t="shared" si="5"/>
        <v>1450</v>
      </c>
      <c r="D27" s="199">
        <f t="shared" si="6"/>
        <v>21650</v>
      </c>
      <c r="E27" s="198">
        <f t="shared" si="7"/>
        <v>29840</v>
      </c>
      <c r="F27" s="208">
        <f t="shared" si="8"/>
        <v>26</v>
      </c>
      <c r="G27" s="203">
        <f t="shared" si="9"/>
        <v>13.5</v>
      </c>
      <c r="H27" s="203">
        <f t="shared" si="10"/>
        <v>29.5</v>
      </c>
      <c r="I27" s="203">
        <f t="shared" si="13"/>
        <v>585</v>
      </c>
      <c r="J27" s="208">
        <f t="shared" si="11"/>
        <v>26</v>
      </c>
      <c r="K27" s="203">
        <f t="shared" si="14"/>
        <v>51</v>
      </c>
      <c r="L27" s="203">
        <f t="shared" si="1"/>
        <v>66</v>
      </c>
      <c r="M27" s="203">
        <f t="shared" si="16"/>
        <v>1000</v>
      </c>
      <c r="N27" s="203">
        <f t="shared" si="12"/>
        <v>500</v>
      </c>
      <c r="O27" s="212">
        <f t="shared" si="2"/>
        <v>1511.875</v>
      </c>
      <c r="P27" s="212">
        <f t="shared" si="3"/>
        <v>617</v>
      </c>
    </row>
    <row r="28" spans="1:16" s="199" customFormat="1">
      <c r="A28" s="206">
        <f t="shared" si="0"/>
        <v>27</v>
      </c>
      <c r="B28" s="198">
        <f t="shared" si="4"/>
        <v>27</v>
      </c>
      <c r="C28" s="198">
        <f t="shared" si="5"/>
        <v>1500</v>
      </c>
      <c r="D28" s="199">
        <f t="shared" si="6"/>
        <v>23150</v>
      </c>
      <c r="E28" s="198">
        <f t="shared" si="7"/>
        <v>31753</v>
      </c>
      <c r="F28" s="208">
        <f t="shared" si="8"/>
        <v>27</v>
      </c>
      <c r="G28" s="203">
        <f t="shared" ref="G28:G68" si="17">G27+0.5</f>
        <v>14</v>
      </c>
      <c r="H28" s="203">
        <f t="shared" si="10"/>
        <v>30</v>
      </c>
      <c r="I28" s="203">
        <f t="shared" ref="I28:I38" si="18">I27+H27</f>
        <v>614.5</v>
      </c>
      <c r="J28" s="208">
        <f t="shared" si="11"/>
        <v>27</v>
      </c>
      <c r="K28" s="203">
        <f t="shared" si="14"/>
        <v>53</v>
      </c>
      <c r="L28" s="203">
        <f t="shared" si="1"/>
        <v>68</v>
      </c>
      <c r="M28" s="203">
        <f t="shared" si="16"/>
        <v>1066</v>
      </c>
      <c r="N28" s="203">
        <f t="shared" si="12"/>
        <v>533</v>
      </c>
      <c r="O28" s="212">
        <f t="shared" si="2"/>
        <v>1603.6875</v>
      </c>
      <c r="P28" s="212">
        <f t="shared" si="3"/>
        <v>655.9</v>
      </c>
    </row>
    <row r="29" spans="1:16" s="199" customFormat="1">
      <c r="A29" s="206">
        <f t="shared" si="0"/>
        <v>28</v>
      </c>
      <c r="B29" s="198">
        <f t="shared" si="4"/>
        <v>28</v>
      </c>
      <c r="C29" s="198">
        <f t="shared" si="5"/>
        <v>1550</v>
      </c>
      <c r="D29" s="199">
        <f t="shared" si="6"/>
        <v>24700</v>
      </c>
      <c r="E29" s="198">
        <f t="shared" si="7"/>
        <v>33723</v>
      </c>
      <c r="F29" s="208">
        <f t="shared" si="8"/>
        <v>28</v>
      </c>
      <c r="G29" s="203">
        <f t="shared" si="17"/>
        <v>14.5</v>
      </c>
      <c r="H29" s="203">
        <f t="shared" si="10"/>
        <v>30.5</v>
      </c>
      <c r="I29" s="203">
        <f t="shared" si="18"/>
        <v>644.5</v>
      </c>
      <c r="J29" s="208">
        <f t="shared" si="11"/>
        <v>28</v>
      </c>
      <c r="K29" s="203">
        <f t="shared" si="14"/>
        <v>55</v>
      </c>
      <c r="L29" s="203">
        <f t="shared" si="1"/>
        <v>70</v>
      </c>
      <c r="M29" s="203">
        <f t="shared" si="16"/>
        <v>1134</v>
      </c>
      <c r="N29" s="203">
        <f t="shared" si="12"/>
        <v>567</v>
      </c>
      <c r="O29" s="212">
        <f t="shared" si="2"/>
        <v>1697.9375</v>
      </c>
      <c r="P29" s="212">
        <f t="shared" si="3"/>
        <v>695.9</v>
      </c>
    </row>
    <row r="30" spans="1:16" s="199" customFormat="1">
      <c r="A30" s="206">
        <f t="shared" si="0"/>
        <v>29</v>
      </c>
      <c r="B30" s="198">
        <f t="shared" si="4"/>
        <v>29</v>
      </c>
      <c r="C30" s="198">
        <f t="shared" si="5"/>
        <v>1600</v>
      </c>
      <c r="D30" s="199">
        <f t="shared" si="6"/>
        <v>26300</v>
      </c>
      <c r="E30" s="198">
        <f t="shared" si="7"/>
        <v>35750</v>
      </c>
      <c r="F30" s="208">
        <f t="shared" si="8"/>
        <v>29</v>
      </c>
      <c r="G30" s="203">
        <f t="shared" si="17"/>
        <v>15</v>
      </c>
      <c r="H30" s="203">
        <f t="shared" si="10"/>
        <v>31</v>
      </c>
      <c r="I30" s="203">
        <f t="shared" si="18"/>
        <v>675</v>
      </c>
      <c r="J30" s="208">
        <f t="shared" si="11"/>
        <v>29</v>
      </c>
      <c r="K30" s="203">
        <f t="shared" si="14"/>
        <v>57</v>
      </c>
      <c r="L30" s="203">
        <f t="shared" si="1"/>
        <v>72</v>
      </c>
      <c r="M30" s="203">
        <f t="shared" si="16"/>
        <v>1204</v>
      </c>
      <c r="N30" s="203">
        <f t="shared" si="12"/>
        <v>602</v>
      </c>
      <c r="O30" s="212">
        <f t="shared" si="2"/>
        <v>1794.625</v>
      </c>
      <c r="P30" s="212">
        <f t="shared" si="3"/>
        <v>737</v>
      </c>
    </row>
    <row r="31" spans="1:16" s="199" customFormat="1">
      <c r="A31" s="206">
        <f t="shared" si="0"/>
        <v>30</v>
      </c>
      <c r="B31" s="198">
        <f t="shared" si="4"/>
        <v>30</v>
      </c>
      <c r="C31" s="198">
        <f t="shared" si="5"/>
        <v>1650</v>
      </c>
      <c r="D31" s="199">
        <f t="shared" si="6"/>
        <v>27950</v>
      </c>
      <c r="E31" s="198">
        <f t="shared" si="7"/>
        <v>37834</v>
      </c>
      <c r="F31" s="208">
        <f t="shared" si="8"/>
        <v>30</v>
      </c>
      <c r="G31" s="203">
        <f t="shared" si="17"/>
        <v>15.5</v>
      </c>
      <c r="H31" s="203">
        <f t="shared" si="10"/>
        <v>31.5</v>
      </c>
      <c r="I31" s="203">
        <f t="shared" si="18"/>
        <v>706</v>
      </c>
      <c r="J31" s="208">
        <f t="shared" si="11"/>
        <v>30</v>
      </c>
      <c r="K31" s="203">
        <f t="shared" si="14"/>
        <v>59</v>
      </c>
      <c r="L31" s="203">
        <f t="shared" si="1"/>
        <v>74</v>
      </c>
      <c r="M31" s="203">
        <f t="shared" si="16"/>
        <v>1276</v>
      </c>
      <c r="N31" s="203">
        <f t="shared" si="12"/>
        <v>638</v>
      </c>
      <c r="O31" s="212">
        <f t="shared" si="2"/>
        <v>1893.75</v>
      </c>
      <c r="P31" s="212">
        <f t="shared" si="3"/>
        <v>779.2</v>
      </c>
    </row>
    <row r="32" spans="1:16" s="197" customFormat="1">
      <c r="A32" s="205">
        <f t="shared" si="0"/>
        <v>31</v>
      </c>
      <c r="B32" s="196">
        <f t="shared" si="4"/>
        <v>31</v>
      </c>
      <c r="C32" s="196">
        <f t="shared" si="5"/>
        <v>1700</v>
      </c>
      <c r="D32" s="197">
        <f t="shared" si="6"/>
        <v>29650</v>
      </c>
      <c r="E32" s="196">
        <f t="shared" si="7"/>
        <v>39975</v>
      </c>
      <c r="F32" s="207">
        <f t="shared" si="8"/>
        <v>31</v>
      </c>
      <c r="G32" s="202">
        <f t="shared" si="17"/>
        <v>16</v>
      </c>
      <c r="H32" s="202">
        <f t="shared" si="10"/>
        <v>32</v>
      </c>
      <c r="I32" s="202">
        <f t="shared" si="18"/>
        <v>737.5</v>
      </c>
      <c r="J32" s="207">
        <f t="shared" si="11"/>
        <v>31</v>
      </c>
      <c r="K32" s="202">
        <f t="shared" si="14"/>
        <v>61</v>
      </c>
      <c r="L32" s="202">
        <f t="shared" si="1"/>
        <v>76</v>
      </c>
      <c r="M32" s="202">
        <f t="shared" si="16"/>
        <v>1350</v>
      </c>
      <c r="N32" s="202">
        <f t="shared" si="12"/>
        <v>675</v>
      </c>
      <c r="O32" s="211">
        <f t="shared" si="2"/>
        <v>1995.3125</v>
      </c>
      <c r="P32" s="211">
        <f t="shared" si="3"/>
        <v>822.5</v>
      </c>
    </row>
    <row r="33" spans="1:16" s="197" customFormat="1">
      <c r="A33" s="205">
        <f t="shared" si="0"/>
        <v>32</v>
      </c>
      <c r="B33" s="196">
        <f t="shared" si="4"/>
        <v>32</v>
      </c>
      <c r="C33" s="196">
        <f t="shared" si="5"/>
        <v>1750</v>
      </c>
      <c r="D33" s="197">
        <f t="shared" si="6"/>
        <v>31400</v>
      </c>
      <c r="E33" s="196">
        <f t="shared" si="7"/>
        <v>42173</v>
      </c>
      <c r="F33" s="207">
        <f t="shared" si="8"/>
        <v>32</v>
      </c>
      <c r="G33" s="202">
        <f t="shared" si="17"/>
        <v>16.5</v>
      </c>
      <c r="H33" s="202">
        <f t="shared" si="10"/>
        <v>32.5</v>
      </c>
      <c r="I33" s="202">
        <f t="shared" si="18"/>
        <v>769.5</v>
      </c>
      <c r="J33" s="207">
        <f t="shared" si="11"/>
        <v>32</v>
      </c>
      <c r="K33" s="202">
        <f t="shared" si="14"/>
        <v>63</v>
      </c>
      <c r="L33" s="202">
        <f t="shared" si="1"/>
        <v>78</v>
      </c>
      <c r="M33" s="202">
        <f t="shared" si="16"/>
        <v>1426</v>
      </c>
      <c r="N33" s="202">
        <f t="shared" si="12"/>
        <v>713</v>
      </c>
      <c r="O33" s="211">
        <f t="shared" si="2"/>
        <v>2099.3125</v>
      </c>
      <c r="P33" s="211">
        <f t="shared" si="3"/>
        <v>866.9</v>
      </c>
    </row>
    <row r="34" spans="1:16" s="197" customFormat="1">
      <c r="A34" s="205">
        <f t="shared" si="0"/>
        <v>33</v>
      </c>
      <c r="B34" s="196">
        <f t="shared" si="4"/>
        <v>33</v>
      </c>
      <c r="C34" s="196">
        <f t="shared" si="5"/>
        <v>1800</v>
      </c>
      <c r="D34" s="197">
        <f t="shared" si="6"/>
        <v>33200</v>
      </c>
      <c r="E34" s="196">
        <f t="shared" si="7"/>
        <v>44428</v>
      </c>
      <c r="F34" s="207">
        <f t="shared" si="8"/>
        <v>33</v>
      </c>
      <c r="G34" s="202">
        <f t="shared" si="17"/>
        <v>17</v>
      </c>
      <c r="H34" s="202">
        <f t="shared" si="10"/>
        <v>33</v>
      </c>
      <c r="I34" s="202">
        <f t="shared" si="18"/>
        <v>802</v>
      </c>
      <c r="J34" s="207">
        <f t="shared" si="11"/>
        <v>33</v>
      </c>
      <c r="K34" s="202">
        <f t="shared" si="14"/>
        <v>65</v>
      </c>
      <c r="L34" s="202">
        <f t="shared" si="1"/>
        <v>80</v>
      </c>
      <c r="M34" s="202">
        <f t="shared" si="16"/>
        <v>1504</v>
      </c>
      <c r="N34" s="202">
        <f t="shared" si="12"/>
        <v>752</v>
      </c>
      <c r="O34" s="211">
        <f t="shared" si="2"/>
        <v>2205.75</v>
      </c>
      <c r="P34" s="211">
        <f t="shared" si="3"/>
        <v>912.4</v>
      </c>
    </row>
    <row r="35" spans="1:16" s="197" customFormat="1">
      <c r="A35" s="205">
        <f t="shared" si="0"/>
        <v>34</v>
      </c>
      <c r="B35" s="196">
        <f t="shared" si="4"/>
        <v>34</v>
      </c>
      <c r="C35" s="196">
        <f t="shared" si="5"/>
        <v>1850</v>
      </c>
      <c r="D35" s="197">
        <f t="shared" si="6"/>
        <v>35050</v>
      </c>
      <c r="E35" s="196">
        <f t="shared" si="7"/>
        <v>46740</v>
      </c>
      <c r="F35" s="207">
        <f t="shared" si="8"/>
        <v>34</v>
      </c>
      <c r="G35" s="202">
        <f t="shared" si="17"/>
        <v>17.5</v>
      </c>
      <c r="H35" s="202">
        <f t="shared" si="10"/>
        <v>33.5</v>
      </c>
      <c r="I35" s="202">
        <f t="shared" si="18"/>
        <v>835</v>
      </c>
      <c r="J35" s="207">
        <f t="shared" si="11"/>
        <v>34</v>
      </c>
      <c r="K35" s="202">
        <f t="shared" si="14"/>
        <v>67</v>
      </c>
      <c r="L35" s="202">
        <f t="shared" si="1"/>
        <v>82</v>
      </c>
      <c r="M35" s="202">
        <f t="shared" si="16"/>
        <v>1584</v>
      </c>
      <c r="N35" s="202">
        <f t="shared" si="12"/>
        <v>792</v>
      </c>
      <c r="O35" s="211">
        <f t="shared" si="2"/>
        <v>2314.625</v>
      </c>
      <c r="P35" s="211">
        <f t="shared" si="3"/>
        <v>959</v>
      </c>
    </row>
    <row r="36" spans="1:16" s="197" customFormat="1">
      <c r="A36" s="205">
        <f t="shared" si="0"/>
        <v>35</v>
      </c>
      <c r="B36" s="196">
        <f t="shared" si="4"/>
        <v>35</v>
      </c>
      <c r="C36" s="196">
        <f t="shared" si="5"/>
        <v>1900</v>
      </c>
      <c r="D36" s="197">
        <f t="shared" si="6"/>
        <v>36950</v>
      </c>
      <c r="E36" s="196">
        <f t="shared" si="7"/>
        <v>49109</v>
      </c>
      <c r="F36" s="207">
        <f t="shared" si="8"/>
        <v>35</v>
      </c>
      <c r="G36" s="202">
        <f t="shared" si="17"/>
        <v>18</v>
      </c>
      <c r="H36" s="202">
        <f t="shared" si="10"/>
        <v>34</v>
      </c>
      <c r="I36" s="202">
        <f t="shared" si="18"/>
        <v>868.5</v>
      </c>
      <c r="J36" s="207">
        <f t="shared" si="11"/>
        <v>35</v>
      </c>
      <c r="K36" s="202">
        <f t="shared" si="14"/>
        <v>69</v>
      </c>
      <c r="L36" s="202">
        <f t="shared" si="1"/>
        <v>84</v>
      </c>
      <c r="M36" s="202">
        <f t="shared" si="16"/>
        <v>1666</v>
      </c>
      <c r="N36" s="202">
        <f t="shared" si="12"/>
        <v>833</v>
      </c>
      <c r="O36" s="211">
        <f t="shared" si="2"/>
        <v>2425.9375</v>
      </c>
      <c r="P36" s="211">
        <f t="shared" si="3"/>
        <v>1006.7</v>
      </c>
    </row>
    <row r="37" spans="1:16" s="199" customFormat="1">
      <c r="A37" s="206">
        <f t="shared" si="0"/>
        <v>36</v>
      </c>
      <c r="B37" s="198">
        <f t="shared" si="4"/>
        <v>36</v>
      </c>
      <c r="C37" s="198">
        <f t="shared" si="5"/>
        <v>1950</v>
      </c>
      <c r="D37" s="199">
        <f t="shared" si="6"/>
        <v>38900</v>
      </c>
      <c r="E37" s="198">
        <f t="shared" si="7"/>
        <v>51535</v>
      </c>
      <c r="F37" s="208">
        <f t="shared" si="8"/>
        <v>36</v>
      </c>
      <c r="G37" s="203">
        <f t="shared" si="17"/>
        <v>18.5</v>
      </c>
      <c r="H37" s="203">
        <f t="shared" si="10"/>
        <v>34.5</v>
      </c>
      <c r="I37" s="203">
        <f t="shared" si="18"/>
        <v>902.5</v>
      </c>
      <c r="J37" s="208">
        <f t="shared" si="11"/>
        <v>36</v>
      </c>
      <c r="K37" s="203">
        <f t="shared" si="14"/>
        <v>71</v>
      </c>
      <c r="L37" s="203">
        <f t="shared" si="1"/>
        <v>86</v>
      </c>
      <c r="M37" s="203">
        <f>M36+L36</f>
        <v>1750</v>
      </c>
      <c r="N37" s="203">
        <f t="shared" si="12"/>
        <v>875</v>
      </c>
      <c r="O37" s="212">
        <f t="shared" si="2"/>
        <v>2539.6875</v>
      </c>
      <c r="P37" s="212">
        <f t="shared" si="3"/>
        <v>1055.5</v>
      </c>
    </row>
    <row r="38" spans="1:16" s="199" customFormat="1">
      <c r="A38" s="206">
        <f t="shared" si="0"/>
        <v>37</v>
      </c>
      <c r="B38" s="198">
        <f t="shared" si="4"/>
        <v>37</v>
      </c>
      <c r="C38" s="198">
        <f t="shared" si="5"/>
        <v>2000</v>
      </c>
      <c r="D38" s="199">
        <f t="shared" si="6"/>
        <v>40900</v>
      </c>
      <c r="E38" s="198">
        <f t="shared" si="7"/>
        <v>54018</v>
      </c>
      <c r="F38" s="208">
        <f t="shared" si="8"/>
        <v>37</v>
      </c>
      <c r="G38" s="203">
        <f t="shared" si="17"/>
        <v>19</v>
      </c>
      <c r="H38" s="203">
        <f t="shared" si="10"/>
        <v>35</v>
      </c>
      <c r="I38" s="203">
        <f t="shared" si="18"/>
        <v>937</v>
      </c>
      <c r="J38" s="208">
        <f t="shared" si="11"/>
        <v>37</v>
      </c>
      <c r="K38" s="203">
        <f t="shared" si="14"/>
        <v>73</v>
      </c>
      <c r="L38" s="203">
        <f t="shared" si="1"/>
        <v>88</v>
      </c>
      <c r="M38" s="203">
        <f t="shared" si="16"/>
        <v>1836</v>
      </c>
      <c r="N38" s="203">
        <f t="shared" si="12"/>
        <v>918</v>
      </c>
      <c r="O38" s="212">
        <f t="shared" si="2"/>
        <v>2655.875</v>
      </c>
      <c r="P38" s="212">
        <f t="shared" si="3"/>
        <v>1105.4000000000001</v>
      </c>
    </row>
    <row r="39" spans="1:16" s="199" customFormat="1">
      <c r="A39" s="206">
        <f t="shared" si="0"/>
        <v>38</v>
      </c>
      <c r="B39" s="198">
        <f t="shared" si="4"/>
        <v>38</v>
      </c>
      <c r="C39" s="198">
        <f t="shared" si="5"/>
        <v>2050</v>
      </c>
      <c r="D39" s="199">
        <f t="shared" si="6"/>
        <v>42950</v>
      </c>
      <c r="E39" s="198">
        <f>D39+I39*14</f>
        <v>56558</v>
      </c>
      <c r="F39" s="208">
        <f t="shared" si="8"/>
        <v>38</v>
      </c>
      <c r="G39" s="203">
        <f t="shared" si="17"/>
        <v>19.5</v>
      </c>
      <c r="H39" s="203">
        <f t="shared" si="10"/>
        <v>35.5</v>
      </c>
      <c r="I39" s="203">
        <f>I38+H38</f>
        <v>972</v>
      </c>
      <c r="J39" s="208">
        <f t="shared" si="11"/>
        <v>38</v>
      </c>
      <c r="K39" s="203">
        <f t="shared" si="14"/>
        <v>75</v>
      </c>
      <c r="L39" s="203">
        <f t="shared" si="1"/>
        <v>90</v>
      </c>
      <c r="M39" s="203">
        <f>M38+L38</f>
        <v>1924</v>
      </c>
      <c r="N39" s="203">
        <f t="shared" si="12"/>
        <v>962</v>
      </c>
      <c r="O39" s="212">
        <f t="shared" si="2"/>
        <v>2774.5</v>
      </c>
      <c r="P39" s="212">
        <f t="shared" si="3"/>
        <v>1156.4000000000001</v>
      </c>
    </row>
    <row r="40" spans="1:16" s="114" customFormat="1">
      <c r="A40" s="206">
        <f t="shared" ref="A40:A68" si="19">F40</f>
        <v>39</v>
      </c>
      <c r="B40" s="198">
        <f t="shared" si="4"/>
        <v>39</v>
      </c>
      <c r="C40" s="198">
        <f t="shared" ref="C40:C68" si="20">200+B39*50</f>
        <v>2100</v>
      </c>
      <c r="D40" s="199">
        <f t="shared" ref="D40:D68" si="21">D39+C40</f>
        <v>45050</v>
      </c>
      <c r="E40" s="198">
        <f t="shared" ref="E40:E68" si="22">D40+I40*14</f>
        <v>59155</v>
      </c>
      <c r="F40" s="208">
        <f t="shared" si="8"/>
        <v>39</v>
      </c>
      <c r="G40" s="203">
        <f t="shared" si="17"/>
        <v>20</v>
      </c>
      <c r="H40" s="203">
        <f t="shared" ref="H40:H68" si="23">G40+16</f>
        <v>36</v>
      </c>
      <c r="I40" s="203">
        <f t="shared" ref="I40:I68" si="24">I39+H39</f>
        <v>1007.5</v>
      </c>
      <c r="J40" s="208">
        <f t="shared" si="11"/>
        <v>39</v>
      </c>
      <c r="K40" s="203">
        <f t="shared" si="14"/>
        <v>77</v>
      </c>
      <c r="L40" s="203">
        <f t="shared" ref="L40:L68" si="25">K40+15</f>
        <v>92</v>
      </c>
      <c r="M40" s="203">
        <f t="shared" ref="M40:M68" si="26">M39+L39</f>
        <v>2014</v>
      </c>
      <c r="N40" s="203">
        <f t="shared" ref="N40:N68" si="27">M40/2</f>
        <v>1007</v>
      </c>
      <c r="O40" s="212">
        <f t="shared" ref="O40:O68" si="28">I40*1.25*0.7+M40</f>
        <v>2895.5625</v>
      </c>
      <c r="P40" s="212">
        <f t="shared" ref="P40:P68" si="29">I40*0.2+N40</f>
        <v>1208.5</v>
      </c>
    </row>
    <row r="41" spans="1:16" s="114" customFormat="1">
      <c r="A41" s="206">
        <f t="shared" si="19"/>
        <v>40</v>
      </c>
      <c r="B41" s="198">
        <f t="shared" si="4"/>
        <v>40</v>
      </c>
      <c r="C41" s="198">
        <f t="shared" si="20"/>
        <v>2150</v>
      </c>
      <c r="D41" s="199">
        <f t="shared" si="21"/>
        <v>47200</v>
      </c>
      <c r="E41" s="198">
        <f t="shared" si="22"/>
        <v>61809</v>
      </c>
      <c r="F41" s="208">
        <f t="shared" si="8"/>
        <v>40</v>
      </c>
      <c r="G41" s="203">
        <f t="shared" si="17"/>
        <v>20.5</v>
      </c>
      <c r="H41" s="203">
        <f t="shared" si="23"/>
        <v>36.5</v>
      </c>
      <c r="I41" s="203">
        <f t="shared" si="24"/>
        <v>1043.5</v>
      </c>
      <c r="J41" s="208">
        <f t="shared" si="11"/>
        <v>40</v>
      </c>
      <c r="K41" s="203">
        <f t="shared" si="14"/>
        <v>79</v>
      </c>
      <c r="L41" s="203">
        <f t="shared" si="25"/>
        <v>94</v>
      </c>
      <c r="M41" s="203">
        <f t="shared" si="26"/>
        <v>2106</v>
      </c>
      <c r="N41" s="203">
        <f t="shared" si="27"/>
        <v>1053</v>
      </c>
      <c r="O41" s="212">
        <f t="shared" si="28"/>
        <v>3019.0625</v>
      </c>
      <c r="P41" s="212">
        <f t="shared" si="29"/>
        <v>1261.7</v>
      </c>
    </row>
    <row r="42" spans="1:16" s="114" customFormat="1">
      <c r="A42" s="206">
        <f t="shared" si="19"/>
        <v>41</v>
      </c>
      <c r="B42" s="198">
        <f t="shared" si="4"/>
        <v>41</v>
      </c>
      <c r="C42" s="198">
        <f t="shared" si="20"/>
        <v>2200</v>
      </c>
      <c r="D42" s="199">
        <f t="shared" si="21"/>
        <v>49400</v>
      </c>
      <c r="E42" s="198">
        <f t="shared" si="22"/>
        <v>64520</v>
      </c>
      <c r="F42" s="208">
        <f t="shared" si="8"/>
        <v>41</v>
      </c>
      <c r="G42" s="203">
        <f t="shared" si="17"/>
        <v>21</v>
      </c>
      <c r="H42" s="203">
        <f t="shared" si="23"/>
        <v>37</v>
      </c>
      <c r="I42" s="203">
        <f t="shared" si="24"/>
        <v>1080</v>
      </c>
      <c r="J42" s="208">
        <f t="shared" si="11"/>
        <v>41</v>
      </c>
      <c r="K42" s="203">
        <f t="shared" si="14"/>
        <v>81</v>
      </c>
      <c r="L42" s="203">
        <f t="shared" si="25"/>
        <v>96</v>
      </c>
      <c r="M42" s="203">
        <f t="shared" si="26"/>
        <v>2200</v>
      </c>
      <c r="N42" s="203">
        <f t="shared" si="27"/>
        <v>1100</v>
      </c>
      <c r="O42" s="212">
        <f t="shared" si="28"/>
        <v>3145</v>
      </c>
      <c r="P42" s="212">
        <f t="shared" si="29"/>
        <v>1316</v>
      </c>
    </row>
    <row r="43" spans="1:16" s="114" customFormat="1">
      <c r="A43" s="206">
        <f t="shared" si="19"/>
        <v>42</v>
      </c>
      <c r="B43" s="198">
        <f t="shared" si="4"/>
        <v>42</v>
      </c>
      <c r="C43" s="198">
        <f t="shared" si="20"/>
        <v>2250</v>
      </c>
      <c r="D43" s="199">
        <f t="shared" si="21"/>
        <v>51650</v>
      </c>
      <c r="E43" s="198">
        <f t="shared" si="22"/>
        <v>67288</v>
      </c>
      <c r="F43" s="208">
        <f t="shared" si="8"/>
        <v>42</v>
      </c>
      <c r="G43" s="203">
        <f t="shared" si="17"/>
        <v>21.5</v>
      </c>
      <c r="H43" s="203">
        <f t="shared" si="23"/>
        <v>37.5</v>
      </c>
      <c r="I43" s="203">
        <f t="shared" si="24"/>
        <v>1117</v>
      </c>
      <c r="J43" s="208">
        <f t="shared" si="11"/>
        <v>42</v>
      </c>
      <c r="K43" s="203">
        <f t="shared" si="14"/>
        <v>83</v>
      </c>
      <c r="L43" s="203">
        <f t="shared" si="25"/>
        <v>98</v>
      </c>
      <c r="M43" s="203">
        <f t="shared" si="26"/>
        <v>2296</v>
      </c>
      <c r="N43" s="203">
        <f t="shared" si="27"/>
        <v>1148</v>
      </c>
      <c r="O43" s="212">
        <f t="shared" si="28"/>
        <v>3273.375</v>
      </c>
      <c r="P43" s="212">
        <f t="shared" si="29"/>
        <v>1371.4</v>
      </c>
    </row>
    <row r="44" spans="1:16" s="114" customFormat="1">
      <c r="A44" s="206">
        <f t="shared" si="19"/>
        <v>43</v>
      </c>
      <c r="B44" s="198">
        <f t="shared" si="4"/>
        <v>43</v>
      </c>
      <c r="C44" s="198">
        <f t="shared" si="20"/>
        <v>2300</v>
      </c>
      <c r="D44" s="199">
        <f t="shared" si="21"/>
        <v>53950</v>
      </c>
      <c r="E44" s="198">
        <f t="shared" si="22"/>
        <v>70113</v>
      </c>
      <c r="F44" s="208">
        <f t="shared" si="8"/>
        <v>43</v>
      </c>
      <c r="G44" s="203">
        <f t="shared" si="17"/>
        <v>22</v>
      </c>
      <c r="H44" s="203">
        <f t="shared" si="23"/>
        <v>38</v>
      </c>
      <c r="I44" s="203">
        <f t="shared" si="24"/>
        <v>1154.5</v>
      </c>
      <c r="J44" s="208">
        <f t="shared" si="11"/>
        <v>43</v>
      </c>
      <c r="K44" s="203">
        <f t="shared" si="14"/>
        <v>85</v>
      </c>
      <c r="L44" s="203">
        <f t="shared" si="25"/>
        <v>100</v>
      </c>
      <c r="M44" s="203">
        <f t="shared" si="26"/>
        <v>2394</v>
      </c>
      <c r="N44" s="203">
        <f t="shared" si="27"/>
        <v>1197</v>
      </c>
      <c r="O44" s="212">
        <f t="shared" si="28"/>
        <v>3404.1875</v>
      </c>
      <c r="P44" s="212">
        <f t="shared" si="29"/>
        <v>1427.9</v>
      </c>
    </row>
    <row r="45" spans="1:16" s="114" customFormat="1">
      <c r="A45" s="206">
        <f t="shared" si="19"/>
        <v>44</v>
      </c>
      <c r="B45" s="198">
        <f t="shared" si="4"/>
        <v>44</v>
      </c>
      <c r="C45" s="198">
        <f t="shared" si="20"/>
        <v>2350</v>
      </c>
      <c r="D45" s="199">
        <f t="shared" si="21"/>
        <v>56300</v>
      </c>
      <c r="E45" s="198">
        <f t="shared" si="22"/>
        <v>72995</v>
      </c>
      <c r="F45" s="208">
        <f t="shared" si="8"/>
        <v>44</v>
      </c>
      <c r="G45" s="203">
        <f t="shared" si="17"/>
        <v>22.5</v>
      </c>
      <c r="H45" s="203">
        <f t="shared" si="23"/>
        <v>38.5</v>
      </c>
      <c r="I45" s="203">
        <f t="shared" si="24"/>
        <v>1192.5</v>
      </c>
      <c r="J45" s="208">
        <f t="shared" si="11"/>
        <v>44</v>
      </c>
      <c r="K45" s="203">
        <f t="shared" si="14"/>
        <v>87</v>
      </c>
      <c r="L45" s="203">
        <f t="shared" si="25"/>
        <v>102</v>
      </c>
      <c r="M45" s="203">
        <f t="shared" si="26"/>
        <v>2494</v>
      </c>
      <c r="N45" s="203">
        <f t="shared" si="27"/>
        <v>1247</v>
      </c>
      <c r="O45" s="212">
        <f t="shared" si="28"/>
        <v>3537.4375</v>
      </c>
      <c r="P45" s="212">
        <f t="shared" si="29"/>
        <v>1485.5</v>
      </c>
    </row>
    <row r="46" spans="1:16" s="114" customFormat="1">
      <c r="A46" s="206">
        <f t="shared" si="19"/>
        <v>45</v>
      </c>
      <c r="B46" s="198">
        <f t="shared" si="4"/>
        <v>45</v>
      </c>
      <c r="C46" s="198">
        <f t="shared" si="20"/>
        <v>2400</v>
      </c>
      <c r="D46" s="199">
        <f t="shared" si="21"/>
        <v>58700</v>
      </c>
      <c r="E46" s="198">
        <f t="shared" si="22"/>
        <v>75934</v>
      </c>
      <c r="F46" s="208">
        <f t="shared" si="8"/>
        <v>45</v>
      </c>
      <c r="G46" s="203">
        <f t="shared" si="17"/>
        <v>23</v>
      </c>
      <c r="H46" s="203">
        <f t="shared" si="23"/>
        <v>39</v>
      </c>
      <c r="I46" s="203">
        <f t="shared" si="24"/>
        <v>1231</v>
      </c>
      <c r="J46" s="208">
        <f t="shared" si="11"/>
        <v>45</v>
      </c>
      <c r="K46" s="203">
        <f t="shared" si="14"/>
        <v>89</v>
      </c>
      <c r="L46" s="203">
        <f t="shared" si="25"/>
        <v>104</v>
      </c>
      <c r="M46" s="203">
        <f t="shared" si="26"/>
        <v>2596</v>
      </c>
      <c r="N46" s="203">
        <f t="shared" si="27"/>
        <v>1298</v>
      </c>
      <c r="O46" s="212">
        <f t="shared" si="28"/>
        <v>3673.125</v>
      </c>
      <c r="P46" s="212">
        <f t="shared" si="29"/>
        <v>1544.2</v>
      </c>
    </row>
    <row r="47" spans="1:16" s="114" customFormat="1">
      <c r="A47" s="206">
        <f t="shared" si="19"/>
        <v>46</v>
      </c>
      <c r="B47" s="198">
        <f t="shared" si="4"/>
        <v>46</v>
      </c>
      <c r="C47" s="198">
        <f t="shared" si="20"/>
        <v>2450</v>
      </c>
      <c r="D47" s="199">
        <f t="shared" si="21"/>
        <v>61150</v>
      </c>
      <c r="E47" s="198">
        <f t="shared" si="22"/>
        <v>78930</v>
      </c>
      <c r="F47" s="208">
        <f t="shared" si="8"/>
        <v>46</v>
      </c>
      <c r="G47" s="203">
        <f t="shared" si="17"/>
        <v>23.5</v>
      </c>
      <c r="H47" s="203">
        <f t="shared" si="23"/>
        <v>39.5</v>
      </c>
      <c r="I47" s="203">
        <f t="shared" si="24"/>
        <v>1270</v>
      </c>
      <c r="J47" s="208">
        <f t="shared" si="11"/>
        <v>46</v>
      </c>
      <c r="K47" s="203">
        <f t="shared" si="14"/>
        <v>91</v>
      </c>
      <c r="L47" s="203">
        <f t="shared" si="25"/>
        <v>106</v>
      </c>
      <c r="M47" s="203">
        <f t="shared" si="26"/>
        <v>2700</v>
      </c>
      <c r="N47" s="203">
        <f t="shared" si="27"/>
        <v>1350</v>
      </c>
      <c r="O47" s="212">
        <f t="shared" si="28"/>
        <v>3811.25</v>
      </c>
      <c r="P47" s="212">
        <f t="shared" si="29"/>
        <v>1604</v>
      </c>
    </row>
    <row r="48" spans="1:16" s="114" customFormat="1">
      <c r="A48" s="206">
        <f t="shared" si="19"/>
        <v>47</v>
      </c>
      <c r="B48" s="198">
        <f t="shared" si="4"/>
        <v>47</v>
      </c>
      <c r="C48" s="198">
        <f t="shared" si="20"/>
        <v>2500</v>
      </c>
      <c r="D48" s="199">
        <f t="shared" si="21"/>
        <v>63650</v>
      </c>
      <c r="E48" s="198">
        <f t="shared" si="22"/>
        <v>81983</v>
      </c>
      <c r="F48" s="208">
        <f t="shared" si="8"/>
        <v>47</v>
      </c>
      <c r="G48" s="203">
        <f t="shared" si="17"/>
        <v>24</v>
      </c>
      <c r="H48" s="203">
        <f t="shared" si="23"/>
        <v>40</v>
      </c>
      <c r="I48" s="203">
        <f t="shared" si="24"/>
        <v>1309.5</v>
      </c>
      <c r="J48" s="208">
        <f t="shared" si="11"/>
        <v>47</v>
      </c>
      <c r="K48" s="203">
        <f t="shared" si="14"/>
        <v>93</v>
      </c>
      <c r="L48" s="203">
        <f t="shared" si="25"/>
        <v>108</v>
      </c>
      <c r="M48" s="203">
        <f t="shared" si="26"/>
        <v>2806</v>
      </c>
      <c r="N48" s="203">
        <f t="shared" si="27"/>
        <v>1403</v>
      </c>
      <c r="O48" s="212">
        <f t="shared" si="28"/>
        <v>3951.8125</v>
      </c>
      <c r="P48" s="212">
        <f t="shared" si="29"/>
        <v>1664.9</v>
      </c>
    </row>
    <row r="49" spans="1:16" s="114" customFormat="1">
      <c r="A49" s="206">
        <f t="shared" si="19"/>
        <v>48</v>
      </c>
      <c r="B49" s="198">
        <f t="shared" si="4"/>
        <v>48</v>
      </c>
      <c r="C49" s="198">
        <f t="shared" si="20"/>
        <v>2550</v>
      </c>
      <c r="D49" s="199">
        <f t="shared" si="21"/>
        <v>66200</v>
      </c>
      <c r="E49" s="198">
        <f t="shared" si="22"/>
        <v>85093</v>
      </c>
      <c r="F49" s="208">
        <f t="shared" si="8"/>
        <v>48</v>
      </c>
      <c r="G49" s="203">
        <f t="shared" si="17"/>
        <v>24.5</v>
      </c>
      <c r="H49" s="203">
        <f t="shared" si="23"/>
        <v>40.5</v>
      </c>
      <c r="I49" s="203">
        <f t="shared" si="24"/>
        <v>1349.5</v>
      </c>
      <c r="J49" s="208">
        <f t="shared" si="11"/>
        <v>48</v>
      </c>
      <c r="K49" s="203">
        <f t="shared" si="14"/>
        <v>95</v>
      </c>
      <c r="L49" s="203">
        <f t="shared" si="25"/>
        <v>110</v>
      </c>
      <c r="M49" s="203">
        <f t="shared" si="26"/>
        <v>2914</v>
      </c>
      <c r="N49" s="203">
        <f t="shared" si="27"/>
        <v>1457</v>
      </c>
      <c r="O49" s="212">
        <f t="shared" si="28"/>
        <v>4094.8125</v>
      </c>
      <c r="P49" s="212">
        <f t="shared" si="29"/>
        <v>1726.9</v>
      </c>
    </row>
    <row r="50" spans="1:16" s="114" customFormat="1">
      <c r="A50" s="206">
        <f t="shared" si="19"/>
        <v>49</v>
      </c>
      <c r="B50" s="198">
        <f t="shared" si="4"/>
        <v>49</v>
      </c>
      <c r="C50" s="198">
        <f t="shared" si="20"/>
        <v>2600</v>
      </c>
      <c r="D50" s="199">
        <f t="shared" si="21"/>
        <v>68800</v>
      </c>
      <c r="E50" s="198">
        <f t="shared" si="22"/>
        <v>88260</v>
      </c>
      <c r="F50" s="208">
        <f t="shared" si="8"/>
        <v>49</v>
      </c>
      <c r="G50" s="203">
        <f t="shared" si="17"/>
        <v>25</v>
      </c>
      <c r="H50" s="203">
        <f t="shared" si="23"/>
        <v>41</v>
      </c>
      <c r="I50" s="203">
        <f t="shared" si="24"/>
        <v>1390</v>
      </c>
      <c r="J50" s="208">
        <f t="shared" si="11"/>
        <v>49</v>
      </c>
      <c r="K50" s="203">
        <f t="shared" si="14"/>
        <v>97</v>
      </c>
      <c r="L50" s="203">
        <f t="shared" si="25"/>
        <v>112</v>
      </c>
      <c r="M50" s="203">
        <f t="shared" si="26"/>
        <v>3024</v>
      </c>
      <c r="N50" s="203">
        <f t="shared" si="27"/>
        <v>1512</v>
      </c>
      <c r="O50" s="212">
        <f t="shared" si="28"/>
        <v>4240.25</v>
      </c>
      <c r="P50" s="212">
        <f t="shared" si="29"/>
        <v>1790</v>
      </c>
    </row>
    <row r="51" spans="1:16">
      <c r="A51" s="206">
        <f t="shared" si="19"/>
        <v>50</v>
      </c>
      <c r="B51" s="198">
        <f t="shared" si="4"/>
        <v>50</v>
      </c>
      <c r="C51" s="198">
        <f t="shared" si="20"/>
        <v>2650</v>
      </c>
      <c r="D51" s="199">
        <f t="shared" si="21"/>
        <v>71450</v>
      </c>
      <c r="E51" s="198">
        <f t="shared" si="22"/>
        <v>91484</v>
      </c>
      <c r="F51" s="208">
        <f t="shared" si="8"/>
        <v>50</v>
      </c>
      <c r="G51" s="203">
        <f t="shared" si="17"/>
        <v>25.5</v>
      </c>
      <c r="H51" s="203">
        <f t="shared" si="23"/>
        <v>41.5</v>
      </c>
      <c r="I51" s="203">
        <f t="shared" si="24"/>
        <v>1431</v>
      </c>
      <c r="J51" s="208">
        <f t="shared" si="11"/>
        <v>50</v>
      </c>
      <c r="K51" s="203">
        <f t="shared" si="14"/>
        <v>99</v>
      </c>
      <c r="L51" s="203">
        <f t="shared" si="25"/>
        <v>114</v>
      </c>
      <c r="M51" s="203">
        <f t="shared" si="26"/>
        <v>3136</v>
      </c>
      <c r="N51" s="203">
        <f t="shared" si="27"/>
        <v>1568</v>
      </c>
      <c r="O51" s="212">
        <f t="shared" si="28"/>
        <v>4388.125</v>
      </c>
      <c r="P51" s="212">
        <f t="shared" si="29"/>
        <v>1854.2</v>
      </c>
    </row>
    <row r="52" spans="1:16">
      <c r="A52" s="206">
        <f t="shared" si="19"/>
        <v>51</v>
      </c>
      <c r="B52" s="198">
        <f t="shared" si="4"/>
        <v>51</v>
      </c>
      <c r="C52" s="198">
        <f t="shared" si="20"/>
        <v>2700</v>
      </c>
      <c r="D52" s="199">
        <f t="shared" si="21"/>
        <v>74150</v>
      </c>
      <c r="E52" s="198">
        <f t="shared" si="22"/>
        <v>94765</v>
      </c>
      <c r="F52" s="208">
        <f t="shared" si="8"/>
        <v>51</v>
      </c>
      <c r="G52" s="203">
        <f t="shared" si="17"/>
        <v>26</v>
      </c>
      <c r="H52" s="203">
        <f t="shared" si="23"/>
        <v>42</v>
      </c>
      <c r="I52" s="203">
        <f t="shared" si="24"/>
        <v>1472.5</v>
      </c>
      <c r="J52" s="208">
        <f t="shared" si="11"/>
        <v>51</v>
      </c>
      <c r="K52" s="203">
        <f t="shared" si="14"/>
        <v>101</v>
      </c>
      <c r="L52" s="203">
        <f t="shared" si="25"/>
        <v>116</v>
      </c>
      <c r="M52" s="203">
        <f t="shared" si="26"/>
        <v>3250</v>
      </c>
      <c r="N52" s="203">
        <f t="shared" si="27"/>
        <v>1625</v>
      </c>
      <c r="O52" s="212">
        <f t="shared" si="28"/>
        <v>4538.4375</v>
      </c>
      <c r="P52" s="212">
        <f t="shared" si="29"/>
        <v>1919.5</v>
      </c>
    </row>
    <row r="53" spans="1:16">
      <c r="A53" s="206">
        <f t="shared" si="19"/>
        <v>52</v>
      </c>
      <c r="B53" s="198">
        <f t="shared" si="4"/>
        <v>52</v>
      </c>
      <c r="C53" s="198">
        <f t="shared" si="20"/>
        <v>2750</v>
      </c>
      <c r="D53" s="199">
        <f t="shared" si="21"/>
        <v>76900</v>
      </c>
      <c r="E53" s="198">
        <f t="shared" si="22"/>
        <v>98103</v>
      </c>
      <c r="F53" s="208">
        <f t="shared" si="8"/>
        <v>52</v>
      </c>
      <c r="G53" s="203">
        <f t="shared" si="17"/>
        <v>26.5</v>
      </c>
      <c r="H53" s="203">
        <f t="shared" si="23"/>
        <v>42.5</v>
      </c>
      <c r="I53" s="203">
        <f t="shared" si="24"/>
        <v>1514.5</v>
      </c>
      <c r="J53" s="208">
        <f t="shared" si="11"/>
        <v>52</v>
      </c>
      <c r="K53" s="203">
        <f t="shared" si="14"/>
        <v>103</v>
      </c>
      <c r="L53" s="203">
        <f t="shared" si="25"/>
        <v>118</v>
      </c>
      <c r="M53" s="203">
        <f t="shared" si="26"/>
        <v>3366</v>
      </c>
      <c r="N53" s="203">
        <f t="shared" si="27"/>
        <v>1683</v>
      </c>
      <c r="O53" s="212">
        <f t="shared" si="28"/>
        <v>4691.1875</v>
      </c>
      <c r="P53" s="212">
        <f t="shared" si="29"/>
        <v>1985.9</v>
      </c>
    </row>
    <row r="54" spans="1:16">
      <c r="A54" s="206">
        <f t="shared" si="19"/>
        <v>53</v>
      </c>
      <c r="B54" s="198">
        <f t="shared" si="4"/>
        <v>53</v>
      </c>
      <c r="C54" s="198">
        <f t="shared" si="20"/>
        <v>2800</v>
      </c>
      <c r="D54" s="199">
        <f t="shared" si="21"/>
        <v>79700</v>
      </c>
      <c r="E54" s="198">
        <f t="shared" si="22"/>
        <v>101498</v>
      </c>
      <c r="F54" s="208">
        <f t="shared" si="8"/>
        <v>53</v>
      </c>
      <c r="G54" s="203">
        <f t="shared" si="17"/>
        <v>27</v>
      </c>
      <c r="H54" s="203">
        <f t="shared" si="23"/>
        <v>43</v>
      </c>
      <c r="I54" s="203">
        <f t="shared" si="24"/>
        <v>1557</v>
      </c>
      <c r="J54" s="208">
        <f t="shared" si="11"/>
        <v>53</v>
      </c>
      <c r="K54" s="203">
        <f t="shared" si="14"/>
        <v>105</v>
      </c>
      <c r="L54" s="203">
        <f t="shared" si="25"/>
        <v>120</v>
      </c>
      <c r="M54" s="203">
        <f t="shared" si="26"/>
        <v>3484</v>
      </c>
      <c r="N54" s="203">
        <f t="shared" si="27"/>
        <v>1742</v>
      </c>
      <c r="O54" s="212">
        <f t="shared" si="28"/>
        <v>4846.375</v>
      </c>
      <c r="P54" s="212">
        <f t="shared" si="29"/>
        <v>2053.4</v>
      </c>
    </row>
    <row r="55" spans="1:16">
      <c r="A55" s="206">
        <f t="shared" si="19"/>
        <v>54</v>
      </c>
      <c r="B55" s="198">
        <f t="shared" si="4"/>
        <v>54</v>
      </c>
      <c r="C55" s="198">
        <f t="shared" si="20"/>
        <v>2850</v>
      </c>
      <c r="D55" s="199">
        <f t="shared" si="21"/>
        <v>82550</v>
      </c>
      <c r="E55" s="198">
        <f t="shared" si="22"/>
        <v>104950</v>
      </c>
      <c r="F55" s="208">
        <f t="shared" si="8"/>
        <v>54</v>
      </c>
      <c r="G55" s="203">
        <f t="shared" si="17"/>
        <v>27.5</v>
      </c>
      <c r="H55" s="203">
        <f t="shared" si="23"/>
        <v>43.5</v>
      </c>
      <c r="I55" s="203">
        <f t="shared" si="24"/>
        <v>1600</v>
      </c>
      <c r="J55" s="208">
        <f t="shared" si="11"/>
        <v>54</v>
      </c>
      <c r="K55" s="203">
        <f t="shared" si="14"/>
        <v>107</v>
      </c>
      <c r="L55" s="203">
        <f t="shared" si="25"/>
        <v>122</v>
      </c>
      <c r="M55" s="203">
        <f t="shared" si="26"/>
        <v>3604</v>
      </c>
      <c r="N55" s="203">
        <f t="shared" si="27"/>
        <v>1802</v>
      </c>
      <c r="O55" s="212">
        <f t="shared" si="28"/>
        <v>5004</v>
      </c>
      <c r="P55" s="212">
        <f t="shared" si="29"/>
        <v>2122</v>
      </c>
    </row>
    <row r="56" spans="1:16">
      <c r="A56" s="206">
        <f t="shared" si="19"/>
        <v>55</v>
      </c>
      <c r="B56" s="198">
        <f t="shared" si="4"/>
        <v>55</v>
      </c>
      <c r="C56" s="198">
        <f t="shared" si="20"/>
        <v>2900</v>
      </c>
      <c r="D56" s="199">
        <f t="shared" si="21"/>
        <v>85450</v>
      </c>
      <c r="E56" s="198">
        <f t="shared" si="22"/>
        <v>108459</v>
      </c>
      <c r="F56" s="208">
        <f t="shared" si="8"/>
        <v>55</v>
      </c>
      <c r="G56" s="203">
        <f t="shared" si="17"/>
        <v>28</v>
      </c>
      <c r="H56" s="203">
        <f t="shared" si="23"/>
        <v>44</v>
      </c>
      <c r="I56" s="203">
        <f t="shared" si="24"/>
        <v>1643.5</v>
      </c>
      <c r="J56" s="208">
        <f t="shared" si="11"/>
        <v>55</v>
      </c>
      <c r="K56" s="203">
        <f t="shared" si="14"/>
        <v>109</v>
      </c>
      <c r="L56" s="203">
        <f t="shared" si="25"/>
        <v>124</v>
      </c>
      <c r="M56" s="203">
        <f t="shared" si="26"/>
        <v>3726</v>
      </c>
      <c r="N56" s="203">
        <f t="shared" si="27"/>
        <v>1863</v>
      </c>
      <c r="O56" s="212">
        <f t="shared" si="28"/>
        <v>5164.0625</v>
      </c>
      <c r="P56" s="212">
        <f t="shared" si="29"/>
        <v>2191.6999999999998</v>
      </c>
    </row>
    <row r="57" spans="1:16">
      <c r="A57" s="206">
        <f t="shared" si="19"/>
        <v>56</v>
      </c>
      <c r="B57" s="198">
        <f t="shared" si="4"/>
        <v>56</v>
      </c>
      <c r="C57" s="198">
        <f t="shared" si="20"/>
        <v>2950</v>
      </c>
      <c r="D57" s="199">
        <f t="shared" si="21"/>
        <v>88400</v>
      </c>
      <c r="E57" s="198">
        <f t="shared" si="22"/>
        <v>112025</v>
      </c>
      <c r="F57" s="208">
        <f t="shared" si="8"/>
        <v>56</v>
      </c>
      <c r="G57" s="203">
        <f t="shared" si="17"/>
        <v>28.5</v>
      </c>
      <c r="H57" s="203">
        <f t="shared" si="23"/>
        <v>44.5</v>
      </c>
      <c r="I57" s="203">
        <f t="shared" si="24"/>
        <v>1687.5</v>
      </c>
      <c r="J57" s="208">
        <f t="shared" si="11"/>
        <v>56</v>
      </c>
      <c r="K57" s="203">
        <f t="shared" si="14"/>
        <v>111</v>
      </c>
      <c r="L57" s="203">
        <f t="shared" si="25"/>
        <v>126</v>
      </c>
      <c r="M57" s="203">
        <f t="shared" si="26"/>
        <v>3850</v>
      </c>
      <c r="N57" s="203">
        <f t="shared" si="27"/>
        <v>1925</v>
      </c>
      <c r="O57" s="212">
        <f t="shared" si="28"/>
        <v>5326.5625</v>
      </c>
      <c r="P57" s="212">
        <f t="shared" si="29"/>
        <v>2262.5</v>
      </c>
    </row>
    <row r="58" spans="1:16">
      <c r="A58" s="206">
        <f t="shared" si="19"/>
        <v>57</v>
      </c>
      <c r="B58" s="198">
        <f t="shared" si="4"/>
        <v>57</v>
      </c>
      <c r="C58" s="198">
        <f t="shared" si="20"/>
        <v>3000</v>
      </c>
      <c r="D58" s="199">
        <f t="shared" si="21"/>
        <v>91400</v>
      </c>
      <c r="E58" s="198">
        <f t="shared" si="22"/>
        <v>115648</v>
      </c>
      <c r="F58" s="208">
        <f t="shared" si="8"/>
        <v>57</v>
      </c>
      <c r="G58" s="203">
        <f t="shared" si="17"/>
        <v>29</v>
      </c>
      <c r="H58" s="203">
        <f t="shared" si="23"/>
        <v>45</v>
      </c>
      <c r="I58" s="203">
        <f t="shared" si="24"/>
        <v>1732</v>
      </c>
      <c r="J58" s="208">
        <f t="shared" si="11"/>
        <v>57</v>
      </c>
      <c r="K58" s="203">
        <f t="shared" si="14"/>
        <v>113</v>
      </c>
      <c r="L58" s="203">
        <f t="shared" si="25"/>
        <v>128</v>
      </c>
      <c r="M58" s="203">
        <f t="shared" si="26"/>
        <v>3976</v>
      </c>
      <c r="N58" s="203">
        <f t="shared" si="27"/>
        <v>1988</v>
      </c>
      <c r="O58" s="212">
        <f t="shared" si="28"/>
        <v>5491.5</v>
      </c>
      <c r="P58" s="212">
        <f t="shared" si="29"/>
        <v>2334.4</v>
      </c>
    </row>
    <row r="59" spans="1:16">
      <c r="A59" s="206">
        <f t="shared" si="19"/>
        <v>58</v>
      </c>
      <c r="B59" s="198">
        <f t="shared" si="4"/>
        <v>58</v>
      </c>
      <c r="C59" s="198">
        <f t="shared" si="20"/>
        <v>3050</v>
      </c>
      <c r="D59" s="199">
        <f t="shared" si="21"/>
        <v>94450</v>
      </c>
      <c r="E59" s="198">
        <f t="shared" si="22"/>
        <v>119328</v>
      </c>
      <c r="F59" s="208">
        <f t="shared" si="8"/>
        <v>58</v>
      </c>
      <c r="G59" s="203">
        <f t="shared" si="17"/>
        <v>29.5</v>
      </c>
      <c r="H59" s="203">
        <f t="shared" si="23"/>
        <v>45.5</v>
      </c>
      <c r="I59" s="203">
        <f t="shared" si="24"/>
        <v>1777</v>
      </c>
      <c r="J59" s="208">
        <f t="shared" si="11"/>
        <v>58</v>
      </c>
      <c r="K59" s="203">
        <f t="shared" si="14"/>
        <v>115</v>
      </c>
      <c r="L59" s="203">
        <f t="shared" si="25"/>
        <v>130</v>
      </c>
      <c r="M59" s="203">
        <f t="shared" si="26"/>
        <v>4104</v>
      </c>
      <c r="N59" s="203">
        <f t="shared" si="27"/>
        <v>2052</v>
      </c>
      <c r="O59" s="212">
        <f t="shared" si="28"/>
        <v>5658.875</v>
      </c>
      <c r="P59" s="212">
        <f t="shared" si="29"/>
        <v>2407.4</v>
      </c>
    </row>
    <row r="60" spans="1:16">
      <c r="A60" s="206">
        <f t="shared" si="19"/>
        <v>59</v>
      </c>
      <c r="B60" s="198">
        <f t="shared" si="4"/>
        <v>59</v>
      </c>
      <c r="C60" s="198">
        <f t="shared" si="20"/>
        <v>3100</v>
      </c>
      <c r="D60" s="199">
        <f t="shared" si="21"/>
        <v>97550</v>
      </c>
      <c r="E60" s="198">
        <f t="shared" si="22"/>
        <v>123065</v>
      </c>
      <c r="F60" s="208">
        <f t="shared" si="8"/>
        <v>59</v>
      </c>
      <c r="G60" s="203">
        <f t="shared" si="17"/>
        <v>30</v>
      </c>
      <c r="H60" s="203">
        <f t="shared" si="23"/>
        <v>46</v>
      </c>
      <c r="I60" s="203">
        <f t="shared" si="24"/>
        <v>1822.5</v>
      </c>
      <c r="J60" s="208">
        <f t="shared" si="11"/>
        <v>59</v>
      </c>
      <c r="K60" s="203">
        <f t="shared" si="14"/>
        <v>117</v>
      </c>
      <c r="L60" s="203">
        <f t="shared" si="25"/>
        <v>132</v>
      </c>
      <c r="M60" s="203">
        <f t="shared" si="26"/>
        <v>4234</v>
      </c>
      <c r="N60" s="203">
        <f t="shared" si="27"/>
        <v>2117</v>
      </c>
      <c r="O60" s="212">
        <f t="shared" si="28"/>
        <v>5828.6875</v>
      </c>
      <c r="P60" s="212">
        <f t="shared" si="29"/>
        <v>2481.5</v>
      </c>
    </row>
    <row r="61" spans="1:16">
      <c r="A61" s="206">
        <f t="shared" si="19"/>
        <v>60</v>
      </c>
      <c r="B61" s="198">
        <f t="shared" si="4"/>
        <v>60</v>
      </c>
      <c r="C61" s="198">
        <f t="shared" si="20"/>
        <v>3150</v>
      </c>
      <c r="D61" s="199">
        <f t="shared" si="21"/>
        <v>100700</v>
      </c>
      <c r="E61" s="198">
        <f t="shared" si="22"/>
        <v>126859</v>
      </c>
      <c r="F61" s="208">
        <f t="shared" si="8"/>
        <v>60</v>
      </c>
      <c r="G61" s="203">
        <f t="shared" si="17"/>
        <v>30.5</v>
      </c>
      <c r="H61" s="203">
        <f t="shared" si="23"/>
        <v>46.5</v>
      </c>
      <c r="I61" s="203">
        <f t="shared" si="24"/>
        <v>1868.5</v>
      </c>
      <c r="J61" s="208">
        <f t="shared" si="11"/>
        <v>60</v>
      </c>
      <c r="K61" s="203">
        <f t="shared" si="14"/>
        <v>119</v>
      </c>
      <c r="L61" s="203">
        <f t="shared" si="25"/>
        <v>134</v>
      </c>
      <c r="M61" s="203">
        <f t="shared" si="26"/>
        <v>4366</v>
      </c>
      <c r="N61" s="203">
        <f t="shared" si="27"/>
        <v>2183</v>
      </c>
      <c r="O61" s="212">
        <f t="shared" si="28"/>
        <v>6000.9375</v>
      </c>
      <c r="P61" s="212">
        <f t="shared" si="29"/>
        <v>2556.6999999999998</v>
      </c>
    </row>
    <row r="62" spans="1:16">
      <c r="A62" s="206">
        <f t="shared" si="19"/>
        <v>61</v>
      </c>
      <c r="B62" s="198">
        <f t="shared" si="4"/>
        <v>61</v>
      </c>
      <c r="C62" s="198">
        <f t="shared" si="20"/>
        <v>3200</v>
      </c>
      <c r="D62" s="199">
        <f t="shared" si="21"/>
        <v>103900</v>
      </c>
      <c r="E62" s="198">
        <f t="shared" si="22"/>
        <v>130710</v>
      </c>
      <c r="F62" s="208">
        <f t="shared" si="8"/>
        <v>61</v>
      </c>
      <c r="G62" s="203">
        <f t="shared" si="17"/>
        <v>31</v>
      </c>
      <c r="H62" s="203">
        <f t="shared" si="23"/>
        <v>47</v>
      </c>
      <c r="I62" s="203">
        <f t="shared" si="24"/>
        <v>1915</v>
      </c>
      <c r="J62" s="208">
        <f t="shared" si="11"/>
        <v>61</v>
      </c>
      <c r="K62" s="203">
        <f t="shared" si="14"/>
        <v>121</v>
      </c>
      <c r="L62" s="203">
        <f t="shared" si="25"/>
        <v>136</v>
      </c>
      <c r="M62" s="203">
        <f t="shared" si="26"/>
        <v>4500</v>
      </c>
      <c r="N62" s="203">
        <f t="shared" si="27"/>
        <v>2250</v>
      </c>
      <c r="O62" s="212">
        <f t="shared" si="28"/>
        <v>6175.625</v>
      </c>
      <c r="P62" s="212">
        <f t="shared" si="29"/>
        <v>2633</v>
      </c>
    </row>
    <row r="63" spans="1:16">
      <c r="A63" s="206">
        <f t="shared" si="19"/>
        <v>62</v>
      </c>
      <c r="B63" s="198">
        <f t="shared" si="4"/>
        <v>62</v>
      </c>
      <c r="C63" s="198">
        <f t="shared" si="20"/>
        <v>3250</v>
      </c>
      <c r="D63" s="199">
        <f t="shared" si="21"/>
        <v>107150</v>
      </c>
      <c r="E63" s="198">
        <f t="shared" si="22"/>
        <v>134618</v>
      </c>
      <c r="F63" s="208">
        <f t="shared" si="8"/>
        <v>62</v>
      </c>
      <c r="G63" s="203">
        <f t="shared" si="17"/>
        <v>31.5</v>
      </c>
      <c r="H63" s="203">
        <f t="shared" si="23"/>
        <v>47.5</v>
      </c>
      <c r="I63" s="203">
        <f t="shared" si="24"/>
        <v>1962</v>
      </c>
      <c r="J63" s="208">
        <f t="shared" si="11"/>
        <v>62</v>
      </c>
      <c r="K63" s="203">
        <f t="shared" si="14"/>
        <v>123</v>
      </c>
      <c r="L63" s="203">
        <f t="shared" si="25"/>
        <v>138</v>
      </c>
      <c r="M63" s="203">
        <f t="shared" si="26"/>
        <v>4636</v>
      </c>
      <c r="N63" s="203">
        <f t="shared" si="27"/>
        <v>2318</v>
      </c>
      <c r="O63" s="212">
        <f t="shared" si="28"/>
        <v>6352.75</v>
      </c>
      <c r="P63" s="212">
        <f t="shared" si="29"/>
        <v>2710.4</v>
      </c>
    </row>
    <row r="64" spans="1:16">
      <c r="A64" s="206">
        <f t="shared" si="19"/>
        <v>63</v>
      </c>
      <c r="B64" s="198">
        <f t="shared" si="4"/>
        <v>63</v>
      </c>
      <c r="C64" s="198">
        <f t="shared" si="20"/>
        <v>3300</v>
      </c>
      <c r="D64" s="199">
        <f t="shared" si="21"/>
        <v>110450</v>
      </c>
      <c r="E64" s="198">
        <f t="shared" si="22"/>
        <v>138583</v>
      </c>
      <c r="F64" s="208">
        <f t="shared" si="8"/>
        <v>63</v>
      </c>
      <c r="G64" s="203">
        <f t="shared" si="17"/>
        <v>32</v>
      </c>
      <c r="H64" s="203">
        <f t="shared" si="23"/>
        <v>48</v>
      </c>
      <c r="I64" s="203">
        <f t="shared" si="24"/>
        <v>2009.5</v>
      </c>
      <c r="J64" s="208">
        <f t="shared" si="11"/>
        <v>63</v>
      </c>
      <c r="K64" s="203">
        <f t="shared" si="14"/>
        <v>125</v>
      </c>
      <c r="L64" s="203">
        <f t="shared" si="25"/>
        <v>140</v>
      </c>
      <c r="M64" s="203">
        <f t="shared" si="26"/>
        <v>4774</v>
      </c>
      <c r="N64" s="203">
        <f t="shared" si="27"/>
        <v>2387</v>
      </c>
      <c r="O64" s="212">
        <f t="shared" si="28"/>
        <v>6532.3125</v>
      </c>
      <c r="P64" s="212">
        <f t="shared" si="29"/>
        <v>2788.9</v>
      </c>
    </row>
    <row r="65" spans="1:16">
      <c r="A65" s="206">
        <f t="shared" si="19"/>
        <v>64</v>
      </c>
      <c r="B65" s="198">
        <f t="shared" si="4"/>
        <v>64</v>
      </c>
      <c r="C65" s="198">
        <f t="shared" si="20"/>
        <v>3350</v>
      </c>
      <c r="D65" s="199">
        <f t="shared" si="21"/>
        <v>113800</v>
      </c>
      <c r="E65" s="198">
        <f t="shared" si="22"/>
        <v>142605</v>
      </c>
      <c r="F65" s="208">
        <f t="shared" si="8"/>
        <v>64</v>
      </c>
      <c r="G65" s="203">
        <f t="shared" si="17"/>
        <v>32.5</v>
      </c>
      <c r="H65" s="203">
        <f t="shared" si="23"/>
        <v>48.5</v>
      </c>
      <c r="I65" s="203">
        <f t="shared" si="24"/>
        <v>2057.5</v>
      </c>
      <c r="J65" s="208">
        <f t="shared" si="11"/>
        <v>64</v>
      </c>
      <c r="K65" s="203">
        <f t="shared" si="14"/>
        <v>127</v>
      </c>
      <c r="L65" s="203">
        <f t="shared" si="25"/>
        <v>142</v>
      </c>
      <c r="M65" s="203">
        <f t="shared" si="26"/>
        <v>4914</v>
      </c>
      <c r="N65" s="203">
        <f t="shared" si="27"/>
        <v>2457</v>
      </c>
      <c r="O65" s="212">
        <f t="shared" si="28"/>
        <v>6714.3125</v>
      </c>
      <c r="P65" s="212">
        <f t="shared" si="29"/>
        <v>2868.5</v>
      </c>
    </row>
    <row r="66" spans="1:16">
      <c r="A66" s="206">
        <f t="shared" si="19"/>
        <v>65</v>
      </c>
      <c r="B66" s="198">
        <f t="shared" si="4"/>
        <v>65</v>
      </c>
      <c r="C66" s="198">
        <f t="shared" si="20"/>
        <v>3400</v>
      </c>
      <c r="D66" s="199">
        <f t="shared" si="21"/>
        <v>117200</v>
      </c>
      <c r="E66" s="198">
        <f t="shared" si="22"/>
        <v>146684</v>
      </c>
      <c r="F66" s="208">
        <f t="shared" si="8"/>
        <v>65</v>
      </c>
      <c r="G66" s="203">
        <f t="shared" si="17"/>
        <v>33</v>
      </c>
      <c r="H66" s="203">
        <f t="shared" si="23"/>
        <v>49</v>
      </c>
      <c r="I66" s="203">
        <f t="shared" si="24"/>
        <v>2106</v>
      </c>
      <c r="J66" s="208">
        <f t="shared" si="11"/>
        <v>65</v>
      </c>
      <c r="K66" s="203">
        <f t="shared" si="14"/>
        <v>129</v>
      </c>
      <c r="L66" s="203">
        <f t="shared" si="25"/>
        <v>144</v>
      </c>
      <c r="M66" s="203">
        <f t="shared" si="26"/>
        <v>5056</v>
      </c>
      <c r="N66" s="203">
        <f t="shared" si="27"/>
        <v>2528</v>
      </c>
      <c r="O66" s="212">
        <f t="shared" si="28"/>
        <v>6898.75</v>
      </c>
      <c r="P66" s="212">
        <f t="shared" si="29"/>
        <v>2949.2</v>
      </c>
    </row>
    <row r="67" spans="1:16">
      <c r="A67" s="206">
        <f t="shared" si="19"/>
        <v>66</v>
      </c>
      <c r="B67" s="198">
        <f t="shared" si="4"/>
        <v>66</v>
      </c>
      <c r="C67" s="198">
        <f t="shared" si="20"/>
        <v>3450</v>
      </c>
      <c r="D67" s="199">
        <f t="shared" si="21"/>
        <v>120650</v>
      </c>
      <c r="E67" s="198">
        <f t="shared" si="22"/>
        <v>150820</v>
      </c>
      <c r="F67" s="208">
        <f t="shared" si="8"/>
        <v>66</v>
      </c>
      <c r="G67" s="203">
        <f t="shared" si="17"/>
        <v>33.5</v>
      </c>
      <c r="H67" s="203">
        <f t="shared" si="23"/>
        <v>49.5</v>
      </c>
      <c r="I67" s="203">
        <f t="shared" si="24"/>
        <v>2155</v>
      </c>
      <c r="J67" s="208">
        <f t="shared" si="11"/>
        <v>66</v>
      </c>
      <c r="K67" s="203">
        <f t="shared" si="14"/>
        <v>131</v>
      </c>
      <c r="L67" s="203">
        <f t="shared" si="25"/>
        <v>146</v>
      </c>
      <c r="M67" s="203">
        <f t="shared" si="26"/>
        <v>5200</v>
      </c>
      <c r="N67" s="203">
        <f t="shared" si="27"/>
        <v>2600</v>
      </c>
      <c r="O67" s="212">
        <f t="shared" si="28"/>
        <v>7085.625</v>
      </c>
      <c r="P67" s="212">
        <f t="shared" si="29"/>
        <v>3031</v>
      </c>
    </row>
    <row r="68" spans="1:16">
      <c r="A68" s="206">
        <f t="shared" si="19"/>
        <v>67</v>
      </c>
      <c r="B68" s="198">
        <f t="shared" ref="B68" si="30">B67+1</f>
        <v>67</v>
      </c>
      <c r="C68" s="198">
        <f t="shared" si="20"/>
        <v>3500</v>
      </c>
      <c r="D68" s="199">
        <f t="shared" si="21"/>
        <v>124150</v>
      </c>
      <c r="E68" s="198">
        <f t="shared" si="22"/>
        <v>155013</v>
      </c>
      <c r="F68" s="208">
        <f t="shared" ref="F68" si="31">F67+1</f>
        <v>67</v>
      </c>
      <c r="G68" s="203">
        <f t="shared" si="17"/>
        <v>34</v>
      </c>
      <c r="H68" s="203">
        <f t="shared" si="23"/>
        <v>50</v>
      </c>
      <c r="I68" s="203">
        <f t="shared" si="24"/>
        <v>2204.5</v>
      </c>
      <c r="J68" s="208">
        <f t="shared" ref="J68" si="32">J67+1</f>
        <v>67</v>
      </c>
      <c r="K68" s="203">
        <f t="shared" si="14"/>
        <v>133</v>
      </c>
      <c r="L68" s="203">
        <f t="shared" si="25"/>
        <v>148</v>
      </c>
      <c r="M68" s="203">
        <f t="shared" si="26"/>
        <v>5346</v>
      </c>
      <c r="N68" s="203">
        <f t="shared" si="27"/>
        <v>2673</v>
      </c>
      <c r="O68" s="212">
        <f t="shared" si="28"/>
        <v>7274.9375</v>
      </c>
      <c r="P68" s="212">
        <f t="shared" si="29"/>
        <v>3113.9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O69"/>
  <sheetViews>
    <sheetView view="pageBreakPreview" topLeftCell="C1" zoomScale="55" zoomScaleNormal="50" zoomScaleSheetLayoutView="55" workbookViewId="0">
      <selection activeCell="N25" sqref="N25"/>
    </sheetView>
  </sheetViews>
  <sheetFormatPr defaultColWidth="12.625" defaultRowHeight="13.5"/>
  <cols>
    <col min="1" max="1" width="16.25" style="125" bestFit="1" customWidth="1"/>
    <col min="2" max="2" width="20" bestFit="1" customWidth="1"/>
    <col min="3" max="3" width="16.25" style="140" bestFit="1" customWidth="1"/>
    <col min="4" max="4" width="10.875" style="165" bestFit="1" customWidth="1"/>
    <col min="5" max="5" width="10.875" style="166" bestFit="1" customWidth="1"/>
    <col min="6" max="6" width="8.875" style="146" bestFit="1" customWidth="1"/>
    <col min="7" max="7" width="8.875" style="129" bestFit="1" customWidth="1"/>
    <col min="8" max="8" width="8.125" style="129" bestFit="1" customWidth="1"/>
    <col min="9" max="11" width="8.875" style="129" bestFit="1" customWidth="1"/>
    <col min="12" max="15" width="10.875" style="129" bestFit="1" customWidth="1"/>
  </cols>
  <sheetData>
    <row r="1" spans="1:15" s="110" customFormat="1" ht="22.5">
      <c r="A1" s="118" t="s">
        <v>48</v>
      </c>
      <c r="B1" s="110" t="s">
        <v>34</v>
      </c>
      <c r="C1" s="132" t="s">
        <v>67</v>
      </c>
      <c r="D1" s="150" t="s">
        <v>35</v>
      </c>
      <c r="E1" s="151" t="s">
        <v>36</v>
      </c>
      <c r="F1" s="14" t="s">
        <v>37</v>
      </c>
      <c r="G1" s="15" t="s">
        <v>38</v>
      </c>
      <c r="H1" s="15" t="s">
        <v>39</v>
      </c>
      <c r="I1" s="15" t="s">
        <v>40</v>
      </c>
      <c r="J1" s="15" t="s">
        <v>41</v>
      </c>
      <c r="K1" s="15" t="s">
        <v>42</v>
      </c>
      <c r="L1" s="15" t="s">
        <v>43</v>
      </c>
      <c r="M1" s="15" t="s">
        <v>44</v>
      </c>
      <c r="N1" s="15" t="s">
        <v>45</v>
      </c>
      <c r="O1" s="15" t="s">
        <v>46</v>
      </c>
    </row>
    <row r="2" spans="1:15" s="114" customFormat="1" ht="22.5">
      <c r="A2" s="119">
        <v>2</v>
      </c>
      <c r="B2" s="114" t="s">
        <v>64</v>
      </c>
      <c r="C2" s="133" t="s">
        <v>69</v>
      </c>
      <c r="D2" s="152">
        <v>20</v>
      </c>
      <c r="E2" s="153">
        <v>21</v>
      </c>
      <c r="F2" s="28"/>
      <c r="G2" s="29"/>
      <c r="H2" s="29">
        <v>42</v>
      </c>
      <c r="I2" s="29"/>
      <c r="J2" s="29"/>
      <c r="K2" s="130">
        <v>107</v>
      </c>
      <c r="L2" s="29"/>
      <c r="M2" s="29"/>
      <c r="N2" s="29"/>
      <c r="O2" s="29"/>
    </row>
    <row r="3" spans="1:15" s="114" customFormat="1" ht="22.5">
      <c r="A3" s="119">
        <v>3</v>
      </c>
      <c r="B3" s="114" t="s">
        <v>65</v>
      </c>
      <c r="C3" s="133" t="s">
        <v>70</v>
      </c>
      <c r="D3" s="154">
        <v>3</v>
      </c>
      <c r="E3" s="155">
        <v>4</v>
      </c>
      <c r="F3" s="141">
        <v>21</v>
      </c>
      <c r="G3" s="29"/>
      <c r="H3" s="130">
        <v>42</v>
      </c>
      <c r="I3" s="29"/>
      <c r="J3" s="29"/>
      <c r="K3" s="29">
        <v>108</v>
      </c>
      <c r="L3" s="29"/>
      <c r="M3" s="29"/>
      <c r="N3" s="29"/>
      <c r="O3" s="29"/>
    </row>
    <row r="4" spans="1:15" s="114" customFormat="1" ht="22.5">
      <c r="A4" s="119">
        <v>4</v>
      </c>
      <c r="B4" s="114" t="s">
        <v>66</v>
      </c>
      <c r="C4" s="133" t="s">
        <v>71</v>
      </c>
      <c r="D4" s="154">
        <v>4</v>
      </c>
      <c r="E4" s="153">
        <v>5</v>
      </c>
      <c r="F4" s="142">
        <v>21</v>
      </c>
      <c r="G4" s="29"/>
      <c r="H4" s="29">
        <v>43</v>
      </c>
      <c r="I4" s="130">
        <v>51</v>
      </c>
      <c r="J4" s="29"/>
      <c r="K4" s="130">
        <v>108</v>
      </c>
      <c r="L4" s="29"/>
      <c r="M4" s="29"/>
      <c r="N4" s="29"/>
      <c r="O4" s="29"/>
    </row>
    <row r="5" spans="1:15" s="111" customFormat="1" ht="22.5">
      <c r="A5" s="120">
        <v>5</v>
      </c>
      <c r="B5" s="111" t="s">
        <v>47</v>
      </c>
      <c r="C5" s="134" t="s">
        <v>68</v>
      </c>
      <c r="D5" s="156">
        <v>22</v>
      </c>
      <c r="E5" s="157">
        <v>23</v>
      </c>
      <c r="F5" s="8">
        <v>22</v>
      </c>
      <c r="G5" s="131">
        <v>71</v>
      </c>
      <c r="H5" s="131">
        <v>43</v>
      </c>
      <c r="I5" s="9">
        <v>51</v>
      </c>
      <c r="J5" s="9"/>
      <c r="K5" s="9">
        <v>109</v>
      </c>
      <c r="L5" s="9"/>
      <c r="M5" s="9"/>
      <c r="N5" s="9"/>
      <c r="O5" s="9"/>
    </row>
    <row r="6" spans="1:15" s="111" customFormat="1" ht="22.5">
      <c r="A6" s="120">
        <v>6</v>
      </c>
      <c r="B6" s="111" t="s">
        <v>49</v>
      </c>
      <c r="C6" s="134" t="s">
        <v>68</v>
      </c>
      <c r="D6" s="158">
        <v>23</v>
      </c>
      <c r="E6" s="168">
        <v>24</v>
      </c>
      <c r="F6" s="167">
        <v>22</v>
      </c>
      <c r="G6" s="9">
        <v>71</v>
      </c>
      <c r="H6" s="9">
        <v>44</v>
      </c>
      <c r="I6" s="131">
        <v>52</v>
      </c>
      <c r="J6" s="131">
        <v>91</v>
      </c>
      <c r="K6" s="131">
        <v>109</v>
      </c>
      <c r="L6" s="9"/>
      <c r="M6" s="9"/>
      <c r="N6" s="9"/>
      <c r="O6" s="9"/>
    </row>
    <row r="7" spans="1:15" s="111" customFormat="1" ht="22.5">
      <c r="A7" s="120">
        <v>7</v>
      </c>
      <c r="B7" s="116" t="s">
        <v>50</v>
      </c>
      <c r="C7" s="135" t="s">
        <v>72</v>
      </c>
      <c r="D7" s="156">
        <v>6</v>
      </c>
      <c r="E7" s="157">
        <v>7</v>
      </c>
      <c r="F7" s="8">
        <v>24</v>
      </c>
      <c r="G7" s="131">
        <v>72</v>
      </c>
      <c r="H7" s="131">
        <v>44</v>
      </c>
      <c r="I7" s="9">
        <v>52</v>
      </c>
      <c r="J7" s="172">
        <v>91</v>
      </c>
      <c r="K7" s="9">
        <v>110</v>
      </c>
      <c r="L7" s="9"/>
      <c r="M7" s="9"/>
      <c r="N7" s="9"/>
      <c r="O7" s="9"/>
    </row>
    <row r="8" spans="1:15" s="113" customFormat="1" ht="22.5">
      <c r="A8" s="121">
        <v>8</v>
      </c>
      <c r="B8" s="113" t="s">
        <v>51</v>
      </c>
      <c r="C8" s="136" t="s">
        <v>73</v>
      </c>
      <c r="D8" s="159">
        <v>8</v>
      </c>
      <c r="E8" s="169">
        <v>25</v>
      </c>
      <c r="F8" s="170">
        <v>24</v>
      </c>
      <c r="G8" s="171">
        <v>73</v>
      </c>
      <c r="H8" s="126">
        <v>45</v>
      </c>
      <c r="I8" s="171">
        <v>53</v>
      </c>
      <c r="J8" s="171">
        <v>92</v>
      </c>
      <c r="K8" s="171">
        <v>110</v>
      </c>
      <c r="L8" s="126"/>
      <c r="M8" s="126"/>
      <c r="N8" s="126"/>
      <c r="O8" s="126"/>
    </row>
    <row r="9" spans="1:15" s="113" customFormat="1" ht="22.5">
      <c r="A9" s="472">
        <v>9</v>
      </c>
      <c r="B9" s="113" t="s">
        <v>52</v>
      </c>
      <c r="C9" s="136" t="s">
        <v>73</v>
      </c>
      <c r="D9" s="159">
        <v>7</v>
      </c>
      <c r="E9" s="169">
        <v>9</v>
      </c>
      <c r="F9" s="143">
        <v>25</v>
      </c>
      <c r="G9" s="171">
        <v>74</v>
      </c>
      <c r="H9" s="171">
        <v>45</v>
      </c>
      <c r="I9" s="171">
        <v>54</v>
      </c>
      <c r="J9" s="171">
        <v>93</v>
      </c>
      <c r="K9" s="171">
        <v>111</v>
      </c>
      <c r="L9" s="126"/>
      <c r="M9" s="126"/>
      <c r="N9" s="126"/>
      <c r="O9" s="126"/>
    </row>
    <row r="10" spans="1:15" s="113" customFormat="1" ht="22.5">
      <c r="A10" s="121">
        <v>10</v>
      </c>
      <c r="B10" s="113" t="s">
        <v>53</v>
      </c>
      <c r="C10" s="136" t="s">
        <v>74</v>
      </c>
      <c r="D10" s="159">
        <v>25</v>
      </c>
      <c r="E10" s="169">
        <v>26</v>
      </c>
      <c r="F10" s="170">
        <v>25</v>
      </c>
      <c r="G10" s="171">
        <v>75</v>
      </c>
      <c r="H10" s="126">
        <v>46</v>
      </c>
      <c r="I10" s="126">
        <v>55</v>
      </c>
      <c r="J10" s="171">
        <v>94</v>
      </c>
      <c r="K10" s="171">
        <v>112</v>
      </c>
      <c r="L10" s="126"/>
      <c r="M10" s="126"/>
      <c r="N10" s="126"/>
      <c r="O10" s="126"/>
    </row>
    <row r="11" spans="1:15" s="117" customFormat="1" ht="22.5">
      <c r="A11" s="122">
        <v>11</v>
      </c>
      <c r="B11" s="117" t="s">
        <v>54</v>
      </c>
      <c r="C11" s="137" t="s">
        <v>75</v>
      </c>
      <c r="D11" s="173">
        <v>10</v>
      </c>
      <c r="E11" s="161">
        <v>9</v>
      </c>
      <c r="F11" s="174">
        <v>27</v>
      </c>
      <c r="G11" s="127">
        <v>76</v>
      </c>
      <c r="H11" s="175">
        <v>46</v>
      </c>
      <c r="I11" s="175">
        <v>56</v>
      </c>
      <c r="J11" s="127">
        <v>95</v>
      </c>
      <c r="K11" s="127">
        <v>111</v>
      </c>
      <c r="L11" s="127"/>
      <c r="M11" s="127"/>
      <c r="N11" s="127"/>
      <c r="O11" s="127"/>
    </row>
    <row r="12" spans="1:15" s="117" customFormat="1" ht="22.5">
      <c r="A12" s="473">
        <v>12</v>
      </c>
      <c r="B12" s="117" t="s">
        <v>55</v>
      </c>
      <c r="C12" s="137" t="s">
        <v>76</v>
      </c>
      <c r="D12" s="160">
        <v>26</v>
      </c>
      <c r="E12" s="176">
        <v>27</v>
      </c>
      <c r="F12" s="144">
        <v>27</v>
      </c>
      <c r="G12" s="175">
        <v>76</v>
      </c>
      <c r="H12" s="175">
        <v>47</v>
      </c>
      <c r="I12" s="127">
        <v>56</v>
      </c>
      <c r="J12" s="175">
        <v>96</v>
      </c>
      <c r="K12" s="175">
        <v>112</v>
      </c>
      <c r="L12" s="127"/>
      <c r="M12" s="127"/>
      <c r="N12" s="127"/>
      <c r="O12" s="127"/>
    </row>
    <row r="13" spans="1:15" s="117" customFormat="1" ht="22.5">
      <c r="A13" s="122">
        <v>13</v>
      </c>
      <c r="B13" s="117" t="s">
        <v>56</v>
      </c>
      <c r="C13" s="137" t="s">
        <v>73</v>
      </c>
      <c r="D13" s="173">
        <v>9</v>
      </c>
      <c r="E13" s="176">
        <v>10</v>
      </c>
      <c r="F13" s="174">
        <v>28</v>
      </c>
      <c r="G13" s="127">
        <v>77</v>
      </c>
      <c r="H13" s="175">
        <v>48</v>
      </c>
      <c r="I13" s="175">
        <v>58</v>
      </c>
      <c r="J13" s="127">
        <v>96</v>
      </c>
      <c r="K13" s="127">
        <v>113</v>
      </c>
      <c r="L13" s="127"/>
      <c r="M13" s="127"/>
      <c r="N13" s="127"/>
      <c r="O13" s="127"/>
    </row>
    <row r="14" spans="1:15" s="117" customFormat="1" ht="22.5">
      <c r="A14" s="122">
        <v>14</v>
      </c>
      <c r="B14" s="117" t="s">
        <v>57</v>
      </c>
      <c r="C14" s="137" t="s">
        <v>77</v>
      </c>
      <c r="D14" s="173">
        <v>11</v>
      </c>
      <c r="E14" s="176">
        <v>28</v>
      </c>
      <c r="F14" s="178">
        <v>29</v>
      </c>
      <c r="G14" s="175">
        <v>77</v>
      </c>
      <c r="H14" s="127">
        <v>49</v>
      </c>
      <c r="I14" s="127">
        <v>57</v>
      </c>
      <c r="J14" s="175">
        <v>97</v>
      </c>
      <c r="K14" s="175">
        <v>113</v>
      </c>
      <c r="L14" s="127"/>
      <c r="M14" s="127"/>
      <c r="N14" s="127"/>
      <c r="O14" s="127"/>
    </row>
    <row r="15" spans="1:15" s="112" customFormat="1" ht="22.5">
      <c r="A15" s="123">
        <v>15</v>
      </c>
      <c r="B15" s="112" t="s">
        <v>58</v>
      </c>
      <c r="C15" s="138" t="s">
        <v>78</v>
      </c>
      <c r="D15" s="177">
        <v>12</v>
      </c>
      <c r="E15" s="181">
        <v>13</v>
      </c>
      <c r="F15" s="179">
        <v>31</v>
      </c>
      <c r="G15" s="12">
        <v>78</v>
      </c>
      <c r="H15" s="180">
        <v>127</v>
      </c>
      <c r="I15" s="12">
        <v>58</v>
      </c>
      <c r="J15" s="180">
        <v>98</v>
      </c>
      <c r="K15" s="180">
        <v>114</v>
      </c>
      <c r="L15" s="12">
        <v>14</v>
      </c>
      <c r="M15" s="12"/>
      <c r="N15" s="12"/>
      <c r="O15" s="12"/>
    </row>
    <row r="16" spans="1:15" s="112" customFormat="1" ht="22.5">
      <c r="A16" s="474">
        <v>16</v>
      </c>
      <c r="B16" s="112" t="s">
        <v>59</v>
      </c>
      <c r="C16" s="138" t="s">
        <v>79</v>
      </c>
      <c r="D16" s="177">
        <v>29</v>
      </c>
      <c r="E16" s="162">
        <v>30</v>
      </c>
      <c r="F16" s="179">
        <v>30</v>
      </c>
      <c r="G16" s="180">
        <v>79</v>
      </c>
      <c r="H16" s="12">
        <v>128</v>
      </c>
      <c r="I16" s="180">
        <v>59</v>
      </c>
      <c r="J16" s="12">
        <v>99</v>
      </c>
      <c r="K16" s="12">
        <v>115</v>
      </c>
      <c r="L16" s="12">
        <v>8</v>
      </c>
      <c r="M16" s="12">
        <v>19</v>
      </c>
      <c r="N16" s="12"/>
      <c r="O16" s="12"/>
    </row>
    <row r="17" spans="1:15" s="112" customFormat="1" ht="22.5">
      <c r="A17" s="471">
        <v>17</v>
      </c>
      <c r="B17" s="112" t="s">
        <v>60</v>
      </c>
      <c r="C17" s="138" t="s">
        <v>80</v>
      </c>
      <c r="D17" s="177">
        <v>30</v>
      </c>
      <c r="E17" s="162">
        <v>31</v>
      </c>
      <c r="F17" s="11">
        <v>30</v>
      </c>
      <c r="G17" s="12">
        <v>80</v>
      </c>
      <c r="H17" s="180">
        <v>128</v>
      </c>
      <c r="I17" s="12">
        <v>59</v>
      </c>
      <c r="J17" s="180">
        <v>100</v>
      </c>
      <c r="K17" s="180">
        <v>116</v>
      </c>
      <c r="L17" s="12">
        <v>3</v>
      </c>
      <c r="M17" s="12">
        <v>8</v>
      </c>
      <c r="N17" s="12">
        <v>9</v>
      </c>
      <c r="O17" s="12"/>
    </row>
    <row r="18" spans="1:15" s="112" customFormat="1" ht="22.5">
      <c r="A18" s="123">
        <v>18</v>
      </c>
      <c r="B18" s="112" t="s">
        <v>61</v>
      </c>
      <c r="C18" s="138" t="s">
        <v>81</v>
      </c>
      <c r="D18" s="177">
        <v>14</v>
      </c>
      <c r="E18" s="162">
        <v>15</v>
      </c>
      <c r="F18" s="179">
        <v>33</v>
      </c>
      <c r="G18" s="180">
        <v>81</v>
      </c>
      <c r="H18" s="12">
        <v>127</v>
      </c>
      <c r="I18" s="180">
        <v>60</v>
      </c>
      <c r="J18" s="12">
        <v>101</v>
      </c>
      <c r="K18" s="12">
        <v>117</v>
      </c>
      <c r="L18" s="12">
        <v>15</v>
      </c>
      <c r="M18" s="12">
        <v>4</v>
      </c>
      <c r="N18" s="12">
        <v>19</v>
      </c>
      <c r="O18" s="12"/>
    </row>
    <row r="19" spans="1:15" s="115" customFormat="1" ht="22.5">
      <c r="A19" s="124">
        <v>19</v>
      </c>
      <c r="B19" s="115" t="s">
        <v>62</v>
      </c>
      <c r="C19" s="139" t="s">
        <v>75</v>
      </c>
      <c r="D19" s="163">
        <v>33</v>
      </c>
      <c r="E19" s="182">
        <v>16</v>
      </c>
      <c r="F19" s="145">
        <v>33</v>
      </c>
      <c r="G19" s="128">
        <v>81</v>
      </c>
      <c r="H19" s="183">
        <v>129</v>
      </c>
      <c r="I19" s="128">
        <v>61</v>
      </c>
      <c r="J19" s="183">
        <v>103</v>
      </c>
      <c r="K19" s="183">
        <v>118</v>
      </c>
      <c r="L19" s="128">
        <v>16</v>
      </c>
      <c r="M19" s="128">
        <v>15</v>
      </c>
      <c r="N19" s="128">
        <v>10</v>
      </c>
      <c r="O19" s="128"/>
    </row>
    <row r="20" spans="1:15" s="115" customFormat="1" ht="22.5">
      <c r="A20" s="476">
        <v>20</v>
      </c>
      <c r="B20" s="115" t="s">
        <v>63</v>
      </c>
      <c r="C20" s="139"/>
      <c r="D20" s="184">
        <v>32</v>
      </c>
      <c r="E20" s="164">
        <v>34</v>
      </c>
      <c r="F20" s="185">
        <v>32</v>
      </c>
      <c r="G20" s="183">
        <v>82</v>
      </c>
      <c r="H20" s="128">
        <v>130</v>
      </c>
      <c r="I20" s="183">
        <v>62</v>
      </c>
      <c r="J20" s="128">
        <v>102</v>
      </c>
      <c r="K20" s="128">
        <v>119</v>
      </c>
      <c r="L20" s="128">
        <v>5</v>
      </c>
      <c r="M20" s="128">
        <v>11</v>
      </c>
      <c r="N20" s="128">
        <v>16</v>
      </c>
      <c r="O20" s="128"/>
    </row>
    <row r="21" spans="1:15" s="115" customFormat="1" ht="22.5">
      <c r="A21" s="124">
        <v>21</v>
      </c>
      <c r="B21" s="115" t="s">
        <v>95</v>
      </c>
      <c r="C21" s="139"/>
      <c r="D21" s="163">
        <v>17</v>
      </c>
      <c r="E21" s="182">
        <v>35</v>
      </c>
      <c r="F21" s="145">
        <v>35</v>
      </c>
      <c r="G21" s="128">
        <v>83</v>
      </c>
      <c r="H21" s="183">
        <v>131</v>
      </c>
      <c r="I21" s="128">
        <v>63</v>
      </c>
      <c r="J21" s="183">
        <v>105</v>
      </c>
      <c r="K21" s="128">
        <v>118</v>
      </c>
      <c r="L21" s="128">
        <v>5</v>
      </c>
      <c r="M21" s="128">
        <v>13</v>
      </c>
      <c r="N21" s="128">
        <v>17</v>
      </c>
      <c r="O21" s="128"/>
    </row>
    <row r="22" spans="1:15" s="115" customFormat="1" ht="22.5">
      <c r="A22" s="124">
        <v>22</v>
      </c>
      <c r="B22" s="115" t="s">
        <v>82</v>
      </c>
      <c r="C22" s="139" t="s">
        <v>84</v>
      </c>
      <c r="D22" s="214">
        <v>18</v>
      </c>
      <c r="E22" s="182">
        <v>17</v>
      </c>
      <c r="F22" s="185">
        <v>36</v>
      </c>
      <c r="G22" s="183">
        <v>83</v>
      </c>
      <c r="H22" s="128">
        <v>132</v>
      </c>
      <c r="I22" s="183">
        <v>64</v>
      </c>
      <c r="J22" s="128">
        <v>105</v>
      </c>
      <c r="K22" s="183">
        <v>119</v>
      </c>
      <c r="L22" s="128">
        <v>6</v>
      </c>
      <c r="M22" s="128">
        <v>7</v>
      </c>
      <c r="N22" s="128">
        <v>12</v>
      </c>
      <c r="O22" s="128"/>
    </row>
    <row r="23" spans="1:15" s="115" customFormat="1" ht="22.5">
      <c r="A23" s="124">
        <v>23</v>
      </c>
      <c r="B23" s="115" t="s">
        <v>83</v>
      </c>
      <c r="C23" s="139"/>
      <c r="D23" s="163">
        <v>36</v>
      </c>
      <c r="E23" s="182">
        <v>36</v>
      </c>
      <c r="F23" s="145">
        <v>37</v>
      </c>
      <c r="G23" s="128">
        <v>84</v>
      </c>
      <c r="H23" s="183">
        <v>131</v>
      </c>
      <c r="I23" s="128">
        <v>64</v>
      </c>
      <c r="J23" s="183">
        <v>104</v>
      </c>
      <c r="K23" s="183">
        <v>120</v>
      </c>
      <c r="L23" s="128">
        <v>17</v>
      </c>
      <c r="M23" s="128">
        <v>18</v>
      </c>
      <c r="N23" s="128">
        <v>7</v>
      </c>
      <c r="O23" s="128"/>
    </row>
    <row r="24" spans="1:15" s="114" customFormat="1" ht="22.5">
      <c r="A24" s="470">
        <v>24</v>
      </c>
      <c r="B24" s="114" t="s">
        <v>192</v>
      </c>
      <c r="C24" s="30"/>
      <c r="D24" s="154">
        <v>18</v>
      </c>
      <c r="E24" s="155">
        <v>18</v>
      </c>
      <c r="F24" s="28">
        <v>36</v>
      </c>
      <c r="G24" s="130">
        <v>84</v>
      </c>
      <c r="H24" s="130">
        <v>132</v>
      </c>
      <c r="I24" s="130">
        <v>65</v>
      </c>
      <c r="J24" s="29">
        <v>105</v>
      </c>
      <c r="K24" s="29">
        <v>120</v>
      </c>
      <c r="L24" s="29">
        <v>997</v>
      </c>
      <c r="M24" s="29">
        <v>998</v>
      </c>
      <c r="N24" s="29">
        <v>7</v>
      </c>
      <c r="O24" s="29"/>
    </row>
    <row r="25" spans="1:15" s="114" customFormat="1" ht="22.5">
      <c r="A25" s="119">
        <v>25</v>
      </c>
      <c r="B25" s="114" t="s">
        <v>193</v>
      </c>
      <c r="C25" s="30"/>
      <c r="D25" s="154"/>
      <c r="E25" s="153"/>
      <c r="F25" s="28"/>
      <c r="G25" s="29"/>
      <c r="H25" s="29"/>
      <c r="I25" s="29"/>
      <c r="J25" s="29"/>
      <c r="K25" s="29"/>
      <c r="L25" s="29" t="s">
        <v>235</v>
      </c>
      <c r="M25" s="29" t="s">
        <v>235</v>
      </c>
      <c r="N25" s="29" t="s">
        <v>235</v>
      </c>
      <c r="O25" s="29"/>
    </row>
    <row r="26" spans="1:15" s="114" customFormat="1" ht="22.5">
      <c r="A26" s="119">
        <v>26</v>
      </c>
      <c r="B26" s="114" t="s">
        <v>194</v>
      </c>
      <c r="C26" s="30"/>
      <c r="D26" s="154"/>
      <c r="E26" s="153"/>
      <c r="F26" s="28"/>
      <c r="G26" s="29"/>
      <c r="H26" s="29"/>
      <c r="I26" s="29"/>
      <c r="J26" s="29"/>
      <c r="K26" s="29"/>
      <c r="L26" s="29" t="s">
        <v>236</v>
      </c>
      <c r="M26" s="29" t="s">
        <v>236</v>
      </c>
      <c r="N26" s="29" t="s">
        <v>235</v>
      </c>
      <c r="O26" s="29"/>
    </row>
    <row r="27" spans="1:15" s="114" customFormat="1" ht="22.5">
      <c r="A27" s="477">
        <v>27</v>
      </c>
      <c r="B27" s="114" t="s">
        <v>195</v>
      </c>
      <c r="C27" s="30"/>
      <c r="D27" s="154"/>
      <c r="E27" s="153"/>
      <c r="F27" s="28"/>
      <c r="G27" s="29"/>
      <c r="H27" s="29"/>
      <c r="I27" s="29"/>
      <c r="J27" s="29"/>
      <c r="K27" s="29"/>
      <c r="L27" s="29" t="s">
        <v>237</v>
      </c>
      <c r="M27" s="29" t="s">
        <v>236</v>
      </c>
      <c r="N27" s="29" t="s">
        <v>236</v>
      </c>
      <c r="O27" s="29"/>
    </row>
    <row r="28" spans="1:15" s="114" customFormat="1" ht="22.5">
      <c r="A28" s="119">
        <v>28</v>
      </c>
      <c r="B28" s="114" t="s">
        <v>196</v>
      </c>
      <c r="C28" s="30"/>
      <c r="D28" s="154"/>
      <c r="E28" s="153"/>
      <c r="F28" s="28"/>
      <c r="G28" s="29"/>
      <c r="H28" s="29"/>
      <c r="I28" s="29"/>
      <c r="J28" s="29"/>
      <c r="K28" s="29"/>
      <c r="L28" s="29" t="s">
        <v>237</v>
      </c>
      <c r="M28" s="29" t="s">
        <v>237</v>
      </c>
      <c r="N28" s="29" t="s">
        <v>237</v>
      </c>
      <c r="O28" s="29"/>
    </row>
    <row r="29" spans="1:15" s="113" customFormat="1" ht="22.5">
      <c r="A29" s="121">
        <v>29</v>
      </c>
      <c r="B29" s="113" t="s">
        <v>197</v>
      </c>
      <c r="C29" s="466"/>
      <c r="D29" s="159"/>
      <c r="E29" s="467"/>
      <c r="F29" s="143"/>
      <c r="G29" s="126"/>
      <c r="H29" s="126"/>
      <c r="I29" s="126"/>
      <c r="J29" s="126"/>
      <c r="K29" s="126"/>
      <c r="L29" s="126" t="s">
        <v>238</v>
      </c>
      <c r="M29" s="126" t="s">
        <v>238</v>
      </c>
      <c r="N29" s="126" t="s">
        <v>237</v>
      </c>
      <c r="O29" s="126"/>
    </row>
    <row r="30" spans="1:15" s="113" customFormat="1" ht="22.5">
      <c r="A30" s="121">
        <v>30</v>
      </c>
      <c r="B30" s="113" t="s">
        <v>198</v>
      </c>
      <c r="C30" s="466"/>
      <c r="D30" s="159"/>
      <c r="E30" s="467"/>
      <c r="F30" s="143"/>
      <c r="G30" s="126"/>
      <c r="H30" s="126"/>
      <c r="I30" s="126"/>
      <c r="J30" s="126"/>
      <c r="K30" s="126"/>
      <c r="L30" s="126" t="s">
        <v>239</v>
      </c>
      <c r="M30" s="126" t="s">
        <v>238</v>
      </c>
      <c r="N30" s="126" t="s">
        <v>238</v>
      </c>
      <c r="O30" s="126"/>
    </row>
    <row r="31" spans="1:15" s="113" customFormat="1" ht="22.5">
      <c r="A31" s="121">
        <v>31</v>
      </c>
      <c r="B31" s="113" t="s">
        <v>199</v>
      </c>
      <c r="C31" s="466"/>
      <c r="D31" s="159"/>
      <c r="E31" s="467"/>
      <c r="F31" s="143"/>
      <c r="G31" s="126"/>
      <c r="H31" s="126"/>
      <c r="I31" s="126"/>
      <c r="J31" s="126"/>
      <c r="K31" s="126"/>
      <c r="L31" s="126" t="s">
        <v>239</v>
      </c>
      <c r="M31" s="126" t="s">
        <v>239</v>
      </c>
      <c r="N31" s="126" t="s">
        <v>239</v>
      </c>
      <c r="O31" s="126"/>
    </row>
    <row r="32" spans="1:15" s="113" customFormat="1" ht="22.5">
      <c r="A32" s="472">
        <v>32</v>
      </c>
      <c r="B32" s="113" t="s">
        <v>200</v>
      </c>
      <c r="C32" s="466"/>
      <c r="D32" s="159"/>
      <c r="E32" s="467"/>
      <c r="F32" s="143"/>
      <c r="G32" s="126"/>
      <c r="H32" s="126"/>
      <c r="I32" s="126"/>
      <c r="J32" s="126"/>
      <c r="K32" s="126"/>
      <c r="L32" s="126"/>
      <c r="M32" s="126"/>
      <c r="N32" s="126"/>
      <c r="O32" s="126"/>
    </row>
    <row r="33" spans="1:15" s="113" customFormat="1" ht="22.5">
      <c r="A33" s="121">
        <v>33</v>
      </c>
      <c r="B33" s="113" t="s">
        <v>207</v>
      </c>
      <c r="C33" s="466"/>
      <c r="D33" s="159"/>
      <c r="E33" s="467"/>
      <c r="F33" s="143"/>
      <c r="G33" s="126"/>
      <c r="H33" s="126"/>
      <c r="I33" s="126"/>
      <c r="J33" s="126"/>
      <c r="K33" s="126"/>
      <c r="L33" s="126"/>
      <c r="M33" s="126"/>
      <c r="N33" s="126"/>
      <c r="O33" s="126"/>
    </row>
    <row r="34" spans="1:15" s="117" customFormat="1" ht="22.5">
      <c r="A34" s="122">
        <v>34</v>
      </c>
      <c r="B34" s="117" t="s">
        <v>208</v>
      </c>
      <c r="C34" s="468"/>
      <c r="D34" s="160"/>
      <c r="E34" s="161"/>
      <c r="F34" s="144"/>
      <c r="G34" s="127"/>
      <c r="H34" s="127"/>
      <c r="I34" s="127"/>
      <c r="J34" s="127"/>
      <c r="K34" s="127"/>
      <c r="L34" s="127"/>
      <c r="M34" s="127"/>
      <c r="N34" s="127"/>
      <c r="O34" s="127"/>
    </row>
    <row r="35" spans="1:15" s="117" customFormat="1" ht="22.5">
      <c r="A35" s="122">
        <v>35</v>
      </c>
      <c r="B35" s="117" t="s">
        <v>201</v>
      </c>
      <c r="C35" s="468"/>
      <c r="D35" s="160"/>
      <c r="E35" s="161"/>
      <c r="F35" s="144"/>
      <c r="G35" s="127"/>
      <c r="H35" s="127"/>
      <c r="I35" s="127"/>
      <c r="J35" s="127"/>
      <c r="K35" s="127"/>
      <c r="L35" s="127"/>
      <c r="M35" s="127"/>
      <c r="N35" s="127"/>
      <c r="O35" s="127"/>
    </row>
    <row r="36" spans="1:15" s="117" customFormat="1" ht="22.5">
      <c r="A36" s="473">
        <v>36</v>
      </c>
      <c r="B36" s="117" t="s">
        <v>204</v>
      </c>
      <c r="C36" s="468"/>
      <c r="D36" s="160"/>
      <c r="E36" s="161"/>
      <c r="F36" s="144"/>
      <c r="G36" s="127"/>
      <c r="H36" s="127"/>
      <c r="I36" s="127"/>
      <c r="J36" s="127"/>
      <c r="K36" s="127"/>
      <c r="L36" s="127"/>
      <c r="M36" s="127"/>
      <c r="N36" s="127"/>
      <c r="O36" s="127"/>
    </row>
    <row r="37" spans="1:15" s="117" customFormat="1" ht="22.5">
      <c r="A37" s="122">
        <v>37</v>
      </c>
      <c r="B37" s="117" t="s">
        <v>202</v>
      </c>
      <c r="C37" s="468"/>
      <c r="D37" s="160"/>
      <c r="E37" s="161"/>
      <c r="F37" s="144"/>
      <c r="G37" s="127"/>
      <c r="H37" s="127"/>
      <c r="I37" s="127"/>
      <c r="J37" s="127"/>
      <c r="K37" s="127"/>
      <c r="L37" s="127"/>
      <c r="M37" s="127"/>
      <c r="N37" s="127"/>
      <c r="O37" s="127"/>
    </row>
    <row r="38" spans="1:15" s="117" customFormat="1" ht="22.5">
      <c r="A38" s="122">
        <v>38</v>
      </c>
      <c r="B38" s="117" t="s">
        <v>209</v>
      </c>
      <c r="C38" s="468"/>
      <c r="D38" s="160"/>
      <c r="E38" s="161"/>
      <c r="F38" s="144"/>
      <c r="G38" s="127"/>
      <c r="H38" s="127"/>
      <c r="I38" s="127"/>
      <c r="J38" s="127"/>
      <c r="K38" s="127"/>
      <c r="L38" s="127"/>
      <c r="M38" s="127"/>
      <c r="N38" s="127"/>
      <c r="O38" s="127"/>
    </row>
    <row r="39" spans="1:15" s="112" customFormat="1" ht="22.5">
      <c r="A39" s="123">
        <v>39</v>
      </c>
      <c r="B39" s="112" t="s">
        <v>206</v>
      </c>
      <c r="C39" s="13"/>
      <c r="D39" s="469"/>
      <c r="E39" s="162"/>
      <c r="F39" s="11"/>
      <c r="G39" s="12"/>
      <c r="H39" s="12"/>
      <c r="I39" s="12"/>
      <c r="J39" s="12"/>
      <c r="K39" s="12"/>
      <c r="L39" s="12"/>
      <c r="M39" s="12"/>
      <c r="N39" s="12"/>
      <c r="O39" s="12"/>
    </row>
    <row r="40" spans="1:15" s="112" customFormat="1" ht="22.5">
      <c r="A40" s="471">
        <v>40</v>
      </c>
      <c r="B40" s="112" t="s">
        <v>205</v>
      </c>
      <c r="C40" s="13"/>
      <c r="D40" s="469"/>
      <c r="E40" s="162"/>
      <c r="F40" s="11"/>
      <c r="G40" s="12"/>
      <c r="H40" s="12"/>
      <c r="I40" s="12"/>
      <c r="J40" s="12"/>
      <c r="K40" s="12"/>
      <c r="L40" s="12"/>
      <c r="M40" s="12"/>
      <c r="N40" s="12"/>
      <c r="O40" s="12"/>
    </row>
    <row r="41" spans="1:15" s="112" customFormat="1" ht="22.5">
      <c r="A41" s="123">
        <v>41</v>
      </c>
      <c r="B41" s="112" t="s">
        <v>212</v>
      </c>
      <c r="C41" s="13"/>
      <c r="D41" s="469"/>
      <c r="E41" s="162"/>
      <c r="F41" s="11"/>
      <c r="G41" s="12"/>
      <c r="H41" s="12"/>
      <c r="I41" s="12"/>
      <c r="J41" s="12"/>
      <c r="K41" s="12"/>
      <c r="L41" s="12"/>
      <c r="M41" s="12"/>
      <c r="N41" s="12"/>
      <c r="O41" s="12"/>
    </row>
    <row r="42" spans="1:15" s="112" customFormat="1" ht="22.5">
      <c r="A42" s="123">
        <v>42</v>
      </c>
      <c r="B42" s="112" t="s">
        <v>203</v>
      </c>
      <c r="C42" s="13"/>
      <c r="D42" s="469"/>
      <c r="E42" s="162"/>
      <c r="F42" s="11"/>
      <c r="G42" s="12"/>
      <c r="H42" s="12"/>
      <c r="I42" s="12"/>
      <c r="J42" s="12"/>
      <c r="K42" s="12"/>
      <c r="L42" s="12"/>
      <c r="M42" s="12"/>
      <c r="N42" s="12"/>
      <c r="O42" s="12"/>
    </row>
    <row r="43" spans="1:15" s="112" customFormat="1" ht="22.5">
      <c r="A43" s="123">
        <v>43</v>
      </c>
      <c r="B43" s="112" t="s">
        <v>211</v>
      </c>
      <c r="C43" s="13"/>
      <c r="D43" s="469"/>
      <c r="E43" s="162"/>
      <c r="F43" s="11"/>
      <c r="G43" s="12"/>
      <c r="H43" s="12"/>
      <c r="I43" s="12"/>
      <c r="J43" s="12"/>
      <c r="K43" s="12"/>
      <c r="L43" s="12"/>
      <c r="M43" s="12"/>
      <c r="N43" s="12"/>
      <c r="O43" s="12"/>
    </row>
    <row r="44" spans="1:15" s="115" customFormat="1" ht="22.5">
      <c r="A44" s="124">
        <v>44</v>
      </c>
      <c r="B44" s="115" t="s">
        <v>213</v>
      </c>
      <c r="C44" s="465"/>
      <c r="D44" s="163"/>
      <c r="E44" s="164"/>
      <c r="F44" s="145"/>
      <c r="G44" s="128"/>
      <c r="H44" s="128"/>
      <c r="I44" s="128"/>
      <c r="J44" s="128"/>
      <c r="K44" s="128"/>
      <c r="L44" s="128"/>
      <c r="M44" s="128"/>
      <c r="N44" s="128"/>
      <c r="O44" s="128"/>
    </row>
    <row r="45" spans="1:15" s="115" customFormat="1" ht="22.5">
      <c r="A45" s="124">
        <v>45</v>
      </c>
      <c r="B45" s="115" t="s">
        <v>214</v>
      </c>
      <c r="C45" s="465"/>
      <c r="D45" s="163"/>
      <c r="E45" s="164"/>
      <c r="F45" s="145"/>
      <c r="G45" s="128"/>
      <c r="H45" s="128"/>
      <c r="I45" s="128"/>
      <c r="J45" s="128"/>
      <c r="K45" s="128"/>
      <c r="L45" s="128"/>
      <c r="M45" s="128"/>
      <c r="N45" s="128"/>
      <c r="O45" s="128"/>
    </row>
    <row r="46" spans="1:15" s="115" customFormat="1" ht="22.5">
      <c r="A46" s="124">
        <v>46</v>
      </c>
      <c r="B46" s="115" t="s">
        <v>217</v>
      </c>
      <c r="C46" s="465"/>
      <c r="D46" s="163"/>
      <c r="E46" s="164"/>
      <c r="F46" s="145"/>
      <c r="G46" s="128"/>
      <c r="H46" s="128"/>
      <c r="I46" s="128"/>
      <c r="J46" s="128"/>
      <c r="K46" s="128"/>
      <c r="L46" s="128"/>
      <c r="M46" s="128"/>
      <c r="N46" s="128"/>
      <c r="O46" s="128"/>
    </row>
    <row r="47" spans="1:15" s="115" customFormat="1" ht="22.5">
      <c r="A47" s="124">
        <v>47</v>
      </c>
      <c r="B47" s="115" t="s">
        <v>215</v>
      </c>
      <c r="C47" s="465"/>
      <c r="D47" s="163"/>
      <c r="E47" s="164"/>
      <c r="F47" s="145"/>
      <c r="G47" s="128"/>
      <c r="H47" s="128"/>
      <c r="I47" s="128"/>
      <c r="J47" s="128"/>
      <c r="K47" s="128"/>
      <c r="L47" s="128"/>
      <c r="M47" s="128"/>
      <c r="N47" s="128"/>
      <c r="O47" s="128"/>
    </row>
    <row r="48" spans="1:15" s="115" customFormat="1" ht="22.5">
      <c r="A48" s="475">
        <v>48</v>
      </c>
      <c r="B48" s="115" t="s">
        <v>216</v>
      </c>
      <c r="C48" s="465"/>
      <c r="D48" s="163"/>
      <c r="E48" s="164"/>
      <c r="F48" s="145"/>
      <c r="G48" s="128"/>
      <c r="H48" s="128"/>
      <c r="I48" s="128"/>
      <c r="J48" s="128"/>
      <c r="K48" s="128"/>
      <c r="L48" s="128"/>
      <c r="M48" s="128"/>
      <c r="N48" s="128"/>
      <c r="O48" s="128"/>
    </row>
    <row r="49" spans="1:15" s="114" customFormat="1" ht="22.5">
      <c r="A49" s="119">
        <v>49</v>
      </c>
      <c r="B49" s="114" t="s">
        <v>218</v>
      </c>
      <c r="C49" s="30"/>
      <c r="D49" s="154"/>
      <c r="E49" s="153"/>
      <c r="F49" s="28"/>
      <c r="G49" s="29"/>
      <c r="H49" s="29"/>
      <c r="I49" s="29"/>
      <c r="J49" s="29"/>
      <c r="K49" s="29"/>
      <c r="L49" s="29"/>
      <c r="M49" s="29"/>
      <c r="N49" s="29"/>
      <c r="O49" s="29"/>
    </row>
    <row r="50" spans="1:15" s="114" customFormat="1" ht="22.5">
      <c r="A50" s="119">
        <v>50</v>
      </c>
      <c r="B50" s="114" t="s">
        <v>219</v>
      </c>
      <c r="C50" s="30"/>
      <c r="D50" s="154"/>
      <c r="E50" s="153"/>
      <c r="F50" s="28"/>
      <c r="G50" s="29"/>
      <c r="H50" s="29"/>
      <c r="I50" s="29"/>
      <c r="J50" s="29"/>
      <c r="K50" s="29"/>
      <c r="L50" s="29"/>
      <c r="M50" s="29"/>
      <c r="N50" s="29"/>
      <c r="O50" s="29"/>
    </row>
    <row r="51" spans="1:15" s="114" customFormat="1" ht="22.5">
      <c r="A51" s="119">
        <v>51</v>
      </c>
      <c r="B51" s="114" t="s">
        <v>220</v>
      </c>
      <c r="C51" s="30"/>
      <c r="D51" s="154"/>
      <c r="E51" s="153"/>
      <c r="F51" s="28"/>
      <c r="G51" s="29"/>
      <c r="H51" s="29"/>
      <c r="I51" s="29"/>
      <c r="J51" s="29"/>
      <c r="K51" s="29"/>
      <c r="L51" s="29"/>
      <c r="M51" s="29"/>
      <c r="N51" s="29"/>
      <c r="O51" s="29"/>
    </row>
    <row r="52" spans="1:15" s="114" customFormat="1" ht="22.5">
      <c r="A52" s="119">
        <v>52</v>
      </c>
      <c r="B52" s="114" t="s">
        <v>221</v>
      </c>
      <c r="C52" s="30"/>
      <c r="D52" s="154"/>
      <c r="E52" s="153"/>
      <c r="F52" s="28"/>
      <c r="G52" s="29"/>
      <c r="H52" s="29"/>
      <c r="I52" s="29"/>
      <c r="J52" s="29"/>
      <c r="K52" s="29"/>
      <c r="L52" s="29"/>
      <c r="M52" s="29"/>
      <c r="N52" s="29"/>
      <c r="O52" s="29"/>
    </row>
    <row r="53" spans="1:15" s="114" customFormat="1" ht="22.5">
      <c r="A53" s="119">
        <v>53</v>
      </c>
      <c r="B53" s="114" t="s">
        <v>222</v>
      </c>
      <c r="C53" s="30"/>
      <c r="D53" s="154"/>
      <c r="E53" s="153"/>
      <c r="F53" s="28"/>
      <c r="G53" s="29"/>
      <c r="H53" s="29"/>
      <c r="I53" s="29"/>
      <c r="J53" s="29"/>
      <c r="K53" s="29"/>
      <c r="L53" s="29"/>
      <c r="M53" s="29"/>
      <c r="N53" s="29"/>
      <c r="O53" s="29"/>
    </row>
    <row r="54" spans="1:15" s="113" customFormat="1" ht="22.5">
      <c r="A54" s="121">
        <v>54</v>
      </c>
      <c r="B54" s="113" t="s">
        <v>223</v>
      </c>
      <c r="C54" s="466"/>
      <c r="D54" s="159"/>
      <c r="E54" s="467"/>
      <c r="F54" s="143"/>
      <c r="G54" s="126"/>
      <c r="H54" s="126"/>
      <c r="I54" s="126"/>
      <c r="J54" s="126"/>
      <c r="K54" s="126"/>
      <c r="L54" s="126"/>
      <c r="M54" s="126"/>
      <c r="N54" s="126"/>
      <c r="O54" s="126"/>
    </row>
    <row r="55" spans="1:15" s="113" customFormat="1" ht="22.5">
      <c r="A55" s="121">
        <v>55</v>
      </c>
      <c r="B55" s="113" t="s">
        <v>224</v>
      </c>
      <c r="C55" s="466"/>
      <c r="D55" s="159"/>
      <c r="E55" s="467"/>
      <c r="F55" s="143"/>
      <c r="G55" s="126"/>
      <c r="H55" s="126"/>
      <c r="I55" s="126"/>
      <c r="J55" s="126"/>
      <c r="K55" s="126"/>
      <c r="L55" s="126"/>
      <c r="M55" s="126"/>
      <c r="N55" s="126"/>
      <c r="O55" s="126"/>
    </row>
    <row r="56" spans="1:15" s="113" customFormat="1" ht="22.5">
      <c r="A56" s="472">
        <v>56</v>
      </c>
      <c r="B56" s="113" t="s">
        <v>225</v>
      </c>
      <c r="C56" s="466"/>
      <c r="D56" s="159"/>
      <c r="E56" s="467"/>
      <c r="F56" s="143"/>
      <c r="G56" s="126"/>
      <c r="H56" s="126"/>
      <c r="I56" s="126"/>
      <c r="J56" s="126"/>
      <c r="K56" s="126"/>
      <c r="L56" s="126"/>
      <c r="M56" s="126"/>
      <c r="N56" s="126"/>
      <c r="O56" s="126"/>
    </row>
    <row r="57" spans="1:15" s="113" customFormat="1" ht="22.5">
      <c r="A57" s="121">
        <v>57</v>
      </c>
      <c r="B57" s="113" t="s">
        <v>226</v>
      </c>
      <c r="C57" s="466"/>
      <c r="D57" s="159"/>
      <c r="E57" s="467"/>
      <c r="F57" s="143"/>
      <c r="G57" s="126"/>
      <c r="H57" s="126"/>
      <c r="I57" s="126"/>
      <c r="J57" s="126"/>
      <c r="K57" s="126"/>
      <c r="L57" s="126"/>
      <c r="M57" s="126"/>
      <c r="N57" s="126"/>
      <c r="O57" s="126"/>
    </row>
    <row r="58" spans="1:15" s="113" customFormat="1" ht="22.5">
      <c r="A58" s="121">
        <v>58</v>
      </c>
      <c r="B58" s="113" t="s">
        <v>227</v>
      </c>
      <c r="C58" s="466"/>
      <c r="D58" s="159"/>
      <c r="E58" s="467"/>
      <c r="F58" s="143"/>
      <c r="G58" s="126"/>
      <c r="H58" s="126"/>
      <c r="I58" s="126"/>
      <c r="J58" s="126"/>
      <c r="K58" s="126"/>
      <c r="L58" s="126"/>
      <c r="M58" s="126"/>
      <c r="N58" s="126"/>
      <c r="O58" s="126"/>
    </row>
    <row r="59" spans="1:15" s="117" customFormat="1" ht="22.5">
      <c r="A59" s="122">
        <v>59</v>
      </c>
      <c r="B59" s="117" t="s">
        <v>228</v>
      </c>
      <c r="C59" s="468"/>
      <c r="D59" s="160"/>
      <c r="E59" s="161"/>
      <c r="F59" s="144"/>
      <c r="G59" s="127"/>
      <c r="H59" s="127"/>
      <c r="I59" s="127"/>
      <c r="J59" s="127"/>
      <c r="K59" s="127"/>
      <c r="L59" s="127"/>
      <c r="M59" s="127"/>
      <c r="N59" s="127"/>
      <c r="O59" s="127"/>
    </row>
    <row r="60" spans="1:15" s="117" customFormat="1" ht="22.5">
      <c r="A60" s="122">
        <v>60</v>
      </c>
      <c r="B60" s="117" t="s">
        <v>230</v>
      </c>
      <c r="C60" s="468"/>
      <c r="D60" s="160"/>
      <c r="E60" s="161"/>
      <c r="F60" s="144"/>
      <c r="G60" s="127"/>
      <c r="H60" s="127"/>
      <c r="I60" s="127"/>
      <c r="J60" s="127"/>
      <c r="K60" s="127"/>
      <c r="L60" s="127"/>
      <c r="M60" s="127"/>
      <c r="N60" s="127"/>
      <c r="O60" s="127"/>
    </row>
    <row r="61" spans="1:15" s="117" customFormat="1" ht="22.5">
      <c r="A61" s="122">
        <v>61</v>
      </c>
      <c r="B61" s="117" t="s">
        <v>229</v>
      </c>
      <c r="C61" s="468"/>
      <c r="D61" s="160"/>
      <c r="E61" s="161"/>
      <c r="F61" s="144"/>
      <c r="G61" s="127"/>
      <c r="H61" s="127"/>
      <c r="I61" s="127"/>
      <c r="J61" s="127"/>
      <c r="K61" s="127"/>
      <c r="L61" s="127"/>
      <c r="M61" s="127"/>
      <c r="N61" s="127"/>
      <c r="O61" s="127"/>
    </row>
    <row r="62" spans="1:15" s="117" customFormat="1" ht="22.5">
      <c r="A62" s="122">
        <v>62</v>
      </c>
      <c r="B62" s="117" t="s">
        <v>210</v>
      </c>
      <c r="C62" s="468"/>
      <c r="D62" s="160"/>
      <c r="E62" s="161"/>
      <c r="F62" s="144"/>
      <c r="G62" s="127"/>
      <c r="H62" s="127"/>
      <c r="I62" s="127"/>
      <c r="J62" s="127"/>
      <c r="K62" s="127"/>
      <c r="L62" s="127"/>
      <c r="M62" s="127"/>
      <c r="N62" s="127"/>
      <c r="O62" s="127"/>
    </row>
    <row r="63" spans="1:15" s="117" customFormat="1" ht="22.5">
      <c r="A63" s="122">
        <v>63</v>
      </c>
      <c r="B63" s="117" t="s">
        <v>231</v>
      </c>
      <c r="C63" s="468"/>
      <c r="D63" s="160"/>
      <c r="E63" s="161"/>
      <c r="F63" s="144"/>
      <c r="G63" s="127"/>
      <c r="H63" s="127"/>
      <c r="I63" s="127"/>
      <c r="J63" s="127"/>
      <c r="K63" s="127"/>
      <c r="L63" s="127"/>
      <c r="M63" s="127"/>
      <c r="N63" s="127"/>
      <c r="O63" s="127"/>
    </row>
    <row r="64" spans="1:15" s="112" customFormat="1" ht="22.5">
      <c r="A64" s="471">
        <v>64</v>
      </c>
      <c r="B64" s="112" t="s">
        <v>232</v>
      </c>
      <c r="C64" s="13"/>
      <c r="D64" s="469"/>
      <c r="E64" s="162"/>
      <c r="F64" s="11"/>
      <c r="G64" s="12"/>
      <c r="H64" s="12"/>
      <c r="I64" s="12"/>
      <c r="J64" s="12"/>
      <c r="K64" s="12"/>
      <c r="L64" s="12"/>
      <c r="M64" s="12"/>
      <c r="N64" s="12"/>
      <c r="O64" s="12"/>
    </row>
    <row r="65" spans="1:15" s="112" customFormat="1" ht="22.5">
      <c r="A65" s="123">
        <v>65</v>
      </c>
      <c r="B65" s="112" t="s">
        <v>234</v>
      </c>
      <c r="C65" s="13"/>
      <c r="D65" s="469"/>
      <c r="E65" s="162"/>
      <c r="F65" s="11"/>
      <c r="G65" s="12"/>
      <c r="H65" s="12"/>
      <c r="I65" s="12"/>
      <c r="J65" s="12"/>
      <c r="K65" s="12"/>
      <c r="L65" s="12"/>
      <c r="M65" s="12"/>
      <c r="N65" s="12"/>
      <c r="O65" s="12"/>
    </row>
    <row r="66" spans="1:15" s="112" customFormat="1" ht="22.5">
      <c r="A66" s="123">
        <v>66</v>
      </c>
      <c r="B66" s="112" t="s">
        <v>233</v>
      </c>
      <c r="C66" s="13"/>
      <c r="D66" s="469"/>
      <c r="E66" s="162"/>
      <c r="F66" s="11"/>
      <c r="G66" s="12"/>
      <c r="H66" s="12"/>
      <c r="I66" s="12"/>
      <c r="J66" s="12"/>
      <c r="K66" s="12"/>
      <c r="L66" s="12"/>
      <c r="M66" s="12"/>
      <c r="N66" s="12"/>
      <c r="O66" s="12"/>
    </row>
    <row r="67" spans="1:15" s="112" customFormat="1" ht="22.5">
      <c r="A67" s="123">
        <v>67</v>
      </c>
      <c r="C67" s="13"/>
      <c r="D67" s="469"/>
      <c r="E67" s="162"/>
      <c r="F67" s="11"/>
      <c r="G67" s="12"/>
      <c r="H67" s="12"/>
      <c r="I67" s="12"/>
      <c r="J67" s="12"/>
      <c r="K67" s="12"/>
      <c r="L67" s="12"/>
      <c r="M67" s="12"/>
      <c r="N67" s="12"/>
      <c r="O67" s="12"/>
    </row>
    <row r="68" spans="1:15" s="112" customFormat="1" ht="22.5">
      <c r="A68" s="123">
        <v>68</v>
      </c>
      <c r="C68" s="13"/>
      <c r="D68" s="469"/>
      <c r="E68" s="162"/>
      <c r="F68" s="11"/>
      <c r="G68" s="12"/>
      <c r="H68" s="12"/>
      <c r="I68" s="12"/>
      <c r="J68" s="12"/>
      <c r="K68" s="12"/>
      <c r="L68" s="12"/>
      <c r="M68" s="12"/>
      <c r="N68" s="12"/>
      <c r="O68" s="12"/>
    </row>
    <row r="69" spans="1:15" s="112" customFormat="1" ht="22.5">
      <c r="A69" s="123">
        <v>69</v>
      </c>
      <c r="C69" s="13"/>
      <c r="D69" s="469"/>
      <c r="E69" s="162"/>
      <c r="F69" s="11"/>
      <c r="G69" s="12"/>
      <c r="H69" s="12"/>
      <c r="I69" s="12"/>
      <c r="J69" s="12"/>
      <c r="K69" s="12"/>
      <c r="L69" s="12"/>
      <c r="M69" s="12"/>
      <c r="N69" s="12"/>
      <c r="O69" s="1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K67"/>
  <sheetViews>
    <sheetView zoomScale="70" zoomScaleNormal="70" workbookViewId="0">
      <selection activeCell="A7" sqref="A7:XFD7"/>
    </sheetView>
  </sheetViews>
  <sheetFormatPr defaultRowHeight="22.5"/>
  <cols>
    <col min="1" max="1" width="24.5" style="219" bestFit="1" customWidth="1"/>
    <col min="2" max="3" width="34.25" style="538" customWidth="1"/>
    <col min="4" max="4" width="35.125" style="539" bestFit="1" customWidth="1"/>
    <col min="5" max="5" width="16.5" style="252" bestFit="1" customWidth="1"/>
    <col min="6" max="6" width="35.125" style="539" customWidth="1"/>
    <col min="7" max="7" width="22.125" style="645" bestFit="1" customWidth="1"/>
    <col min="8" max="8" width="16.5" style="252" bestFit="1" customWidth="1"/>
    <col min="9" max="9" width="26.375" style="649" bestFit="1" customWidth="1"/>
    <col min="10" max="10" width="22.125" style="645" bestFit="1" customWidth="1"/>
    <col min="11" max="11" width="16.25" style="252" bestFit="1" customWidth="1"/>
    <col min="12" max="12" width="23.125" style="252" bestFit="1" customWidth="1"/>
    <col min="13" max="13" width="30.5" style="233" bestFit="1" customWidth="1"/>
    <col min="14" max="14" width="30.5" style="558" bestFit="1" customWidth="1"/>
    <col min="15" max="15" width="16.25" style="17" bestFit="1" customWidth="1"/>
    <col min="16" max="16" width="37" style="233" bestFit="1" customWidth="1"/>
    <col min="17" max="17" width="26.375" style="233" bestFit="1" customWidth="1"/>
    <col min="18" max="18" width="29.625" style="233" bestFit="1" customWidth="1"/>
    <col min="19" max="19" width="16.5" style="315" customWidth="1"/>
    <col min="20" max="20" width="16.25" style="17" bestFit="1" customWidth="1"/>
    <col min="21" max="21" width="15.5" style="17" bestFit="1" customWidth="1"/>
    <col min="22" max="22" width="28" style="268" bestFit="1" customWidth="1"/>
    <col min="23" max="23" width="16.5" style="268" bestFit="1" customWidth="1"/>
    <col min="24" max="24" width="16.25" style="670" bestFit="1" customWidth="1"/>
    <col min="25" max="25" width="24.25" style="268" bestFit="1" customWidth="1"/>
    <col min="26" max="26" width="24.25" style="670" bestFit="1" customWidth="1"/>
    <col min="27" max="27" width="18.75" style="558" bestFit="1" customWidth="1"/>
    <col min="28" max="28" width="25.5" style="283" bestFit="1" customWidth="1"/>
    <col min="29" max="29" width="18.875" style="303" bestFit="1" customWidth="1"/>
    <col min="30" max="30" width="25.5" style="252" bestFit="1" customWidth="1"/>
    <col min="31" max="31" width="20.75" style="268" bestFit="1" customWidth="1"/>
    <col min="32" max="32" width="28" style="283" bestFit="1" customWidth="1"/>
    <col min="33" max="33" width="18.875" style="307" bestFit="1" customWidth="1"/>
    <col min="34" max="34" width="25.5" style="252" bestFit="1" customWidth="1"/>
    <col min="35" max="35" width="20.75" style="268" bestFit="1" customWidth="1"/>
    <col min="36" max="36" width="28" style="300" bestFit="1" customWidth="1"/>
    <col min="37" max="37" width="30.5" style="268" bestFit="1" customWidth="1"/>
  </cols>
  <sheetData>
    <row r="1" spans="1:37" s="220" customFormat="1" ht="23.25" thickBot="1">
      <c r="A1" s="221" t="s">
        <v>0</v>
      </c>
      <c r="B1" s="504" t="s">
        <v>142</v>
      </c>
      <c r="C1" s="504" t="s">
        <v>144</v>
      </c>
      <c r="D1" s="505" t="s">
        <v>143</v>
      </c>
      <c r="E1" s="339" t="s">
        <v>145</v>
      </c>
      <c r="F1" s="505"/>
      <c r="G1" s="621" t="s">
        <v>357</v>
      </c>
      <c r="H1" s="249" t="s">
        <v>358</v>
      </c>
      <c r="I1" s="646" t="s">
        <v>359</v>
      </c>
      <c r="J1" s="621" t="s">
        <v>356</v>
      </c>
      <c r="K1" s="249" t="s">
        <v>355</v>
      </c>
      <c r="L1" s="622" t="s">
        <v>360</v>
      </c>
      <c r="M1" s="228" t="s">
        <v>354</v>
      </c>
      <c r="N1" s="611" t="s">
        <v>361</v>
      </c>
      <c r="O1" s="610" t="s">
        <v>0</v>
      </c>
      <c r="P1" s="228" t="s">
        <v>352</v>
      </c>
      <c r="Q1" s="228" t="s">
        <v>351</v>
      </c>
      <c r="R1" s="228" t="s">
        <v>353</v>
      </c>
      <c r="S1" s="314" t="s">
        <v>96</v>
      </c>
      <c r="T1" s="312" t="s">
        <v>119</v>
      </c>
      <c r="U1" s="312" t="s">
        <v>138</v>
      </c>
      <c r="V1" s="254" t="s">
        <v>140</v>
      </c>
      <c r="W1" s="254" t="s">
        <v>97</v>
      </c>
      <c r="X1" s="650" t="s">
        <v>85</v>
      </c>
      <c r="Y1" s="254" t="s">
        <v>362</v>
      </c>
      <c r="Z1" s="650" t="s">
        <v>98</v>
      </c>
      <c r="AA1" s="540" t="s">
        <v>99</v>
      </c>
      <c r="AB1" s="269" t="s">
        <v>153</v>
      </c>
      <c r="AC1" s="301" t="s">
        <v>100</v>
      </c>
      <c r="AD1" s="237" t="s">
        <v>103</v>
      </c>
      <c r="AE1" s="254" t="s">
        <v>139</v>
      </c>
      <c r="AF1" s="269" t="s">
        <v>102</v>
      </c>
      <c r="AG1" s="163" t="s">
        <v>100</v>
      </c>
      <c r="AH1" s="237" t="s">
        <v>103</v>
      </c>
      <c r="AI1" s="254" t="s">
        <v>139</v>
      </c>
      <c r="AJ1" s="285" t="s">
        <v>102</v>
      </c>
      <c r="AK1" s="254" t="s">
        <v>101</v>
      </c>
    </row>
    <row r="2" spans="1:37" ht="23.25" thickBot="1">
      <c r="A2" s="148">
        <v>1</v>
      </c>
      <c r="B2" s="506">
        <v>262</v>
      </c>
      <c r="C2" s="506">
        <f>B2/4</f>
        <v>65.5</v>
      </c>
      <c r="D2" s="507">
        <f>B2/6</f>
        <v>43.666666666666664</v>
      </c>
      <c r="E2" s="239" t="s">
        <v>120</v>
      </c>
      <c r="F2" s="507"/>
      <c r="G2" s="623">
        <v>0</v>
      </c>
      <c r="H2" s="239">
        <v>0</v>
      </c>
      <c r="I2" s="647">
        <f>G2*H2</f>
        <v>0</v>
      </c>
      <c r="J2" s="623"/>
      <c r="K2" s="239"/>
      <c r="L2" s="239"/>
      <c r="M2" s="229"/>
      <c r="N2" s="541"/>
      <c r="O2" s="28">
        <v>1</v>
      </c>
      <c r="P2" s="229"/>
      <c r="Q2" s="229"/>
      <c r="R2" s="229"/>
      <c r="S2" s="235">
        <v>1</v>
      </c>
      <c r="T2" s="236"/>
      <c r="U2" s="236"/>
      <c r="V2" s="238"/>
      <c r="W2" s="238"/>
      <c r="X2" s="651"/>
      <c r="Y2" s="238"/>
      <c r="Z2" s="651"/>
      <c r="AA2" s="238"/>
      <c r="AB2" s="238"/>
      <c r="AC2" s="302"/>
      <c r="AD2" s="238">
        <v>0</v>
      </c>
      <c r="AE2" s="253">
        <v>0</v>
      </c>
      <c r="AF2" s="238">
        <v>0</v>
      </c>
      <c r="AG2" s="308"/>
      <c r="AH2" s="284">
        <v>0</v>
      </c>
      <c r="AI2" s="253">
        <v>0</v>
      </c>
      <c r="AJ2" s="286">
        <v>0</v>
      </c>
      <c r="AK2" s="253">
        <v>0</v>
      </c>
    </row>
    <row r="3" spans="1:37">
      <c r="A3" s="148">
        <v>2</v>
      </c>
      <c r="B3" s="506">
        <v>625</v>
      </c>
      <c r="C3" s="506">
        <f t="shared" ref="C3:C11" si="0">B3/4</f>
        <v>156.25</v>
      </c>
      <c r="D3" s="507">
        <f t="shared" ref="D3:D11" si="1">B3/6</f>
        <v>104.16666666666667</v>
      </c>
      <c r="E3" s="239" t="s">
        <v>146</v>
      </c>
      <c r="F3" s="507"/>
      <c r="G3" s="623">
        <v>0</v>
      </c>
      <c r="H3" s="239">
        <v>0</v>
      </c>
      <c r="I3" s="647">
        <f t="shared" ref="I3:I66" si="2">G3*H3</f>
        <v>0</v>
      </c>
      <c r="J3" s="623">
        <v>105</v>
      </c>
      <c r="K3" s="239">
        <v>2</v>
      </c>
      <c r="L3" s="239">
        <f>J3*K3</f>
        <v>210</v>
      </c>
      <c r="M3" s="229">
        <f>L3</f>
        <v>210</v>
      </c>
      <c r="N3" s="541">
        <f t="shared" ref="N3:N34" si="3">I3+L3+M3</f>
        <v>420</v>
      </c>
      <c r="O3" s="28">
        <v>1</v>
      </c>
      <c r="P3" s="229">
        <f>4*N3*(4.2/14)/3</f>
        <v>168</v>
      </c>
      <c r="Q3" s="229">
        <f>4*N3*(5/14)/5</f>
        <v>120</v>
      </c>
      <c r="R3" s="229">
        <f>4*N3*(4.8/14)/4</f>
        <v>144</v>
      </c>
      <c r="S3" s="315">
        <f t="shared" ref="S3:S66" si="4">S2+1</f>
        <v>2</v>
      </c>
      <c r="T3" s="28" t="s">
        <v>123</v>
      </c>
      <c r="U3" s="28" t="s">
        <v>105</v>
      </c>
      <c r="V3" s="255">
        <f t="shared" ref="V3:V34" si="5">200+(AE3+AI3)/2*(S3-1)/2</f>
        <v>223.36358566101487</v>
      </c>
      <c r="W3" s="255">
        <f>10</f>
        <v>10</v>
      </c>
      <c r="X3" s="652">
        <v>10</v>
      </c>
      <c r="Y3" s="255">
        <f>POWER(SQRT(POWER(2,S3)), 0.75)+X3</f>
        <v>11.68179283050743</v>
      </c>
      <c r="Z3" s="652">
        <f>Y3</f>
        <v>11.68179283050743</v>
      </c>
      <c r="AA3" s="541">
        <f t="shared" ref="AA3:AA34" si="6">Z3*5</f>
        <v>58.408964152537152</v>
      </c>
      <c r="AB3" s="270">
        <f>(AC3+1)^1.5*100</f>
        <v>282.84271247461896</v>
      </c>
      <c r="AC3" s="303">
        <f t="shared" ref="AC3:AC27" si="7">(S3-1)*2-1</f>
        <v>1</v>
      </c>
      <c r="AD3" s="239">
        <f t="shared" ref="AD3:AD27" si="8">AA3*4</f>
        <v>233.63585661014861</v>
      </c>
      <c r="AE3" s="255">
        <f t="shared" ref="AE3:AE34" si="9">Z3*3</f>
        <v>35.045378491522285</v>
      </c>
      <c r="AF3" s="270">
        <f t="shared" ref="AF3:AF34" si="10">Z3*3+AJ2</f>
        <v>35.045378491522285</v>
      </c>
      <c r="AG3" s="307">
        <f t="shared" ref="AG3:AG27" si="11">(S3-1)*2</f>
        <v>2</v>
      </c>
      <c r="AH3" s="239">
        <f t="shared" ref="AH3:AH27" si="12">AA3*6</f>
        <v>350.45378491522291</v>
      </c>
      <c r="AI3" s="255">
        <f t="shared" ref="AI3:AI34" si="13">Z3*5</f>
        <v>58.408964152537152</v>
      </c>
      <c r="AJ3" s="287">
        <f t="shared" ref="AJ3:AJ34" si="14">Z3*5+AF3</f>
        <v>93.454342644059437</v>
      </c>
      <c r="AK3" s="255">
        <f t="shared" ref="AK3:AK27" si="15">AK2+AD3+AH3</f>
        <v>584.08964152537146</v>
      </c>
    </row>
    <row r="4" spans="1:37">
      <c r="A4" s="148">
        <v>3</v>
      </c>
      <c r="B4" s="506">
        <v>1875</v>
      </c>
      <c r="C4" s="506">
        <f t="shared" si="0"/>
        <v>468.75</v>
      </c>
      <c r="D4" s="507">
        <f t="shared" si="1"/>
        <v>312.5</v>
      </c>
      <c r="E4" s="239" t="s">
        <v>122</v>
      </c>
      <c r="F4" s="507"/>
      <c r="G4" s="623">
        <v>0</v>
      </c>
      <c r="H4" s="239">
        <v>0</v>
      </c>
      <c r="I4" s="647">
        <f t="shared" si="2"/>
        <v>0</v>
      </c>
      <c r="J4" s="623">
        <v>105</v>
      </c>
      <c r="K4" s="239">
        <v>6</v>
      </c>
      <c r="L4" s="239">
        <f t="shared" ref="L4:L66" si="16">J4*K4</f>
        <v>630</v>
      </c>
      <c r="M4" s="229">
        <f>(Z3+AE3+Z4+AE4)*1.2</f>
        <v>162.54147982002212</v>
      </c>
      <c r="N4" s="541">
        <f t="shared" si="3"/>
        <v>792.54147982002212</v>
      </c>
      <c r="O4" s="28">
        <v>1</v>
      </c>
      <c r="P4" s="229">
        <f t="shared" ref="P4:P66" si="17">4*N4*(4.2/14)/3</f>
        <v>317.01659192800884</v>
      </c>
      <c r="Q4" s="229">
        <f t="shared" ref="Q4:Q66" si="18">4*N4*(5/14)/5</f>
        <v>226.44042280572063</v>
      </c>
      <c r="R4" s="229">
        <f t="shared" ref="R4:R66" si="19">4*N4*(4.8/14)/4</f>
        <v>271.72850736686473</v>
      </c>
      <c r="S4" s="315">
        <f t="shared" si="4"/>
        <v>3</v>
      </c>
      <c r="T4" s="28" t="s">
        <v>120</v>
      </c>
      <c r="U4" s="28" t="s">
        <v>106</v>
      </c>
      <c r="V4" s="255">
        <f t="shared" si="5"/>
        <v>288.72406186132207</v>
      </c>
      <c r="W4" s="255">
        <f t="shared" ref="W4:W66" si="20">(S4-1)*80-80</f>
        <v>80</v>
      </c>
      <c r="X4" s="652">
        <f>X3+W3</f>
        <v>20</v>
      </c>
      <c r="Y4" s="255">
        <f t="shared" ref="Y4:Y66" si="21">POWER(SQRT(POWER(2,S4)), 0.75)+X4</f>
        <v>22.181015465330514</v>
      </c>
      <c r="Z4" s="652">
        <f t="shared" ref="Z4:Z66" si="22">Y4</f>
        <v>22.181015465330514</v>
      </c>
      <c r="AA4" s="541">
        <f t="shared" si="6"/>
        <v>110.90507732665257</v>
      </c>
      <c r="AB4" s="270">
        <f t="shared" ref="AB4:AB8" si="23">(AC4+1)^1.5*100</f>
        <v>799.99999999999977</v>
      </c>
      <c r="AC4" s="303">
        <f t="shared" si="7"/>
        <v>3</v>
      </c>
      <c r="AD4" s="239">
        <f t="shared" si="8"/>
        <v>443.6203093066103</v>
      </c>
      <c r="AE4" s="255">
        <f t="shared" si="9"/>
        <v>66.543046395991539</v>
      </c>
      <c r="AF4" s="270">
        <f t="shared" si="10"/>
        <v>159.99738904005096</v>
      </c>
      <c r="AG4" s="307">
        <f t="shared" si="11"/>
        <v>4</v>
      </c>
      <c r="AH4" s="239">
        <f t="shared" si="12"/>
        <v>665.43046395991541</v>
      </c>
      <c r="AI4" s="255">
        <f t="shared" si="13"/>
        <v>110.90507732665257</v>
      </c>
      <c r="AJ4" s="287">
        <f t="shared" si="14"/>
        <v>270.90246636670355</v>
      </c>
      <c r="AK4" s="255">
        <f t="shared" si="15"/>
        <v>1693.1404147918972</v>
      </c>
    </row>
    <row r="5" spans="1:37" s="224" customFormat="1">
      <c r="A5" s="18">
        <v>4</v>
      </c>
      <c r="B5" s="508">
        <v>4625</v>
      </c>
      <c r="C5" s="508">
        <f t="shared" si="0"/>
        <v>1156.25</v>
      </c>
      <c r="D5" s="509">
        <f t="shared" si="1"/>
        <v>770.83333333333337</v>
      </c>
      <c r="E5" s="240" t="s">
        <v>147</v>
      </c>
      <c r="F5" s="509"/>
      <c r="G5" s="625">
        <v>0</v>
      </c>
      <c r="H5" s="241">
        <v>0</v>
      </c>
      <c r="I5" s="648">
        <f t="shared" si="2"/>
        <v>0</v>
      </c>
      <c r="J5" s="624">
        <v>105</v>
      </c>
      <c r="K5" s="240">
        <v>12</v>
      </c>
      <c r="L5" s="240">
        <f t="shared" si="16"/>
        <v>1260</v>
      </c>
      <c r="M5" s="230">
        <f>(Z5+AE5)*1.2</f>
        <v>493.57645019878169</v>
      </c>
      <c r="N5" s="542">
        <f t="shared" si="3"/>
        <v>1753.5764501987817</v>
      </c>
      <c r="O5" s="18">
        <f t="shared" ref="O5:O36" si="24">O3+1</f>
        <v>2</v>
      </c>
      <c r="P5" s="230">
        <f t="shared" si="17"/>
        <v>701.43058007951265</v>
      </c>
      <c r="Q5" s="230">
        <f t="shared" si="18"/>
        <v>501.02184291393758</v>
      </c>
      <c r="R5" s="230">
        <f t="shared" si="19"/>
        <v>601.22621149672511</v>
      </c>
      <c r="S5" s="316">
        <f t="shared" si="4"/>
        <v>4</v>
      </c>
      <c r="T5" s="18" t="s">
        <v>121</v>
      </c>
      <c r="U5" s="18" t="s">
        <v>108</v>
      </c>
      <c r="V5" s="256">
        <f t="shared" si="5"/>
        <v>816.97056274847705</v>
      </c>
      <c r="W5" s="256">
        <f t="shared" si="20"/>
        <v>160</v>
      </c>
      <c r="X5" s="653">
        <f t="shared" ref="X5:X66" si="25">X4+W4</f>
        <v>100</v>
      </c>
      <c r="Y5" s="256">
        <f t="shared" si="21"/>
        <v>102.82842712474618</v>
      </c>
      <c r="Z5" s="653">
        <f t="shared" si="22"/>
        <v>102.82842712474618</v>
      </c>
      <c r="AA5" s="542">
        <f t="shared" si="6"/>
        <v>514.14213562373095</v>
      </c>
      <c r="AB5" s="271">
        <f t="shared" si="23"/>
        <v>1469.693845669907</v>
      </c>
      <c r="AC5" s="304">
        <f t="shared" si="7"/>
        <v>5</v>
      </c>
      <c r="AD5" s="240">
        <f t="shared" si="8"/>
        <v>2056.5685424949238</v>
      </c>
      <c r="AE5" s="256">
        <f t="shared" si="9"/>
        <v>308.48528137423853</v>
      </c>
      <c r="AF5" s="271">
        <f t="shared" si="10"/>
        <v>579.38774774094213</v>
      </c>
      <c r="AG5" s="309">
        <f t="shared" si="11"/>
        <v>6</v>
      </c>
      <c r="AH5" s="240">
        <f t="shared" si="12"/>
        <v>3084.8528137423855</v>
      </c>
      <c r="AI5" s="256">
        <f t="shared" si="13"/>
        <v>514.14213562373095</v>
      </c>
      <c r="AJ5" s="288">
        <f t="shared" si="14"/>
        <v>1093.529883364673</v>
      </c>
      <c r="AK5" s="256">
        <f t="shared" si="15"/>
        <v>6834.5617710292063</v>
      </c>
    </row>
    <row r="6" spans="1:37" s="225" customFormat="1">
      <c r="A6" s="8">
        <v>5</v>
      </c>
      <c r="B6" s="510">
        <v>9475</v>
      </c>
      <c r="C6" s="510">
        <f t="shared" si="0"/>
        <v>2368.75</v>
      </c>
      <c r="D6" s="511">
        <f t="shared" si="1"/>
        <v>1579.1666666666667</v>
      </c>
      <c r="E6" s="241" t="s">
        <v>108</v>
      </c>
      <c r="F6" s="511"/>
      <c r="G6" s="625">
        <v>0</v>
      </c>
      <c r="H6" s="241">
        <v>0</v>
      </c>
      <c r="I6" s="648">
        <f t="shared" si="2"/>
        <v>0</v>
      </c>
      <c r="J6" s="625">
        <v>105</v>
      </c>
      <c r="K6" s="241">
        <v>20</v>
      </c>
      <c r="L6" s="241">
        <f t="shared" si="16"/>
        <v>2100</v>
      </c>
      <c r="M6" s="231">
        <f>(Z5+AE5+Z6+AE6)*1.2</f>
        <v>1759.1829278283114</v>
      </c>
      <c r="N6" s="543">
        <f t="shared" si="3"/>
        <v>3859.1829278283112</v>
      </c>
      <c r="O6" s="8">
        <f t="shared" si="24"/>
        <v>2</v>
      </c>
      <c r="P6" s="231">
        <f t="shared" si="17"/>
        <v>1543.6731711313244</v>
      </c>
      <c r="Q6" s="231">
        <f t="shared" si="18"/>
        <v>1102.6236936652317</v>
      </c>
      <c r="R6" s="231">
        <f t="shared" si="19"/>
        <v>1323.1484323982781</v>
      </c>
      <c r="S6" s="315">
        <f t="shared" si="4"/>
        <v>5</v>
      </c>
      <c r="T6" s="8" t="s">
        <v>122</v>
      </c>
      <c r="U6" s="8" t="s">
        <v>124</v>
      </c>
      <c r="V6" s="257">
        <f t="shared" si="5"/>
        <v>2309.3441293825495</v>
      </c>
      <c r="W6" s="257">
        <f t="shared" si="20"/>
        <v>240</v>
      </c>
      <c r="X6" s="654">
        <f t="shared" si="25"/>
        <v>260</v>
      </c>
      <c r="Y6" s="257">
        <f t="shared" si="21"/>
        <v>263.66801617281868</v>
      </c>
      <c r="Z6" s="654">
        <f t="shared" si="22"/>
        <v>263.66801617281868</v>
      </c>
      <c r="AA6" s="543">
        <f t="shared" si="6"/>
        <v>1318.3400808640934</v>
      </c>
      <c r="AB6" s="272">
        <f t="shared" si="23"/>
        <v>2262.7416997969508</v>
      </c>
      <c r="AC6" s="303">
        <f t="shared" si="7"/>
        <v>7</v>
      </c>
      <c r="AD6" s="241">
        <f t="shared" si="8"/>
        <v>5273.3603234563734</v>
      </c>
      <c r="AE6" s="257">
        <f t="shared" si="9"/>
        <v>791.0040485184561</v>
      </c>
      <c r="AF6" s="272">
        <f t="shared" si="10"/>
        <v>1884.5339318831291</v>
      </c>
      <c r="AG6" s="307">
        <f t="shared" si="11"/>
        <v>8</v>
      </c>
      <c r="AH6" s="241">
        <f t="shared" si="12"/>
        <v>7910.0404851845597</v>
      </c>
      <c r="AI6" s="257">
        <f t="shared" si="13"/>
        <v>1318.3400808640934</v>
      </c>
      <c r="AJ6" s="289">
        <f t="shared" si="14"/>
        <v>3202.8740127472224</v>
      </c>
      <c r="AK6" s="257">
        <f t="shared" si="15"/>
        <v>20017.96257967014</v>
      </c>
    </row>
    <row r="7" spans="1:37" s="226" customFormat="1">
      <c r="A7" s="71">
        <v>6</v>
      </c>
      <c r="B7" s="512">
        <v>21550</v>
      </c>
      <c r="C7" s="512">
        <f t="shared" si="0"/>
        <v>5387.5</v>
      </c>
      <c r="D7" s="513">
        <f t="shared" si="1"/>
        <v>3591.6666666666665</v>
      </c>
      <c r="E7" s="242" t="s">
        <v>124</v>
      </c>
      <c r="F7" s="513"/>
      <c r="G7" s="628">
        <v>0</v>
      </c>
      <c r="H7" s="629">
        <v>0</v>
      </c>
      <c r="I7" s="617">
        <f t="shared" si="2"/>
        <v>0</v>
      </c>
      <c r="J7" s="626">
        <v>105</v>
      </c>
      <c r="K7" s="627">
        <v>30</v>
      </c>
      <c r="L7" s="627">
        <f t="shared" si="16"/>
        <v>3150</v>
      </c>
      <c r="M7" s="601">
        <f>(Z7+AE7)*1.2</f>
        <v>2422.832776608052</v>
      </c>
      <c r="N7" s="612">
        <f t="shared" si="3"/>
        <v>5572.832776608052</v>
      </c>
      <c r="O7" s="596">
        <f t="shared" si="24"/>
        <v>3</v>
      </c>
      <c r="P7" s="601">
        <f t="shared" si="17"/>
        <v>2229.1331106432208</v>
      </c>
      <c r="Q7" s="601">
        <f t="shared" si="18"/>
        <v>1592.2379361737292</v>
      </c>
      <c r="R7" s="601">
        <f t="shared" si="19"/>
        <v>1910.6855234084751</v>
      </c>
      <c r="S7" s="317">
        <f t="shared" si="4"/>
        <v>6</v>
      </c>
      <c r="T7" s="71" t="s">
        <v>104</v>
      </c>
      <c r="U7" s="71" t="s">
        <v>125</v>
      </c>
      <c r="V7" s="258">
        <f t="shared" si="5"/>
        <v>5247.5682846001091</v>
      </c>
      <c r="W7" s="258">
        <f t="shared" si="20"/>
        <v>320</v>
      </c>
      <c r="X7" s="655">
        <f t="shared" si="25"/>
        <v>500</v>
      </c>
      <c r="Y7" s="258">
        <f t="shared" si="21"/>
        <v>504.75682846001087</v>
      </c>
      <c r="Z7" s="655">
        <f t="shared" si="22"/>
        <v>504.75682846001087</v>
      </c>
      <c r="AA7" s="544">
        <f t="shared" si="6"/>
        <v>2523.7841423000546</v>
      </c>
      <c r="AB7" s="273">
        <f t="shared" si="23"/>
        <v>3162.2776601683804</v>
      </c>
      <c r="AC7" s="305">
        <f t="shared" si="7"/>
        <v>9</v>
      </c>
      <c r="AD7" s="242">
        <f t="shared" si="8"/>
        <v>10095.136569200218</v>
      </c>
      <c r="AE7" s="258">
        <f t="shared" si="9"/>
        <v>1514.2704853800326</v>
      </c>
      <c r="AF7" s="273">
        <f t="shared" si="10"/>
        <v>4717.1444981272552</v>
      </c>
      <c r="AG7" s="310">
        <f t="shared" si="11"/>
        <v>10</v>
      </c>
      <c r="AH7" s="242">
        <f t="shared" si="12"/>
        <v>15142.704853800327</v>
      </c>
      <c r="AI7" s="258">
        <f t="shared" si="13"/>
        <v>2523.7841423000546</v>
      </c>
      <c r="AJ7" s="290">
        <f t="shared" si="14"/>
        <v>7240.9286404273098</v>
      </c>
      <c r="AK7" s="258">
        <f t="shared" si="15"/>
        <v>45255.804002670688</v>
      </c>
    </row>
    <row r="8" spans="1:37">
      <c r="A8" s="149" t="s">
        <v>5</v>
      </c>
      <c r="B8" s="514">
        <f>AVERAGE(V10,V11,V12,V13,V14)</f>
        <v>62911.83967683556</v>
      </c>
      <c r="C8" s="514">
        <f t="shared" si="0"/>
        <v>15727.95991920889</v>
      </c>
      <c r="D8" s="515">
        <f t="shared" si="1"/>
        <v>10485.306612805927</v>
      </c>
      <c r="E8" s="243" t="s">
        <v>148</v>
      </c>
      <c r="F8" s="515"/>
      <c r="G8" s="628">
        <v>0</v>
      </c>
      <c r="H8" s="629">
        <v>0</v>
      </c>
      <c r="I8" s="617">
        <f t="shared" si="2"/>
        <v>0</v>
      </c>
      <c r="J8" s="628">
        <v>105</v>
      </c>
      <c r="K8" s="629">
        <v>42</v>
      </c>
      <c r="L8" s="629">
        <f t="shared" si="16"/>
        <v>4410</v>
      </c>
      <c r="M8" s="602">
        <f>(Z7+AE7+Z8+AE8)*1.2</f>
        <v>6388.4432244558848</v>
      </c>
      <c r="N8" s="613">
        <f t="shared" si="3"/>
        <v>10798.443224455885</v>
      </c>
      <c r="O8" s="143">
        <f t="shared" si="24"/>
        <v>3</v>
      </c>
      <c r="P8" s="602">
        <f t="shared" si="17"/>
        <v>4319.3772897823537</v>
      </c>
      <c r="Q8" s="602">
        <f t="shared" si="18"/>
        <v>3085.2694927016814</v>
      </c>
      <c r="R8" s="602">
        <f t="shared" si="19"/>
        <v>3702.3233912420178</v>
      </c>
      <c r="S8" s="315">
        <f t="shared" si="4"/>
        <v>7</v>
      </c>
      <c r="T8" s="35" t="s">
        <v>107</v>
      </c>
      <c r="U8" s="35" t="s">
        <v>126</v>
      </c>
      <c r="V8" s="259">
        <f t="shared" si="5"/>
        <v>10114.026119619582</v>
      </c>
      <c r="W8" s="259">
        <f t="shared" si="20"/>
        <v>400</v>
      </c>
      <c r="X8" s="656">
        <f t="shared" si="25"/>
        <v>820</v>
      </c>
      <c r="Y8" s="259">
        <f t="shared" si="21"/>
        <v>826.1688433016318</v>
      </c>
      <c r="Z8" s="656">
        <f t="shared" si="22"/>
        <v>826.1688433016318</v>
      </c>
      <c r="AA8" s="545">
        <f t="shared" si="6"/>
        <v>4130.8442165081588</v>
      </c>
      <c r="AB8" s="274">
        <f t="shared" si="23"/>
        <v>4156.9219381653074</v>
      </c>
      <c r="AC8" s="303">
        <f t="shared" si="7"/>
        <v>11</v>
      </c>
      <c r="AD8" s="243">
        <f t="shared" si="8"/>
        <v>16523.376866032635</v>
      </c>
      <c r="AE8" s="259">
        <f t="shared" si="9"/>
        <v>2478.5065299048956</v>
      </c>
      <c r="AF8" s="274">
        <f t="shared" si="10"/>
        <v>9719.4351703322063</v>
      </c>
      <c r="AG8" s="307">
        <f t="shared" si="11"/>
        <v>12</v>
      </c>
      <c r="AH8" s="243">
        <f t="shared" si="12"/>
        <v>24785.065299048954</v>
      </c>
      <c r="AI8" s="259">
        <f t="shared" si="13"/>
        <v>4130.8442165081588</v>
      </c>
      <c r="AJ8" s="291">
        <f t="shared" si="14"/>
        <v>13850.279386840364</v>
      </c>
      <c r="AK8" s="259">
        <f t="shared" si="15"/>
        <v>86564.246167752281</v>
      </c>
    </row>
    <row r="9" spans="1:37">
      <c r="A9" s="215" t="s">
        <v>7</v>
      </c>
      <c r="B9" s="514">
        <f>AVERAGE(V14,V15,V16)</f>
        <v>140945.16677480968</v>
      </c>
      <c r="C9" s="514">
        <f t="shared" si="0"/>
        <v>35236.29169370242</v>
      </c>
      <c r="D9" s="515">
        <f t="shared" si="1"/>
        <v>23490.861129134948</v>
      </c>
      <c r="E9" s="243" t="s">
        <v>149</v>
      </c>
      <c r="F9" s="515"/>
      <c r="G9" s="630">
        <v>0</v>
      </c>
      <c r="H9" s="631">
        <v>0</v>
      </c>
      <c r="I9" s="615">
        <f t="shared" si="2"/>
        <v>0</v>
      </c>
      <c r="J9" s="630">
        <v>105</v>
      </c>
      <c r="K9" s="631">
        <v>56</v>
      </c>
      <c r="L9" s="631">
        <f t="shared" si="16"/>
        <v>5880</v>
      </c>
      <c r="M9" s="603">
        <f>(Z9+AE9)*1.2</f>
        <v>5894.4</v>
      </c>
      <c r="N9" s="614">
        <f t="shared" si="3"/>
        <v>11774.4</v>
      </c>
      <c r="O9" s="144">
        <f t="shared" si="24"/>
        <v>4</v>
      </c>
      <c r="P9" s="603">
        <f t="shared" si="17"/>
        <v>4709.7599999999993</v>
      </c>
      <c r="Q9" s="603">
        <f t="shared" si="18"/>
        <v>3364.1142857142854</v>
      </c>
      <c r="R9" s="603">
        <f t="shared" si="19"/>
        <v>4036.9371428571426</v>
      </c>
      <c r="S9" s="315">
        <f t="shared" si="4"/>
        <v>8</v>
      </c>
      <c r="T9" s="35" t="s">
        <v>109</v>
      </c>
      <c r="U9" s="35" t="s">
        <v>127</v>
      </c>
      <c r="V9" s="259">
        <f t="shared" si="5"/>
        <v>17392</v>
      </c>
      <c r="W9" s="259">
        <f t="shared" si="20"/>
        <v>480</v>
      </c>
      <c r="X9" s="656">
        <f t="shared" si="25"/>
        <v>1220</v>
      </c>
      <c r="Y9" s="259">
        <f t="shared" si="21"/>
        <v>1228</v>
      </c>
      <c r="Z9" s="656">
        <f t="shared" si="22"/>
        <v>1228</v>
      </c>
      <c r="AA9" s="545">
        <f t="shared" si="6"/>
        <v>6140</v>
      </c>
      <c r="AB9" s="274" t="s">
        <v>152</v>
      </c>
      <c r="AC9" s="303">
        <f t="shared" si="7"/>
        <v>13</v>
      </c>
      <c r="AD9" s="243">
        <f t="shared" si="8"/>
        <v>24560</v>
      </c>
      <c r="AE9" s="259">
        <f t="shared" si="9"/>
        <v>3684</v>
      </c>
      <c r="AF9" s="274">
        <f t="shared" si="10"/>
        <v>17534.279386840364</v>
      </c>
      <c r="AG9" s="307">
        <f t="shared" si="11"/>
        <v>14</v>
      </c>
      <c r="AH9" s="243">
        <f t="shared" si="12"/>
        <v>36840</v>
      </c>
      <c r="AI9" s="259">
        <f t="shared" si="13"/>
        <v>6140</v>
      </c>
      <c r="AJ9" s="291">
        <f t="shared" si="14"/>
        <v>23674.279386840364</v>
      </c>
      <c r="AK9" s="259">
        <f t="shared" si="15"/>
        <v>147964.24616775228</v>
      </c>
    </row>
    <row r="10" spans="1:37" s="327" customFormat="1">
      <c r="A10" s="319" t="s">
        <v>8</v>
      </c>
      <c r="B10" s="516">
        <f>AVERAGE(V17,V18,V19,V20)</f>
        <v>305495.14205980772</v>
      </c>
      <c r="C10" s="516">
        <f t="shared" si="0"/>
        <v>76373.785514951931</v>
      </c>
      <c r="D10" s="517">
        <f t="shared" si="1"/>
        <v>50915.857009967956</v>
      </c>
      <c r="E10" s="322" t="s">
        <v>150</v>
      </c>
      <c r="F10" s="517"/>
      <c r="G10" s="630">
        <v>0</v>
      </c>
      <c r="H10" s="631">
        <v>0</v>
      </c>
      <c r="I10" s="615">
        <f t="shared" si="2"/>
        <v>0</v>
      </c>
      <c r="J10" s="632">
        <v>105</v>
      </c>
      <c r="K10" s="633">
        <v>72</v>
      </c>
      <c r="L10" s="633">
        <f t="shared" si="16"/>
        <v>7560</v>
      </c>
      <c r="M10" s="604">
        <f>(Z9+AE9+Z10+AE10)*1.2</f>
        <v>14104.198638898599</v>
      </c>
      <c r="N10" s="615">
        <f t="shared" si="3"/>
        <v>21664.198638898597</v>
      </c>
      <c r="O10" s="597">
        <f t="shared" si="24"/>
        <v>4</v>
      </c>
      <c r="P10" s="604">
        <f t="shared" si="17"/>
        <v>8665.6794555594388</v>
      </c>
      <c r="Q10" s="604">
        <f t="shared" si="18"/>
        <v>6189.7710396853136</v>
      </c>
      <c r="R10" s="604">
        <f t="shared" si="19"/>
        <v>7427.7252476223766</v>
      </c>
      <c r="S10" s="320">
        <f t="shared" si="4"/>
        <v>9</v>
      </c>
      <c r="T10" s="319" t="s">
        <v>109</v>
      </c>
      <c r="U10" s="319" t="s">
        <v>128</v>
      </c>
      <c r="V10" s="323">
        <f t="shared" si="5"/>
        <v>27565.995462995328</v>
      </c>
      <c r="W10" s="323">
        <f t="shared" si="20"/>
        <v>560</v>
      </c>
      <c r="X10" s="657">
        <f t="shared" si="25"/>
        <v>1700</v>
      </c>
      <c r="Y10" s="323">
        <f t="shared" si="21"/>
        <v>1710.374716437208</v>
      </c>
      <c r="Z10" s="657">
        <f t="shared" si="22"/>
        <v>1710.374716437208</v>
      </c>
      <c r="AA10" s="546">
        <f t="shared" si="6"/>
        <v>8551.8735821860391</v>
      </c>
      <c r="AB10" s="324">
        <f>(AC9+1)^1.8*80</f>
        <v>9249.5467377481873</v>
      </c>
      <c r="AC10" s="321">
        <f t="shared" si="7"/>
        <v>15</v>
      </c>
      <c r="AD10" s="322">
        <f t="shared" si="8"/>
        <v>34207.494328744157</v>
      </c>
      <c r="AE10" s="323">
        <f t="shared" si="9"/>
        <v>5131.124149311624</v>
      </c>
      <c r="AF10" s="324">
        <f t="shared" si="10"/>
        <v>28805.403536151989</v>
      </c>
      <c r="AG10" s="325">
        <f t="shared" si="11"/>
        <v>16</v>
      </c>
      <c r="AH10" s="322">
        <f t="shared" si="12"/>
        <v>51311.241493116235</v>
      </c>
      <c r="AI10" s="323">
        <f t="shared" si="13"/>
        <v>8551.8735821860391</v>
      </c>
      <c r="AJ10" s="326">
        <f t="shared" si="14"/>
        <v>37357.277118338025</v>
      </c>
      <c r="AK10" s="323">
        <f t="shared" si="15"/>
        <v>233482.98198961269</v>
      </c>
    </row>
    <row r="11" spans="1:37">
      <c r="A11" s="215" t="s">
        <v>9</v>
      </c>
      <c r="B11" s="514">
        <v>685200</v>
      </c>
      <c r="C11" s="514">
        <f t="shared" si="0"/>
        <v>171300</v>
      </c>
      <c r="D11" s="515">
        <f t="shared" si="1"/>
        <v>114200</v>
      </c>
      <c r="E11" s="243" t="s">
        <v>134</v>
      </c>
      <c r="F11" s="515"/>
      <c r="G11" s="634">
        <v>200</v>
      </c>
      <c r="H11" s="635">
        <v>2</v>
      </c>
      <c r="I11" s="620">
        <f t="shared" si="2"/>
        <v>400</v>
      </c>
      <c r="J11" s="634">
        <v>105</v>
      </c>
      <c r="K11" s="635">
        <v>90</v>
      </c>
      <c r="L11" s="635">
        <f t="shared" si="16"/>
        <v>9450</v>
      </c>
      <c r="M11" s="605">
        <f>(Z11+AE11)*1.2</f>
        <v>10912.580844691485</v>
      </c>
      <c r="N11" s="616">
        <f t="shared" si="3"/>
        <v>20762.580844691485</v>
      </c>
      <c r="O11" s="145">
        <f t="shared" si="24"/>
        <v>5</v>
      </c>
      <c r="P11" s="605">
        <f t="shared" si="17"/>
        <v>8305.0323378765934</v>
      </c>
      <c r="Q11" s="605">
        <f t="shared" si="18"/>
        <v>5932.1659556261384</v>
      </c>
      <c r="R11" s="605">
        <f t="shared" si="19"/>
        <v>7118.5991467513668</v>
      </c>
      <c r="S11" s="315">
        <f t="shared" si="4"/>
        <v>10</v>
      </c>
      <c r="T11" s="35" t="s">
        <v>110</v>
      </c>
      <c r="U11" s="35" t="s">
        <v>129</v>
      </c>
      <c r="V11" s="259">
        <f t="shared" si="5"/>
        <v>41122.178167593069</v>
      </c>
      <c r="W11" s="259">
        <f t="shared" si="20"/>
        <v>640</v>
      </c>
      <c r="X11" s="656">
        <f t="shared" si="25"/>
        <v>2260</v>
      </c>
      <c r="Y11" s="259">
        <f t="shared" si="21"/>
        <v>2273.4543426440596</v>
      </c>
      <c r="Z11" s="656">
        <f t="shared" si="22"/>
        <v>2273.4543426440596</v>
      </c>
      <c r="AA11" s="545">
        <f t="shared" si="6"/>
        <v>11367.271713220298</v>
      </c>
      <c r="AB11" s="274">
        <f t="shared" ref="AB11:AB17" si="26">(AC10+1)^1.8*80</f>
        <v>11762.671155169635</v>
      </c>
      <c r="AC11" s="303">
        <f t="shared" si="7"/>
        <v>17</v>
      </c>
      <c r="AD11" s="243">
        <f t="shared" si="8"/>
        <v>45469.086852881192</v>
      </c>
      <c r="AE11" s="259">
        <f t="shared" si="9"/>
        <v>6820.3630279321787</v>
      </c>
      <c r="AF11" s="274">
        <f t="shared" si="10"/>
        <v>44177.640146270205</v>
      </c>
      <c r="AG11" s="307">
        <f t="shared" si="11"/>
        <v>18</v>
      </c>
      <c r="AH11" s="243">
        <f t="shared" si="12"/>
        <v>68203.630279321791</v>
      </c>
      <c r="AI11" s="259">
        <f t="shared" si="13"/>
        <v>11367.271713220298</v>
      </c>
      <c r="AJ11" s="291">
        <f t="shared" si="14"/>
        <v>55544.911859490501</v>
      </c>
      <c r="AK11" s="259">
        <f t="shared" si="15"/>
        <v>347155.69912181568</v>
      </c>
    </row>
    <row r="12" spans="1:37">
      <c r="A12" s="215" t="s">
        <v>10</v>
      </c>
      <c r="B12" s="514">
        <f>B11*1.5</f>
        <v>1027800</v>
      </c>
      <c r="C12" s="514">
        <f>B12/4</f>
        <v>256950</v>
      </c>
      <c r="D12" s="515">
        <f>B12/6</f>
        <v>171300</v>
      </c>
      <c r="E12" s="243" t="s">
        <v>151</v>
      </c>
      <c r="F12" s="515"/>
      <c r="G12" s="634">
        <v>200</v>
      </c>
      <c r="H12" s="635">
        <v>3</v>
      </c>
      <c r="I12" s="620">
        <f t="shared" si="2"/>
        <v>600</v>
      </c>
      <c r="J12" s="634">
        <v>105</v>
      </c>
      <c r="K12" s="635">
        <v>110</v>
      </c>
      <c r="L12" s="635">
        <f t="shared" si="16"/>
        <v>11550</v>
      </c>
      <c r="M12" s="605">
        <f>(Z11+AE11+Z12+AE12)*1.2</f>
        <v>24916.331838560178</v>
      </c>
      <c r="N12" s="616">
        <f t="shared" si="3"/>
        <v>37066.331838560174</v>
      </c>
      <c r="O12" s="145">
        <f t="shared" si="24"/>
        <v>5</v>
      </c>
      <c r="P12" s="605">
        <f t="shared" si="17"/>
        <v>14826.532735424071</v>
      </c>
      <c r="Q12" s="605">
        <f t="shared" si="18"/>
        <v>10590.380525302908</v>
      </c>
      <c r="R12" s="605">
        <f t="shared" si="19"/>
        <v>12708.456630363489</v>
      </c>
      <c r="S12" s="315">
        <f t="shared" si="4"/>
        <v>11</v>
      </c>
      <c r="T12" s="35" t="s">
        <v>111</v>
      </c>
      <c r="U12" s="35" t="s">
        <v>130</v>
      </c>
      <c r="V12" s="259">
        <f t="shared" si="5"/>
        <v>58548.962474452885</v>
      </c>
      <c r="W12" s="259">
        <f t="shared" si="20"/>
        <v>720</v>
      </c>
      <c r="X12" s="656">
        <f t="shared" si="25"/>
        <v>2900</v>
      </c>
      <c r="Y12" s="259">
        <f t="shared" si="21"/>
        <v>2917.4481237226441</v>
      </c>
      <c r="Z12" s="656">
        <f t="shared" si="22"/>
        <v>2917.4481237226441</v>
      </c>
      <c r="AA12" s="545">
        <f t="shared" si="6"/>
        <v>14587.240618613221</v>
      </c>
      <c r="AB12" s="274">
        <f t="shared" si="26"/>
        <v>14540.538684982748</v>
      </c>
      <c r="AC12" s="303">
        <f t="shared" si="7"/>
        <v>19</v>
      </c>
      <c r="AD12" s="243">
        <f t="shared" si="8"/>
        <v>58348.962474452885</v>
      </c>
      <c r="AE12" s="259">
        <f t="shared" si="9"/>
        <v>8752.344371167932</v>
      </c>
      <c r="AF12" s="274">
        <f t="shared" si="10"/>
        <v>64297.25623065843</v>
      </c>
      <c r="AG12" s="307">
        <f t="shared" si="11"/>
        <v>20</v>
      </c>
      <c r="AH12" s="243">
        <f t="shared" si="12"/>
        <v>87523.443711679327</v>
      </c>
      <c r="AI12" s="259">
        <f t="shared" si="13"/>
        <v>14587.240618613221</v>
      </c>
      <c r="AJ12" s="291">
        <f t="shared" si="14"/>
        <v>78884.496849271643</v>
      </c>
      <c r="AK12" s="259">
        <f t="shared" si="15"/>
        <v>493028.10530794784</v>
      </c>
    </row>
    <row r="13" spans="1:37" s="224" customFormat="1">
      <c r="A13" s="22" t="s">
        <v>6</v>
      </c>
      <c r="B13" s="518">
        <f>B12*1.7</f>
        <v>1747260</v>
      </c>
      <c r="C13" s="518">
        <f t="shared" ref="C13:C28" si="27">B13/4</f>
        <v>436815</v>
      </c>
      <c r="D13" s="519">
        <f t="shared" ref="D13:D28" si="28">B13/6</f>
        <v>291210</v>
      </c>
      <c r="E13" s="244"/>
      <c r="F13" s="519"/>
      <c r="G13" s="625">
        <v>200</v>
      </c>
      <c r="H13" s="241">
        <v>4</v>
      </c>
      <c r="I13" s="648">
        <f t="shared" si="2"/>
        <v>800</v>
      </c>
      <c r="J13" s="624">
        <v>105</v>
      </c>
      <c r="K13" s="240">
        <v>132</v>
      </c>
      <c r="L13" s="240">
        <f t="shared" si="16"/>
        <v>13860</v>
      </c>
      <c r="M13" s="230">
        <f>(Z13+AE13)*1.2</f>
        <v>17484.611601590255</v>
      </c>
      <c r="N13" s="542">
        <f t="shared" si="3"/>
        <v>32144.611601590255</v>
      </c>
      <c r="O13" s="18">
        <f t="shared" si="24"/>
        <v>6</v>
      </c>
      <c r="P13" s="230">
        <f t="shared" si="17"/>
        <v>12857.844640636102</v>
      </c>
      <c r="Q13" s="230">
        <f t="shared" si="18"/>
        <v>9184.1747433115015</v>
      </c>
      <c r="R13" s="230">
        <f t="shared" si="19"/>
        <v>11021.009691973803</v>
      </c>
      <c r="S13" s="316">
        <f t="shared" si="4"/>
        <v>12</v>
      </c>
      <c r="T13" s="79" t="s">
        <v>112</v>
      </c>
      <c r="U13" s="79" t="s">
        <v>130</v>
      </c>
      <c r="V13" s="260">
        <f t="shared" si="5"/>
        <v>80337.803173955326</v>
      </c>
      <c r="W13" s="260">
        <f t="shared" si="20"/>
        <v>800</v>
      </c>
      <c r="X13" s="658">
        <f t="shared" si="25"/>
        <v>3620</v>
      </c>
      <c r="Y13" s="260">
        <f t="shared" si="21"/>
        <v>3642.6274169979697</v>
      </c>
      <c r="Z13" s="658">
        <f t="shared" si="22"/>
        <v>3642.6274169979697</v>
      </c>
      <c r="AA13" s="547">
        <f t="shared" si="6"/>
        <v>18213.137084989849</v>
      </c>
      <c r="AB13" s="275">
        <f t="shared" si="26"/>
        <v>17576.968692897881</v>
      </c>
      <c r="AC13" s="304">
        <f t="shared" si="7"/>
        <v>21</v>
      </c>
      <c r="AD13" s="244">
        <f t="shared" si="8"/>
        <v>72852.548339959394</v>
      </c>
      <c r="AE13" s="260">
        <f t="shared" si="9"/>
        <v>10927.882250993909</v>
      </c>
      <c r="AF13" s="275">
        <f t="shared" si="10"/>
        <v>89812.379100265549</v>
      </c>
      <c r="AG13" s="309">
        <f t="shared" si="11"/>
        <v>22</v>
      </c>
      <c r="AH13" s="244">
        <f t="shared" si="12"/>
        <v>109278.82250993908</v>
      </c>
      <c r="AI13" s="260">
        <f t="shared" si="13"/>
        <v>18213.137084989849</v>
      </c>
      <c r="AJ13" s="292">
        <f t="shared" si="14"/>
        <v>108025.5161852554</v>
      </c>
      <c r="AK13" s="260">
        <f t="shared" si="15"/>
        <v>675159.47615784628</v>
      </c>
    </row>
    <row r="14" spans="1:37" s="225" customFormat="1">
      <c r="A14" s="39" t="s">
        <v>11</v>
      </c>
      <c r="B14" s="520">
        <f t="shared" ref="B14:B32" si="29">B13*1.7</f>
        <v>2970342</v>
      </c>
      <c r="C14" s="520">
        <f t="shared" si="27"/>
        <v>742585.5</v>
      </c>
      <c r="D14" s="521">
        <f t="shared" si="28"/>
        <v>495057</v>
      </c>
      <c r="E14" s="245"/>
      <c r="F14" s="521"/>
      <c r="G14" s="625">
        <v>200</v>
      </c>
      <c r="H14" s="241">
        <v>5</v>
      </c>
      <c r="I14" s="648">
        <f t="shared" si="2"/>
        <v>1000</v>
      </c>
      <c r="J14" s="625">
        <v>105</v>
      </c>
      <c r="K14" s="241">
        <v>156</v>
      </c>
      <c r="L14" s="241">
        <f t="shared" si="16"/>
        <v>16380</v>
      </c>
      <c r="M14" s="231">
        <f>(Z13+AE13+Z14+AE14)*1.2</f>
        <v>38841.46342262649</v>
      </c>
      <c r="N14" s="543">
        <f t="shared" si="3"/>
        <v>56221.46342262649</v>
      </c>
      <c r="O14" s="8">
        <f t="shared" si="24"/>
        <v>6</v>
      </c>
      <c r="P14" s="231">
        <f t="shared" si="17"/>
        <v>22488.585369050594</v>
      </c>
      <c r="Q14" s="231">
        <f t="shared" si="18"/>
        <v>16063.275263607569</v>
      </c>
      <c r="R14" s="231">
        <f t="shared" si="19"/>
        <v>19275.930316329082</v>
      </c>
      <c r="S14" s="315">
        <f t="shared" si="4"/>
        <v>13</v>
      </c>
      <c r="T14" s="39" t="s">
        <v>141</v>
      </c>
      <c r="U14" s="39" t="s">
        <v>130</v>
      </c>
      <c r="V14" s="261">
        <f t="shared" si="5"/>
        <v>106984.25910518121</v>
      </c>
      <c r="W14" s="261">
        <f t="shared" si="20"/>
        <v>880</v>
      </c>
      <c r="X14" s="659">
        <f t="shared" si="25"/>
        <v>4420</v>
      </c>
      <c r="Y14" s="261">
        <f t="shared" si="21"/>
        <v>4449.3441293825499</v>
      </c>
      <c r="Z14" s="659">
        <f t="shared" si="22"/>
        <v>4449.3441293825499</v>
      </c>
      <c r="AA14" s="548">
        <f t="shared" si="6"/>
        <v>22246.720646912749</v>
      </c>
      <c r="AB14" s="276">
        <f t="shared" si="26"/>
        <v>20866.557790918378</v>
      </c>
      <c r="AC14" s="303">
        <f t="shared" si="7"/>
        <v>23</v>
      </c>
      <c r="AD14" s="245">
        <f t="shared" si="8"/>
        <v>88986.882587650995</v>
      </c>
      <c r="AE14" s="261">
        <f t="shared" si="9"/>
        <v>13348.032388147651</v>
      </c>
      <c r="AF14" s="276">
        <f t="shared" si="10"/>
        <v>121373.54857340305</v>
      </c>
      <c r="AG14" s="307">
        <f t="shared" si="11"/>
        <v>24</v>
      </c>
      <c r="AH14" s="245">
        <f t="shared" si="12"/>
        <v>133480.32388147648</v>
      </c>
      <c r="AI14" s="261">
        <f t="shared" si="13"/>
        <v>22246.720646912749</v>
      </c>
      <c r="AJ14" s="293">
        <f t="shared" si="14"/>
        <v>143620.26922031579</v>
      </c>
      <c r="AK14" s="261">
        <f t="shared" si="15"/>
        <v>897626.68262697384</v>
      </c>
    </row>
    <row r="15" spans="1:37" s="327" customFormat="1">
      <c r="A15" s="328" t="s">
        <v>12</v>
      </c>
      <c r="B15" s="522">
        <f t="shared" si="29"/>
        <v>5049581.3999999994</v>
      </c>
      <c r="C15" s="522">
        <f t="shared" si="27"/>
        <v>1262395.3499999999</v>
      </c>
      <c r="D15" s="523">
        <f t="shared" si="28"/>
        <v>841596.89999999991</v>
      </c>
      <c r="E15" s="330"/>
      <c r="F15" s="523"/>
      <c r="G15" s="628">
        <v>200</v>
      </c>
      <c r="H15" s="629">
        <v>6</v>
      </c>
      <c r="I15" s="617">
        <f t="shared" si="2"/>
        <v>1200</v>
      </c>
      <c r="J15" s="636">
        <v>1050</v>
      </c>
      <c r="K15" s="637">
        <v>38</v>
      </c>
      <c r="L15" s="637">
        <f t="shared" si="16"/>
        <v>39900</v>
      </c>
      <c r="M15" s="606">
        <f>(Z15+AE15)*1.2</f>
        <v>25622.662212864416</v>
      </c>
      <c r="N15" s="617">
        <f t="shared" si="3"/>
        <v>66722.662212864409</v>
      </c>
      <c r="O15" s="598">
        <f t="shared" si="24"/>
        <v>7</v>
      </c>
      <c r="P15" s="606">
        <f t="shared" si="17"/>
        <v>26689.064885145763</v>
      </c>
      <c r="Q15" s="606">
        <f t="shared" si="18"/>
        <v>19063.617775104118</v>
      </c>
      <c r="R15" s="606">
        <f t="shared" si="19"/>
        <v>22876.341330124942</v>
      </c>
      <c r="S15" s="320">
        <f t="shared" si="4"/>
        <v>14</v>
      </c>
      <c r="T15" s="328" t="s">
        <v>113</v>
      </c>
      <c r="U15" s="328" t="s">
        <v>131</v>
      </c>
      <c r="V15" s="331">
        <f t="shared" si="5"/>
        <v>138989.42031968225</v>
      </c>
      <c r="W15" s="331">
        <f t="shared" si="20"/>
        <v>960</v>
      </c>
      <c r="X15" s="660">
        <f t="shared" si="25"/>
        <v>5300</v>
      </c>
      <c r="Y15" s="331">
        <f t="shared" si="21"/>
        <v>5338.0546276800869</v>
      </c>
      <c r="Z15" s="660">
        <f t="shared" si="22"/>
        <v>5338.0546276800869</v>
      </c>
      <c r="AA15" s="549">
        <f t="shared" si="6"/>
        <v>26690.273138400436</v>
      </c>
      <c r="AB15" s="332">
        <f t="shared" si="26"/>
        <v>24404.517297764647</v>
      </c>
      <c r="AC15" s="321">
        <f t="shared" si="7"/>
        <v>25</v>
      </c>
      <c r="AD15" s="330">
        <f t="shared" si="8"/>
        <v>106761.09255360175</v>
      </c>
      <c r="AE15" s="331">
        <f t="shared" si="9"/>
        <v>16014.163883040261</v>
      </c>
      <c r="AF15" s="332">
        <f t="shared" si="10"/>
        <v>159634.43310335604</v>
      </c>
      <c r="AG15" s="325">
        <f t="shared" si="11"/>
        <v>26</v>
      </c>
      <c r="AH15" s="330">
        <f t="shared" si="12"/>
        <v>160141.63883040263</v>
      </c>
      <c r="AI15" s="331">
        <f t="shared" si="13"/>
        <v>26690.273138400436</v>
      </c>
      <c r="AJ15" s="333">
        <f t="shared" si="14"/>
        <v>186324.70624175647</v>
      </c>
      <c r="AK15" s="331">
        <f t="shared" si="15"/>
        <v>1164529.4140109783</v>
      </c>
    </row>
    <row r="16" spans="1:37" s="225" customFormat="1">
      <c r="A16" s="39" t="s">
        <v>13</v>
      </c>
      <c r="B16" s="520">
        <f t="shared" si="29"/>
        <v>8584288.379999999</v>
      </c>
      <c r="C16" s="520">
        <f t="shared" si="27"/>
        <v>2146072.0949999997</v>
      </c>
      <c r="D16" s="521">
        <f t="shared" si="28"/>
        <v>1430714.7299999997</v>
      </c>
      <c r="E16" s="245"/>
      <c r="F16" s="521"/>
      <c r="G16" s="628">
        <v>200</v>
      </c>
      <c r="H16" s="629">
        <v>7</v>
      </c>
      <c r="I16" s="617">
        <f t="shared" si="2"/>
        <v>1400</v>
      </c>
      <c r="J16" s="628">
        <v>1050</v>
      </c>
      <c r="K16" s="629">
        <v>42</v>
      </c>
      <c r="L16" s="629">
        <f t="shared" si="16"/>
        <v>44100</v>
      </c>
      <c r="M16" s="602">
        <f>(Z15+AE15+Z16+AE16)*1.2</f>
        <v>55907.545795647078</v>
      </c>
      <c r="N16" s="613">
        <f t="shared" si="3"/>
        <v>101407.54579564708</v>
      </c>
      <c r="O16" s="143">
        <f t="shared" si="24"/>
        <v>7</v>
      </c>
      <c r="P16" s="602">
        <f t="shared" si="17"/>
        <v>40563.01831825883</v>
      </c>
      <c r="Q16" s="602">
        <f t="shared" si="18"/>
        <v>28973.584513042024</v>
      </c>
      <c r="R16" s="602">
        <f t="shared" si="19"/>
        <v>34768.301415650429</v>
      </c>
      <c r="S16" s="315">
        <f t="shared" si="4"/>
        <v>15</v>
      </c>
      <c r="T16" s="39" t="s">
        <v>114</v>
      </c>
      <c r="U16" s="39" t="s">
        <v>131</v>
      </c>
      <c r="V16" s="261">
        <f t="shared" si="5"/>
        <v>176861.82089956553</v>
      </c>
      <c r="W16" s="261">
        <f t="shared" si="20"/>
        <v>1040</v>
      </c>
      <c r="X16" s="659">
        <f t="shared" si="25"/>
        <v>6260</v>
      </c>
      <c r="Y16" s="261">
        <f t="shared" si="21"/>
        <v>6309.3507464130544</v>
      </c>
      <c r="Z16" s="659">
        <f t="shared" si="22"/>
        <v>6309.3507464130544</v>
      </c>
      <c r="AA16" s="548">
        <f t="shared" si="6"/>
        <v>31546.75373206527</v>
      </c>
      <c r="AB16" s="276">
        <f t="shared" si="26"/>
        <v>28186.55592813815</v>
      </c>
      <c r="AC16" s="303">
        <f t="shared" si="7"/>
        <v>27</v>
      </c>
      <c r="AD16" s="245">
        <f t="shared" si="8"/>
        <v>126187.01492826108</v>
      </c>
      <c r="AE16" s="261">
        <f t="shared" si="9"/>
        <v>18928.052239239165</v>
      </c>
      <c r="AF16" s="276">
        <f t="shared" si="10"/>
        <v>205252.75848099563</v>
      </c>
      <c r="AG16" s="307">
        <f t="shared" si="11"/>
        <v>28</v>
      </c>
      <c r="AH16" s="245">
        <f t="shared" si="12"/>
        <v>189280.52239239163</v>
      </c>
      <c r="AI16" s="261">
        <f t="shared" si="13"/>
        <v>31546.75373206527</v>
      </c>
      <c r="AJ16" s="293">
        <f t="shared" si="14"/>
        <v>236799.51221306089</v>
      </c>
      <c r="AK16" s="261">
        <f t="shared" si="15"/>
        <v>1479996.951331631</v>
      </c>
    </row>
    <row r="17" spans="1:37" s="226" customFormat="1">
      <c r="A17" s="81" t="s">
        <v>14</v>
      </c>
      <c r="B17" s="524">
        <f t="shared" si="29"/>
        <v>14593290.245999997</v>
      </c>
      <c r="C17" s="524">
        <f t="shared" si="27"/>
        <v>3648322.5614999994</v>
      </c>
      <c r="D17" s="525">
        <f t="shared" si="28"/>
        <v>2432215.0409999997</v>
      </c>
      <c r="E17" s="246"/>
      <c r="F17" s="525"/>
      <c r="G17" s="630">
        <f>G11*2</f>
        <v>400</v>
      </c>
      <c r="H17" s="631">
        <v>4</v>
      </c>
      <c r="I17" s="615">
        <f t="shared" si="2"/>
        <v>1600</v>
      </c>
      <c r="J17" s="638">
        <v>1050</v>
      </c>
      <c r="K17" s="639">
        <v>48</v>
      </c>
      <c r="L17" s="639">
        <f t="shared" si="16"/>
        <v>50400</v>
      </c>
      <c r="M17" s="607">
        <f>(Z17+AE17)*1.2</f>
        <v>35347.199999999997</v>
      </c>
      <c r="N17" s="618">
        <f t="shared" si="3"/>
        <v>87347.199999999997</v>
      </c>
      <c r="O17" s="599">
        <f t="shared" si="24"/>
        <v>8</v>
      </c>
      <c r="P17" s="607">
        <f t="shared" si="17"/>
        <v>34938.879999999997</v>
      </c>
      <c r="Q17" s="607">
        <f t="shared" si="18"/>
        <v>24956.342857142859</v>
      </c>
      <c r="R17" s="607">
        <f t="shared" si="19"/>
        <v>29947.611428571428</v>
      </c>
      <c r="S17" s="317">
        <f t="shared" si="4"/>
        <v>16</v>
      </c>
      <c r="T17" s="81" t="s">
        <v>115</v>
      </c>
      <c r="U17" s="81" t="s">
        <v>131</v>
      </c>
      <c r="V17" s="262">
        <f t="shared" si="5"/>
        <v>221120</v>
      </c>
      <c r="W17" s="262">
        <f t="shared" si="20"/>
        <v>1120</v>
      </c>
      <c r="X17" s="661">
        <f t="shared" si="25"/>
        <v>7300</v>
      </c>
      <c r="Y17" s="262">
        <f t="shared" si="21"/>
        <v>7364</v>
      </c>
      <c r="Z17" s="661">
        <f t="shared" si="22"/>
        <v>7364</v>
      </c>
      <c r="AA17" s="550">
        <f t="shared" si="6"/>
        <v>36820</v>
      </c>
      <c r="AB17" s="277">
        <f t="shared" si="26"/>
        <v>32208.792491122054</v>
      </c>
      <c r="AC17" s="305">
        <f t="shared" si="7"/>
        <v>29</v>
      </c>
      <c r="AD17" s="246">
        <f t="shared" si="8"/>
        <v>147280</v>
      </c>
      <c r="AE17" s="262">
        <f t="shared" si="9"/>
        <v>22092</v>
      </c>
      <c r="AF17" s="277">
        <f t="shared" si="10"/>
        <v>258891.51221306089</v>
      </c>
      <c r="AG17" s="310">
        <f t="shared" si="11"/>
        <v>30</v>
      </c>
      <c r="AH17" s="246">
        <f t="shared" si="12"/>
        <v>220920</v>
      </c>
      <c r="AI17" s="262">
        <f t="shared" si="13"/>
        <v>36820</v>
      </c>
      <c r="AJ17" s="294">
        <f t="shared" si="14"/>
        <v>295711.51221306087</v>
      </c>
      <c r="AK17" s="262">
        <f t="shared" si="15"/>
        <v>1848196.951331631</v>
      </c>
    </row>
    <row r="18" spans="1:37" s="224" customFormat="1">
      <c r="A18" s="227">
        <v>17</v>
      </c>
      <c r="B18" s="526">
        <f t="shared" si="29"/>
        <v>24808593.418199994</v>
      </c>
      <c r="C18" s="526">
        <f t="shared" si="27"/>
        <v>6202148.3545499984</v>
      </c>
      <c r="D18" s="527">
        <f t="shared" si="28"/>
        <v>4134765.5696999989</v>
      </c>
      <c r="E18" s="247"/>
      <c r="F18" s="527"/>
      <c r="G18" s="630">
        <f t="shared" ref="G18:G22" si="30">G12*2</f>
        <v>400</v>
      </c>
      <c r="H18" s="631">
        <v>6</v>
      </c>
      <c r="I18" s="615">
        <f t="shared" si="2"/>
        <v>2400</v>
      </c>
      <c r="J18" s="640">
        <v>1050</v>
      </c>
      <c r="K18" s="641">
        <v>56</v>
      </c>
      <c r="L18" s="641">
        <f t="shared" si="16"/>
        <v>58800</v>
      </c>
      <c r="M18" s="608">
        <f>(Z17+AE17+Z18+AE18)*1.2</f>
        <v>76161.58911118879</v>
      </c>
      <c r="N18" s="619">
        <f t="shared" si="3"/>
        <v>137361.58911118878</v>
      </c>
      <c r="O18" s="22">
        <f t="shared" si="24"/>
        <v>8</v>
      </c>
      <c r="P18" s="608">
        <f t="shared" si="17"/>
        <v>54944.635644475515</v>
      </c>
      <c r="Q18" s="608">
        <f t="shared" si="18"/>
        <v>39246.168317482508</v>
      </c>
      <c r="R18" s="608">
        <f t="shared" si="19"/>
        <v>47095.401980979012</v>
      </c>
      <c r="S18" s="316">
        <f t="shared" si="4"/>
        <v>17</v>
      </c>
      <c r="T18" s="227" t="s">
        <v>116</v>
      </c>
      <c r="U18" s="227" t="s">
        <v>132</v>
      </c>
      <c r="V18" s="263">
        <f t="shared" si="5"/>
        <v>272295.92740792525</v>
      </c>
      <c r="W18" s="263">
        <f t="shared" si="20"/>
        <v>1200</v>
      </c>
      <c r="X18" s="662">
        <f t="shared" si="25"/>
        <v>8420</v>
      </c>
      <c r="Y18" s="263">
        <f t="shared" si="21"/>
        <v>8502.9977314976641</v>
      </c>
      <c r="Z18" s="662">
        <f t="shared" si="22"/>
        <v>8502.9977314976641</v>
      </c>
      <c r="AA18" s="551">
        <f t="shared" si="6"/>
        <v>42514.98865748832</v>
      </c>
      <c r="AB18" s="278" t="s">
        <v>154</v>
      </c>
      <c r="AC18" s="304">
        <f t="shared" si="7"/>
        <v>31</v>
      </c>
      <c r="AD18" s="247">
        <f t="shared" si="8"/>
        <v>170059.95462995328</v>
      </c>
      <c r="AE18" s="263">
        <f t="shared" si="9"/>
        <v>25508.993194492992</v>
      </c>
      <c r="AF18" s="278">
        <f t="shared" si="10"/>
        <v>321220.50540755386</v>
      </c>
      <c r="AG18" s="309">
        <f t="shared" si="11"/>
        <v>32</v>
      </c>
      <c r="AH18" s="247">
        <f t="shared" si="12"/>
        <v>255089.93194492994</v>
      </c>
      <c r="AI18" s="263">
        <f t="shared" si="13"/>
        <v>42514.98865748832</v>
      </c>
      <c r="AJ18" s="295">
        <f t="shared" si="14"/>
        <v>363735.49406504218</v>
      </c>
      <c r="AK18" s="263">
        <f t="shared" si="15"/>
        <v>2273346.8379065143</v>
      </c>
    </row>
    <row r="19" spans="1:37" s="225" customFormat="1">
      <c r="A19" s="11">
        <v>18</v>
      </c>
      <c r="B19" s="528">
        <f t="shared" si="29"/>
        <v>42174608.81093999</v>
      </c>
      <c r="C19" s="528">
        <f t="shared" si="27"/>
        <v>10543652.202734997</v>
      </c>
      <c r="D19" s="529">
        <f t="shared" si="28"/>
        <v>7029101.468489998</v>
      </c>
      <c r="E19" s="248"/>
      <c r="F19" s="529"/>
      <c r="G19" s="634">
        <f t="shared" si="30"/>
        <v>400</v>
      </c>
      <c r="H19" s="635">
        <v>8</v>
      </c>
      <c r="I19" s="620">
        <f t="shared" si="2"/>
        <v>3200</v>
      </c>
      <c r="J19" s="634">
        <v>1050</v>
      </c>
      <c r="K19" s="635">
        <v>66</v>
      </c>
      <c r="L19" s="635">
        <f t="shared" si="16"/>
        <v>69300</v>
      </c>
      <c r="M19" s="605">
        <f>(Z19+AE19)*1.2</f>
        <v>46692.646757531875</v>
      </c>
      <c r="N19" s="616">
        <f t="shared" si="3"/>
        <v>119192.64675753188</v>
      </c>
      <c r="O19" s="145">
        <f t="shared" si="24"/>
        <v>9</v>
      </c>
      <c r="P19" s="605">
        <f t="shared" si="17"/>
        <v>47677.058703012757</v>
      </c>
      <c r="Q19" s="605">
        <f t="shared" si="18"/>
        <v>34055.041930723397</v>
      </c>
      <c r="R19" s="605">
        <f t="shared" si="19"/>
        <v>40866.050316868073</v>
      </c>
      <c r="S19" s="315">
        <f t="shared" si="4"/>
        <v>18</v>
      </c>
      <c r="T19" s="11" t="s">
        <v>117</v>
      </c>
      <c r="U19" s="11" t="s">
        <v>133</v>
      </c>
      <c r="V19" s="264">
        <f t="shared" si="5"/>
        <v>330939.58119918412</v>
      </c>
      <c r="W19" s="264">
        <f t="shared" si="20"/>
        <v>1280</v>
      </c>
      <c r="X19" s="663">
        <f t="shared" si="25"/>
        <v>9620</v>
      </c>
      <c r="Y19" s="264">
        <f t="shared" si="21"/>
        <v>9727.6347411524748</v>
      </c>
      <c r="Z19" s="663">
        <f t="shared" si="22"/>
        <v>9727.6347411524748</v>
      </c>
      <c r="AA19" s="552">
        <f t="shared" si="6"/>
        <v>48638.173705762376</v>
      </c>
      <c r="AB19" s="279">
        <f>(AC17+1)^2*80</f>
        <v>72000</v>
      </c>
      <c r="AC19" s="303">
        <f t="shared" si="7"/>
        <v>33</v>
      </c>
      <c r="AD19" s="248">
        <f t="shared" si="8"/>
        <v>194552.6948230495</v>
      </c>
      <c r="AE19" s="264">
        <f t="shared" si="9"/>
        <v>29182.904223457423</v>
      </c>
      <c r="AF19" s="279">
        <f t="shared" si="10"/>
        <v>392918.39828849962</v>
      </c>
      <c r="AG19" s="307">
        <f t="shared" si="11"/>
        <v>34</v>
      </c>
      <c r="AH19" s="248">
        <f t="shared" si="12"/>
        <v>291829.04223457427</v>
      </c>
      <c r="AI19" s="264">
        <f t="shared" si="13"/>
        <v>48638.173705762376</v>
      </c>
      <c r="AJ19" s="296">
        <f t="shared" si="14"/>
        <v>441556.57199426199</v>
      </c>
      <c r="AK19" s="264">
        <f t="shared" si="15"/>
        <v>2759728.5749641382</v>
      </c>
    </row>
    <row r="20" spans="1:37" s="327" customFormat="1">
      <c r="A20" s="334">
        <v>19</v>
      </c>
      <c r="B20" s="530">
        <f t="shared" si="29"/>
        <v>71696834.978597984</v>
      </c>
      <c r="C20" s="530">
        <f t="shared" si="27"/>
        <v>17924208.744649496</v>
      </c>
      <c r="D20" s="531">
        <f t="shared" si="28"/>
        <v>11949472.496432997</v>
      </c>
      <c r="E20" s="335"/>
      <c r="F20" s="531"/>
      <c r="G20" s="634">
        <f t="shared" si="30"/>
        <v>400</v>
      </c>
      <c r="H20" s="635">
        <v>10</v>
      </c>
      <c r="I20" s="620">
        <f t="shared" si="2"/>
        <v>4000</v>
      </c>
      <c r="J20" s="642">
        <v>1050</v>
      </c>
      <c r="K20" s="643">
        <v>78</v>
      </c>
      <c r="L20" s="643">
        <f t="shared" si="16"/>
        <v>81900</v>
      </c>
      <c r="M20" s="609">
        <f>(Z19+AE19+Z20+AE20)*1.2</f>
        <v>99682.654708481408</v>
      </c>
      <c r="N20" s="620">
        <f t="shared" si="3"/>
        <v>185582.65470848139</v>
      </c>
      <c r="O20" s="600">
        <f t="shared" si="24"/>
        <v>9</v>
      </c>
      <c r="P20" s="609">
        <f t="shared" si="17"/>
        <v>74233.061883392555</v>
      </c>
      <c r="Q20" s="609">
        <f t="shared" si="18"/>
        <v>53023.615630994689</v>
      </c>
      <c r="R20" s="609">
        <f t="shared" si="19"/>
        <v>63628.338757193618</v>
      </c>
      <c r="S20" s="320">
        <f t="shared" si="4"/>
        <v>19</v>
      </c>
      <c r="T20" s="334" t="s">
        <v>111</v>
      </c>
      <c r="U20" s="334" t="s">
        <v>134</v>
      </c>
      <c r="V20" s="336">
        <f t="shared" si="5"/>
        <v>397625.05963212153</v>
      </c>
      <c r="W20" s="336">
        <f t="shared" si="20"/>
        <v>1360</v>
      </c>
      <c r="X20" s="664">
        <f t="shared" si="25"/>
        <v>10900</v>
      </c>
      <c r="Y20" s="336">
        <f t="shared" si="21"/>
        <v>11039.584989781153</v>
      </c>
      <c r="Z20" s="664">
        <f t="shared" si="22"/>
        <v>11039.584989781153</v>
      </c>
      <c r="AA20" s="553">
        <f t="shared" si="6"/>
        <v>55197.924948905769</v>
      </c>
      <c r="AB20" s="337">
        <f t="shared" ref="AB20:AB27" si="31">(AC18+1)^2*80</f>
        <v>81920</v>
      </c>
      <c r="AC20" s="321">
        <f t="shared" si="7"/>
        <v>35</v>
      </c>
      <c r="AD20" s="335">
        <f t="shared" si="8"/>
        <v>220791.69979562308</v>
      </c>
      <c r="AE20" s="336">
        <f t="shared" si="9"/>
        <v>33118.754969343456</v>
      </c>
      <c r="AF20" s="337">
        <f t="shared" si="10"/>
        <v>474675.32696360548</v>
      </c>
      <c r="AG20" s="325">
        <f t="shared" si="11"/>
        <v>36</v>
      </c>
      <c r="AH20" s="335">
        <f t="shared" si="12"/>
        <v>331187.54969343462</v>
      </c>
      <c r="AI20" s="336">
        <f t="shared" si="13"/>
        <v>55197.924948905769</v>
      </c>
      <c r="AJ20" s="338">
        <f t="shared" si="14"/>
        <v>529873.25191251119</v>
      </c>
      <c r="AK20" s="336">
        <f t="shared" si="15"/>
        <v>3311707.8244531956</v>
      </c>
    </row>
    <row r="21" spans="1:37" s="225" customFormat="1">
      <c r="A21" s="11">
        <v>20</v>
      </c>
      <c r="B21" s="528">
        <f t="shared" si="29"/>
        <v>121884619.46361656</v>
      </c>
      <c r="C21" s="528">
        <f t="shared" si="27"/>
        <v>30471154.865904141</v>
      </c>
      <c r="D21" s="529">
        <f t="shared" si="28"/>
        <v>20314103.243936095</v>
      </c>
      <c r="E21" s="248"/>
      <c r="F21" s="529"/>
      <c r="G21" s="623">
        <f t="shared" si="30"/>
        <v>400</v>
      </c>
      <c r="H21" s="239">
        <v>12</v>
      </c>
      <c r="I21" s="647">
        <f t="shared" si="2"/>
        <v>4800</v>
      </c>
      <c r="J21" s="623">
        <v>1050</v>
      </c>
      <c r="K21" s="239">
        <v>92</v>
      </c>
      <c r="L21" s="239">
        <f t="shared" si="16"/>
        <v>96600</v>
      </c>
      <c r="M21" s="229">
        <f>(Z21+AE21)*1.2</f>
        <v>59716.892812722028</v>
      </c>
      <c r="N21" s="541">
        <f t="shared" si="3"/>
        <v>161116.89281272201</v>
      </c>
      <c r="O21" s="28">
        <f t="shared" si="24"/>
        <v>10</v>
      </c>
      <c r="P21" s="229">
        <f t="shared" si="17"/>
        <v>64446.7571250888</v>
      </c>
      <c r="Q21" s="229">
        <f t="shared" si="18"/>
        <v>46033.397946492005</v>
      </c>
      <c r="R21" s="229">
        <f t="shared" si="19"/>
        <v>55240.077535790406</v>
      </c>
      <c r="S21" s="315">
        <f t="shared" si="4"/>
        <v>20</v>
      </c>
      <c r="T21" s="11"/>
      <c r="U21" s="11" t="s">
        <v>134</v>
      </c>
      <c r="V21" s="264">
        <f t="shared" si="5"/>
        <v>472958.73476738273</v>
      </c>
      <c r="W21" s="264">
        <f t="shared" si="20"/>
        <v>1440</v>
      </c>
      <c r="X21" s="663">
        <f t="shared" si="25"/>
        <v>12260</v>
      </c>
      <c r="Y21" s="264">
        <f t="shared" si="21"/>
        <v>12441.019335983756</v>
      </c>
      <c r="Z21" s="663">
        <f t="shared" si="22"/>
        <v>12441.019335983756</v>
      </c>
      <c r="AA21" s="552">
        <f t="shared" si="6"/>
        <v>62205.096679918781</v>
      </c>
      <c r="AB21" s="279">
        <f t="shared" si="31"/>
        <v>92480</v>
      </c>
      <c r="AC21" s="303">
        <f t="shared" si="7"/>
        <v>37</v>
      </c>
      <c r="AD21" s="248">
        <f t="shared" si="8"/>
        <v>248820.38671967512</v>
      </c>
      <c r="AE21" s="264">
        <f t="shared" si="9"/>
        <v>37323.058007951266</v>
      </c>
      <c r="AF21" s="279">
        <f t="shared" si="10"/>
        <v>567196.30992046243</v>
      </c>
      <c r="AG21" s="307">
        <f t="shared" si="11"/>
        <v>38</v>
      </c>
      <c r="AH21" s="248">
        <f t="shared" si="12"/>
        <v>373230.58007951267</v>
      </c>
      <c r="AI21" s="264">
        <f t="shared" si="13"/>
        <v>62205.096679918781</v>
      </c>
      <c r="AJ21" s="296">
        <f t="shared" si="14"/>
        <v>629401.40660038125</v>
      </c>
      <c r="AK21" s="264">
        <f t="shared" si="15"/>
        <v>3933758.7912523835</v>
      </c>
    </row>
    <row r="22" spans="1:37" s="225" customFormat="1">
      <c r="A22" s="11">
        <v>21</v>
      </c>
      <c r="B22" s="528">
        <f t="shared" si="29"/>
        <v>207203853.08814815</v>
      </c>
      <c r="C22" s="528">
        <f t="shared" si="27"/>
        <v>51800963.272037037</v>
      </c>
      <c r="D22" s="529">
        <f t="shared" si="28"/>
        <v>34533975.51469136</v>
      </c>
      <c r="E22" s="248"/>
      <c r="F22" s="529"/>
      <c r="G22" s="623">
        <f t="shared" si="30"/>
        <v>400</v>
      </c>
      <c r="H22" s="239">
        <v>14</v>
      </c>
      <c r="I22" s="647">
        <f t="shared" si="2"/>
        <v>5600</v>
      </c>
      <c r="J22" s="623">
        <v>1050</v>
      </c>
      <c r="K22" s="239">
        <v>108</v>
      </c>
      <c r="L22" s="239">
        <f t="shared" si="16"/>
        <v>113400</v>
      </c>
      <c r="M22" s="229">
        <f>(Z21+AE21+Z22+AE22)*1.2</f>
        <v>126603.70738101193</v>
      </c>
      <c r="N22" s="541">
        <f t="shared" si="3"/>
        <v>245603.70738101192</v>
      </c>
      <c r="O22" s="28">
        <f t="shared" si="24"/>
        <v>10</v>
      </c>
      <c r="P22" s="229">
        <f t="shared" si="17"/>
        <v>98241.482952404767</v>
      </c>
      <c r="Q22" s="229">
        <f t="shared" si="18"/>
        <v>70172.487823146264</v>
      </c>
      <c r="R22" s="229">
        <f t="shared" si="19"/>
        <v>84206.985387775509</v>
      </c>
      <c r="S22" s="315">
        <f t="shared" si="4"/>
        <v>21</v>
      </c>
      <c r="T22" s="11"/>
      <c r="U22" s="11" t="s">
        <v>135</v>
      </c>
      <c r="V22" s="264">
        <f t="shared" si="5"/>
        <v>557590.1214024158</v>
      </c>
      <c r="W22" s="264">
        <f t="shared" si="20"/>
        <v>1520</v>
      </c>
      <c r="X22" s="663">
        <f t="shared" si="25"/>
        <v>13700</v>
      </c>
      <c r="Y22" s="264">
        <f t="shared" si="21"/>
        <v>13934.753035060396</v>
      </c>
      <c r="Z22" s="663">
        <f t="shared" si="22"/>
        <v>13934.753035060396</v>
      </c>
      <c r="AA22" s="552">
        <f t="shared" si="6"/>
        <v>69673.765175301975</v>
      </c>
      <c r="AB22" s="279">
        <f t="shared" si="31"/>
        <v>103680</v>
      </c>
      <c r="AC22" s="303">
        <f t="shared" si="7"/>
        <v>39</v>
      </c>
      <c r="AD22" s="248">
        <f t="shared" si="8"/>
        <v>278695.0607012079</v>
      </c>
      <c r="AE22" s="264">
        <f t="shared" si="9"/>
        <v>41804.259105181191</v>
      </c>
      <c r="AF22" s="279">
        <f t="shared" si="10"/>
        <v>671205.66570556245</v>
      </c>
      <c r="AG22" s="307">
        <f t="shared" si="11"/>
        <v>40</v>
      </c>
      <c r="AH22" s="248">
        <f t="shared" si="12"/>
        <v>418042.59105181182</v>
      </c>
      <c r="AI22" s="264">
        <f t="shared" si="13"/>
        <v>69673.765175301975</v>
      </c>
      <c r="AJ22" s="296">
        <f t="shared" si="14"/>
        <v>740879.43088086438</v>
      </c>
      <c r="AK22" s="264">
        <f t="shared" si="15"/>
        <v>4630496.4430054035</v>
      </c>
    </row>
    <row r="23" spans="1:37">
      <c r="A23" s="147">
        <v>22</v>
      </c>
      <c r="B23" s="532">
        <f t="shared" si="29"/>
        <v>352246550.24985182</v>
      </c>
      <c r="C23" s="532">
        <f t="shared" si="27"/>
        <v>88061637.562462956</v>
      </c>
      <c r="D23" s="533">
        <f t="shared" si="28"/>
        <v>58707758.374975301</v>
      </c>
      <c r="E23" s="249"/>
      <c r="F23" s="533"/>
      <c r="G23" s="625">
        <f t="shared" ref="G23:G29" si="32">G17*2</f>
        <v>800</v>
      </c>
      <c r="H23" s="241">
        <v>8</v>
      </c>
      <c r="I23" s="648">
        <f t="shared" si="2"/>
        <v>6400</v>
      </c>
      <c r="J23" s="624">
        <v>1050</v>
      </c>
      <c r="K23" s="240">
        <v>126</v>
      </c>
      <c r="L23" s="240">
        <f t="shared" si="16"/>
        <v>132300</v>
      </c>
      <c r="M23" s="230">
        <f>(Z23+AE23)*1.2</f>
        <v>74517.297702915341</v>
      </c>
      <c r="N23" s="542">
        <f t="shared" si="3"/>
        <v>213217.29770291533</v>
      </c>
      <c r="O23" s="18">
        <f t="shared" si="24"/>
        <v>11</v>
      </c>
      <c r="P23" s="230">
        <f t="shared" si="17"/>
        <v>85286.919081166125</v>
      </c>
      <c r="Q23" s="230">
        <f t="shared" si="18"/>
        <v>60919.227915118667</v>
      </c>
      <c r="R23" s="230">
        <f t="shared" si="19"/>
        <v>73103.073498142403</v>
      </c>
      <c r="S23" s="315">
        <f t="shared" si="4"/>
        <v>22</v>
      </c>
      <c r="T23" s="14" t="s">
        <v>118</v>
      </c>
      <c r="U23" s="14" t="s">
        <v>136</v>
      </c>
      <c r="V23" s="265">
        <f t="shared" si="5"/>
        <v>652226.35490050935</v>
      </c>
      <c r="W23" s="265">
        <f t="shared" si="20"/>
        <v>1600</v>
      </c>
      <c r="X23" s="665">
        <f t="shared" si="25"/>
        <v>15220</v>
      </c>
      <c r="Y23" s="265">
        <f t="shared" si="21"/>
        <v>15524.437021440697</v>
      </c>
      <c r="Z23" s="665">
        <f t="shared" si="22"/>
        <v>15524.437021440697</v>
      </c>
      <c r="AA23" s="554">
        <f t="shared" si="6"/>
        <v>77622.185107203491</v>
      </c>
      <c r="AB23" s="280">
        <f t="shared" si="31"/>
        <v>115520</v>
      </c>
      <c r="AC23" s="303">
        <f t="shared" si="7"/>
        <v>41</v>
      </c>
      <c r="AD23" s="249">
        <f t="shared" si="8"/>
        <v>310488.74042881397</v>
      </c>
      <c r="AE23" s="265">
        <f t="shared" si="9"/>
        <v>46573.311064322093</v>
      </c>
      <c r="AF23" s="280">
        <f t="shared" si="10"/>
        <v>787452.74194518651</v>
      </c>
      <c r="AG23" s="307">
        <f t="shared" si="11"/>
        <v>42</v>
      </c>
      <c r="AH23" s="249">
        <f t="shared" si="12"/>
        <v>465733.11064322095</v>
      </c>
      <c r="AI23" s="265">
        <f t="shared" si="13"/>
        <v>77622.185107203491</v>
      </c>
      <c r="AJ23" s="297">
        <f t="shared" si="14"/>
        <v>865074.92705239006</v>
      </c>
      <c r="AK23" s="265">
        <f t="shared" si="15"/>
        <v>5406718.2940774383</v>
      </c>
    </row>
    <row r="24" spans="1:37" s="223" customFormat="1" ht="23.25" thickBot="1">
      <c r="A24" s="222">
        <v>23</v>
      </c>
      <c r="B24" s="534">
        <f t="shared" si="29"/>
        <v>598819135.42474806</v>
      </c>
      <c r="C24" s="534">
        <f t="shared" si="27"/>
        <v>149704783.85618702</v>
      </c>
      <c r="D24" s="535">
        <f t="shared" si="28"/>
        <v>99803189.237458006</v>
      </c>
      <c r="E24" s="250"/>
      <c r="F24" s="535"/>
      <c r="G24" s="625">
        <f t="shared" si="32"/>
        <v>800</v>
      </c>
      <c r="H24" s="241">
        <v>11</v>
      </c>
      <c r="I24" s="648">
        <f t="shared" si="2"/>
        <v>8800</v>
      </c>
      <c r="J24" s="625">
        <v>1050</v>
      </c>
      <c r="K24" s="241">
        <v>146</v>
      </c>
      <c r="L24" s="241">
        <f t="shared" si="16"/>
        <v>153300</v>
      </c>
      <c r="M24" s="231">
        <f>(Z23+AE23+Z24+AE24)*1.2</f>
        <v>157148.3663651766</v>
      </c>
      <c r="N24" s="543">
        <f t="shared" si="3"/>
        <v>319248.36636517663</v>
      </c>
      <c r="O24" s="8">
        <f t="shared" si="24"/>
        <v>11</v>
      </c>
      <c r="P24" s="231">
        <f t="shared" si="17"/>
        <v>127699.34654607065</v>
      </c>
      <c r="Q24" s="231">
        <f t="shared" si="18"/>
        <v>91213.818961479032</v>
      </c>
      <c r="R24" s="231">
        <f t="shared" si="19"/>
        <v>109456.58275377484</v>
      </c>
      <c r="S24" s="318">
        <f t="shared" si="4"/>
        <v>23</v>
      </c>
      <c r="T24" s="313"/>
      <c r="U24" s="313" t="s">
        <v>137</v>
      </c>
      <c r="V24" s="266">
        <f t="shared" si="5"/>
        <v>757651.46273739496</v>
      </c>
      <c r="W24" s="266">
        <f t="shared" si="20"/>
        <v>1680</v>
      </c>
      <c r="X24" s="666">
        <f t="shared" si="25"/>
        <v>16820</v>
      </c>
      <c r="Y24" s="266">
        <f t="shared" si="21"/>
        <v>17214.805971304431</v>
      </c>
      <c r="Z24" s="666">
        <f t="shared" si="22"/>
        <v>17214.805971304431</v>
      </c>
      <c r="AA24" s="555">
        <f t="shared" si="6"/>
        <v>86074.02985652216</v>
      </c>
      <c r="AB24" s="281">
        <f t="shared" si="31"/>
        <v>128000</v>
      </c>
      <c r="AC24" s="306">
        <f t="shared" si="7"/>
        <v>43</v>
      </c>
      <c r="AD24" s="250">
        <f t="shared" si="8"/>
        <v>344296.11942608864</v>
      </c>
      <c r="AE24" s="266">
        <f t="shared" si="9"/>
        <v>51644.41791391329</v>
      </c>
      <c r="AF24" s="281">
        <f t="shared" si="10"/>
        <v>916719.34496630332</v>
      </c>
      <c r="AG24" s="311">
        <f t="shared" si="11"/>
        <v>44</v>
      </c>
      <c r="AH24" s="250">
        <f t="shared" si="12"/>
        <v>516444.17913913296</v>
      </c>
      <c r="AI24" s="266">
        <f t="shared" si="13"/>
        <v>86074.02985652216</v>
      </c>
      <c r="AJ24" s="298">
        <f t="shared" si="14"/>
        <v>1002793.3748228254</v>
      </c>
      <c r="AK24" s="266">
        <f t="shared" si="15"/>
        <v>6267458.5926426593</v>
      </c>
    </row>
    <row r="25" spans="1:37" ht="23.25" thickTop="1">
      <c r="A25" s="147">
        <v>24</v>
      </c>
      <c r="B25" s="532">
        <f t="shared" si="29"/>
        <v>1017992530.2220716</v>
      </c>
      <c r="C25" s="532">
        <f t="shared" si="27"/>
        <v>254498132.55551791</v>
      </c>
      <c r="D25" s="533">
        <f t="shared" si="28"/>
        <v>169665421.70367861</v>
      </c>
      <c r="E25" s="249"/>
      <c r="F25" s="533"/>
      <c r="G25" s="628">
        <f t="shared" si="32"/>
        <v>800</v>
      </c>
      <c r="H25" s="629">
        <v>14</v>
      </c>
      <c r="I25" s="617">
        <f t="shared" si="2"/>
        <v>11200</v>
      </c>
      <c r="J25" s="626">
        <v>1050</v>
      </c>
      <c r="K25" s="627">
        <v>168</v>
      </c>
      <c r="L25" s="627">
        <f t="shared" si="16"/>
        <v>176400</v>
      </c>
      <c r="M25" s="601">
        <f>(Z25+AE25)*1.2</f>
        <v>91257.599999999991</v>
      </c>
      <c r="N25" s="612">
        <f t="shared" si="3"/>
        <v>278857.59999999998</v>
      </c>
      <c r="O25" s="596">
        <f t="shared" si="24"/>
        <v>12</v>
      </c>
      <c r="P25" s="601">
        <f t="shared" si="17"/>
        <v>111543.03999999998</v>
      </c>
      <c r="Q25" s="601">
        <f t="shared" si="18"/>
        <v>79673.600000000006</v>
      </c>
      <c r="R25" s="601">
        <f t="shared" si="19"/>
        <v>95608.319999999992</v>
      </c>
      <c r="S25" s="315">
        <f t="shared" si="4"/>
        <v>24</v>
      </c>
      <c r="T25" s="14"/>
      <c r="U25" s="14" t="s">
        <v>309</v>
      </c>
      <c r="V25" s="265">
        <f t="shared" si="5"/>
        <v>874752</v>
      </c>
      <c r="W25" s="265">
        <f t="shared" si="20"/>
        <v>1760</v>
      </c>
      <c r="X25" s="665">
        <f t="shared" si="25"/>
        <v>18500</v>
      </c>
      <c r="Y25" s="265">
        <f t="shared" si="21"/>
        <v>19012</v>
      </c>
      <c r="Z25" s="665">
        <f t="shared" si="22"/>
        <v>19012</v>
      </c>
      <c r="AA25" s="554">
        <f t="shared" si="6"/>
        <v>95060</v>
      </c>
      <c r="AB25" s="280">
        <f t="shared" si="31"/>
        <v>141120</v>
      </c>
      <c r="AC25" s="303">
        <f t="shared" si="7"/>
        <v>45</v>
      </c>
      <c r="AD25" s="249">
        <f t="shared" si="8"/>
        <v>380240</v>
      </c>
      <c r="AE25" s="265">
        <f t="shared" si="9"/>
        <v>57036</v>
      </c>
      <c r="AF25" s="280">
        <f t="shared" si="10"/>
        <v>1059829.3748228254</v>
      </c>
      <c r="AG25" s="307">
        <f t="shared" si="11"/>
        <v>46</v>
      </c>
      <c r="AH25" s="249">
        <f t="shared" si="12"/>
        <v>570360</v>
      </c>
      <c r="AI25" s="265">
        <f t="shared" si="13"/>
        <v>95060</v>
      </c>
      <c r="AJ25" s="297">
        <f t="shared" si="14"/>
        <v>1154889.3748228254</v>
      </c>
      <c r="AK25" s="265">
        <f t="shared" si="15"/>
        <v>7218058.5926426593</v>
      </c>
    </row>
    <row r="26" spans="1:37">
      <c r="A26" s="147">
        <v>25</v>
      </c>
      <c r="B26" s="532">
        <f t="shared" si="29"/>
        <v>1730587301.3775218</v>
      </c>
      <c r="C26" s="532">
        <f t="shared" si="27"/>
        <v>432646825.34438044</v>
      </c>
      <c r="D26" s="533">
        <f t="shared" si="28"/>
        <v>288431216.89625365</v>
      </c>
      <c r="E26" s="249"/>
      <c r="F26" s="533"/>
      <c r="G26" s="628">
        <f t="shared" si="32"/>
        <v>800</v>
      </c>
      <c r="H26" s="629">
        <v>17</v>
      </c>
      <c r="I26" s="617">
        <f t="shared" si="2"/>
        <v>13600</v>
      </c>
      <c r="J26" s="628">
        <v>1050</v>
      </c>
      <c r="K26" s="629">
        <v>192</v>
      </c>
      <c r="L26" s="629">
        <f t="shared" si="16"/>
        <v>201600</v>
      </c>
      <c r="M26" s="602">
        <f>(Z25+AE25+Z26+AE26)*1.2</f>
        <v>191692.71288951029</v>
      </c>
      <c r="N26" s="613">
        <f t="shared" si="3"/>
        <v>406892.71288951032</v>
      </c>
      <c r="O26" s="143">
        <f t="shared" si="24"/>
        <v>12</v>
      </c>
      <c r="P26" s="602">
        <f t="shared" si="17"/>
        <v>162757.08515580412</v>
      </c>
      <c r="Q26" s="602">
        <f t="shared" si="18"/>
        <v>116255.06082557437</v>
      </c>
      <c r="R26" s="602">
        <f t="shared" si="19"/>
        <v>139506.07299068925</v>
      </c>
      <c r="S26" s="315">
        <f t="shared" si="4"/>
        <v>25</v>
      </c>
      <c r="T26" s="14"/>
      <c r="U26" s="14" t="s">
        <v>310</v>
      </c>
      <c r="V26" s="265">
        <f t="shared" si="5"/>
        <v>1004551.1288951032</v>
      </c>
      <c r="W26" s="265">
        <f t="shared" si="20"/>
        <v>1840</v>
      </c>
      <c r="X26" s="665">
        <f t="shared" si="25"/>
        <v>20260</v>
      </c>
      <c r="Y26" s="265">
        <f t="shared" si="21"/>
        <v>20923.981851981316</v>
      </c>
      <c r="Z26" s="665">
        <f t="shared" si="22"/>
        <v>20923.981851981316</v>
      </c>
      <c r="AA26" s="554">
        <f t="shared" si="6"/>
        <v>104619.90925990658</v>
      </c>
      <c r="AB26" s="280">
        <f t="shared" si="31"/>
        <v>154880</v>
      </c>
      <c r="AC26" s="303">
        <f t="shared" si="7"/>
        <v>47</v>
      </c>
      <c r="AD26" s="249">
        <f t="shared" si="8"/>
        <v>418479.63703962631</v>
      </c>
      <c r="AE26" s="265">
        <f t="shared" si="9"/>
        <v>62771.945555943952</v>
      </c>
      <c r="AF26" s="280">
        <f t="shared" si="10"/>
        <v>1217661.3203787694</v>
      </c>
      <c r="AG26" s="307">
        <f t="shared" si="11"/>
        <v>48</v>
      </c>
      <c r="AH26" s="249">
        <f t="shared" si="12"/>
        <v>627719.45555943949</v>
      </c>
      <c r="AI26" s="265">
        <f t="shared" si="13"/>
        <v>104619.90925990658</v>
      </c>
      <c r="AJ26" s="297">
        <f t="shared" si="14"/>
        <v>1322281.2296386759</v>
      </c>
      <c r="AK26" s="265">
        <f t="shared" si="15"/>
        <v>8264257.6852417253</v>
      </c>
    </row>
    <row r="27" spans="1:37">
      <c r="A27" s="218">
        <v>26</v>
      </c>
      <c r="B27" s="536">
        <f t="shared" si="29"/>
        <v>2941998412.3417869</v>
      </c>
      <c r="C27" s="532">
        <f t="shared" si="27"/>
        <v>735499603.08544672</v>
      </c>
      <c r="D27" s="533">
        <f t="shared" si="28"/>
        <v>490333068.72363114</v>
      </c>
      <c r="E27" s="249"/>
      <c r="F27" s="533"/>
      <c r="G27" s="630">
        <f t="shared" si="32"/>
        <v>800</v>
      </c>
      <c r="H27" s="631">
        <v>20</v>
      </c>
      <c r="I27" s="615">
        <f t="shared" si="2"/>
        <v>16000</v>
      </c>
      <c r="J27" s="630">
        <v>1050</v>
      </c>
      <c r="K27" s="631">
        <v>218</v>
      </c>
      <c r="L27" s="631">
        <f t="shared" si="16"/>
        <v>228900</v>
      </c>
      <c r="M27" s="603">
        <f>(Z27+AE27)*1.2</f>
        <v>110213.17406025504</v>
      </c>
      <c r="N27" s="614">
        <f t="shared" si="3"/>
        <v>355113.17406025506</v>
      </c>
      <c r="O27" s="144">
        <f t="shared" si="24"/>
        <v>13</v>
      </c>
      <c r="P27" s="603">
        <f t="shared" si="17"/>
        <v>142045.26962410202</v>
      </c>
      <c r="Q27" s="603">
        <f t="shared" si="18"/>
        <v>101460.90687435858</v>
      </c>
      <c r="R27" s="603">
        <f t="shared" si="19"/>
        <v>121753.08824923031</v>
      </c>
      <c r="S27" s="317">
        <f t="shared" si="4"/>
        <v>26</v>
      </c>
      <c r="T27" s="89"/>
      <c r="U27" s="89" t="s">
        <v>311</v>
      </c>
      <c r="V27" s="267">
        <f t="shared" si="5"/>
        <v>1148253.8964609902</v>
      </c>
      <c r="W27" s="267">
        <f t="shared" si="20"/>
        <v>1920</v>
      </c>
      <c r="X27" s="667">
        <f t="shared" si="25"/>
        <v>22100</v>
      </c>
      <c r="Y27" s="267">
        <f t="shared" si="21"/>
        <v>22961.077929219802</v>
      </c>
      <c r="Z27" s="667">
        <f t="shared" si="22"/>
        <v>22961.077929219802</v>
      </c>
      <c r="AA27" s="556">
        <f t="shared" si="6"/>
        <v>114805.38964609901</v>
      </c>
      <c r="AB27" s="282">
        <f t="shared" si="31"/>
        <v>169280</v>
      </c>
      <c r="AC27" s="305">
        <f t="shared" si="7"/>
        <v>49</v>
      </c>
      <c r="AD27" s="251">
        <f t="shared" si="8"/>
        <v>459221.55858439603</v>
      </c>
      <c r="AE27" s="267">
        <f t="shared" si="9"/>
        <v>68883.23378765941</v>
      </c>
      <c r="AF27" s="282">
        <f t="shared" si="10"/>
        <v>1391164.4634263352</v>
      </c>
      <c r="AG27" s="310">
        <f t="shared" si="11"/>
        <v>50</v>
      </c>
      <c r="AH27" s="251">
        <f t="shared" si="12"/>
        <v>688832.33787659404</v>
      </c>
      <c r="AI27" s="267">
        <f t="shared" si="13"/>
        <v>114805.38964609901</v>
      </c>
      <c r="AJ27" s="299">
        <f t="shared" si="14"/>
        <v>1505969.8530724342</v>
      </c>
      <c r="AK27" s="267">
        <f t="shared" si="15"/>
        <v>9412311.5817027148</v>
      </c>
    </row>
    <row r="28" spans="1:37" s="114" customFormat="1">
      <c r="A28" s="148">
        <v>27</v>
      </c>
      <c r="B28" s="506">
        <f t="shared" si="29"/>
        <v>5001397300.9810371</v>
      </c>
      <c r="C28" s="506">
        <f t="shared" si="27"/>
        <v>1250349325.2452593</v>
      </c>
      <c r="D28" s="537">
        <f t="shared" si="28"/>
        <v>833566216.8301729</v>
      </c>
      <c r="E28" s="29"/>
      <c r="F28" s="537"/>
      <c r="G28" s="630">
        <f t="shared" si="32"/>
        <v>800</v>
      </c>
      <c r="H28" s="631">
        <v>23</v>
      </c>
      <c r="I28" s="615">
        <f t="shared" si="2"/>
        <v>18400</v>
      </c>
      <c r="J28" s="632">
        <v>10500</v>
      </c>
      <c r="K28" s="633">
        <v>50</v>
      </c>
      <c r="L28" s="633">
        <f t="shared" si="16"/>
        <v>525000</v>
      </c>
      <c r="M28" s="604">
        <f>(Z27+AE27+Z28+AE28)*1.2</f>
        <v>230869.2376678513</v>
      </c>
      <c r="N28" s="615">
        <f t="shared" si="3"/>
        <v>774269.23766785127</v>
      </c>
      <c r="O28" s="597">
        <f t="shared" si="24"/>
        <v>13</v>
      </c>
      <c r="P28" s="604">
        <f t="shared" si="17"/>
        <v>309707.69506714051</v>
      </c>
      <c r="Q28" s="604">
        <f t="shared" si="18"/>
        <v>221219.78219081467</v>
      </c>
      <c r="R28" s="604">
        <f t="shared" si="19"/>
        <v>265463.73862897756</v>
      </c>
      <c r="S28" s="503">
        <f t="shared" si="4"/>
        <v>27</v>
      </c>
      <c r="T28" s="28"/>
      <c r="U28" s="28" t="s">
        <v>312</v>
      </c>
      <c r="V28" s="28">
        <f t="shared" si="5"/>
        <v>1307307.3557489598</v>
      </c>
      <c r="W28" s="557">
        <f t="shared" si="20"/>
        <v>2000</v>
      </c>
      <c r="X28" s="652">
        <f t="shared" si="25"/>
        <v>24020</v>
      </c>
      <c r="Y28" s="255">
        <f t="shared" si="21"/>
        <v>25136.679918249225</v>
      </c>
      <c r="Z28" s="652">
        <f t="shared" si="22"/>
        <v>25136.679918249225</v>
      </c>
      <c r="AA28" s="541">
        <f t="shared" si="6"/>
        <v>125683.39959124613</v>
      </c>
      <c r="AB28" s="270">
        <f t="shared" ref="AB28:AB66" si="33">(AC26+1)^2*80</f>
        <v>184320</v>
      </c>
      <c r="AC28" s="303">
        <f t="shared" ref="AC28:AC66" si="34">(S28-1)*2-1</f>
        <v>51</v>
      </c>
      <c r="AD28" s="29">
        <f t="shared" ref="AD28:AD66" si="35">AA28*4</f>
        <v>502733.5983649845</v>
      </c>
      <c r="AE28" s="28">
        <f t="shared" si="9"/>
        <v>75410.039754747675</v>
      </c>
      <c r="AF28" s="31">
        <f t="shared" si="10"/>
        <v>1581379.8928271818</v>
      </c>
      <c r="AG28" s="307">
        <f t="shared" ref="AG28:AG66" si="36">(S28-1)*2</f>
        <v>52</v>
      </c>
      <c r="AH28" s="29">
        <f t="shared" ref="AH28:AH66" si="37">AA28*6</f>
        <v>754100.39754747669</v>
      </c>
      <c r="AI28" s="28">
        <f t="shared" si="13"/>
        <v>125683.39959124613</v>
      </c>
      <c r="AJ28" s="153">
        <f t="shared" si="14"/>
        <v>1707063.292418428</v>
      </c>
      <c r="AK28" s="28">
        <f t="shared" ref="AK28:AK66" si="38">AK27+AD28+AH28</f>
        <v>10669145.577615175</v>
      </c>
    </row>
    <row r="29" spans="1:37" s="114" customFormat="1">
      <c r="A29" s="148">
        <v>28</v>
      </c>
      <c r="B29" s="506">
        <f t="shared" si="29"/>
        <v>8502375411.6677628</v>
      </c>
      <c r="C29" s="506">
        <f t="shared" ref="C29:C31" si="39">B29/4</f>
        <v>2125593852.9169407</v>
      </c>
      <c r="D29" s="537">
        <f t="shared" ref="D29:D32" si="40">B29/6</f>
        <v>1417062568.6112938</v>
      </c>
      <c r="E29" s="29"/>
      <c r="F29" s="537"/>
      <c r="G29" s="634">
        <f t="shared" si="32"/>
        <v>1600</v>
      </c>
      <c r="H29" s="635">
        <v>16</v>
      </c>
      <c r="I29" s="620">
        <f t="shared" si="2"/>
        <v>25600</v>
      </c>
      <c r="J29" s="634">
        <v>10500</v>
      </c>
      <c r="K29" s="635">
        <v>52</v>
      </c>
      <c r="L29" s="635">
        <f t="shared" si="16"/>
        <v>546000</v>
      </c>
      <c r="M29" s="605">
        <f>(Z29+AE29)*1.2</f>
        <v>131847.14250177622</v>
      </c>
      <c r="N29" s="616">
        <f t="shared" si="3"/>
        <v>703447.14250177622</v>
      </c>
      <c r="O29" s="145">
        <f t="shared" si="24"/>
        <v>14</v>
      </c>
      <c r="P29" s="605">
        <f t="shared" si="17"/>
        <v>281378.8570007105</v>
      </c>
      <c r="Q29" s="605">
        <f t="shared" si="18"/>
        <v>200984.89785765036</v>
      </c>
      <c r="R29" s="605">
        <f t="shared" si="19"/>
        <v>241181.87742918043</v>
      </c>
      <c r="S29" s="503">
        <f t="shared" si="4"/>
        <v>28</v>
      </c>
      <c r="T29" s="28"/>
      <c r="U29" s="28" t="s">
        <v>313</v>
      </c>
      <c r="V29" s="28">
        <f t="shared" si="5"/>
        <v>1483480.3531449826</v>
      </c>
      <c r="W29" s="557">
        <f t="shared" si="20"/>
        <v>2080</v>
      </c>
      <c r="X29" s="652">
        <f t="shared" si="25"/>
        <v>26020</v>
      </c>
      <c r="Y29" s="255">
        <f t="shared" si="21"/>
        <v>27468.15468787005</v>
      </c>
      <c r="Z29" s="652">
        <f t="shared" si="22"/>
        <v>27468.15468787005</v>
      </c>
      <c r="AA29" s="541">
        <f t="shared" si="6"/>
        <v>137340.77343935025</v>
      </c>
      <c r="AB29" s="270">
        <f t="shared" si="33"/>
        <v>200000</v>
      </c>
      <c r="AC29" s="303">
        <f t="shared" si="34"/>
        <v>53</v>
      </c>
      <c r="AD29" s="29">
        <f t="shared" si="35"/>
        <v>549363.09375740099</v>
      </c>
      <c r="AE29" s="28">
        <f t="shared" si="9"/>
        <v>82404.464063610154</v>
      </c>
      <c r="AF29" s="31">
        <f t="shared" si="10"/>
        <v>1789467.7564820382</v>
      </c>
      <c r="AG29" s="307">
        <f t="shared" si="36"/>
        <v>54</v>
      </c>
      <c r="AH29" s="29">
        <f t="shared" si="37"/>
        <v>824044.64063610148</v>
      </c>
      <c r="AI29" s="28">
        <f t="shared" si="13"/>
        <v>137340.77343935025</v>
      </c>
      <c r="AJ29" s="153">
        <f t="shared" si="14"/>
        <v>1926808.5299213885</v>
      </c>
      <c r="AK29" s="28">
        <f t="shared" si="38"/>
        <v>12042553.312008677</v>
      </c>
    </row>
    <row r="30" spans="1:37" s="114" customFormat="1">
      <c r="A30" s="148">
        <v>29</v>
      </c>
      <c r="B30" s="506">
        <f t="shared" si="29"/>
        <v>14454038199.835196</v>
      </c>
      <c r="C30" s="506">
        <f t="shared" si="39"/>
        <v>3613509549.9587989</v>
      </c>
      <c r="D30" s="537">
        <f t="shared" si="40"/>
        <v>2409006366.6391993</v>
      </c>
      <c r="E30" s="29"/>
      <c r="F30" s="537"/>
      <c r="G30" s="634">
        <f t="shared" ref="G30:G34" si="41">G24*2</f>
        <v>1600</v>
      </c>
      <c r="H30" s="635">
        <v>20</v>
      </c>
      <c r="I30" s="620">
        <f t="shared" si="2"/>
        <v>32000</v>
      </c>
      <c r="J30" s="634">
        <v>10500</v>
      </c>
      <c r="K30" s="635">
        <v>55</v>
      </c>
      <c r="L30" s="635">
        <f t="shared" si="16"/>
        <v>577500</v>
      </c>
      <c r="M30" s="605">
        <f>(Z29+AE29+Z30+AE30)*1.2</f>
        <v>275741.65904809546</v>
      </c>
      <c r="N30" s="616">
        <f t="shared" si="3"/>
        <v>885241.65904809546</v>
      </c>
      <c r="O30" s="145">
        <f t="shared" si="24"/>
        <v>14</v>
      </c>
      <c r="P30" s="605">
        <f t="shared" si="17"/>
        <v>354096.66361923818</v>
      </c>
      <c r="Q30" s="605">
        <f t="shared" si="18"/>
        <v>252926.18829945585</v>
      </c>
      <c r="R30" s="605">
        <f t="shared" si="19"/>
        <v>303511.42595934699</v>
      </c>
      <c r="S30" s="503">
        <f t="shared" si="4"/>
        <v>29</v>
      </c>
      <c r="T30" s="28"/>
      <c r="U30" s="28" t="s">
        <v>314</v>
      </c>
      <c r="V30" s="28">
        <f t="shared" si="5"/>
        <v>1678969.3597070577</v>
      </c>
      <c r="W30" s="557">
        <f t="shared" si="20"/>
        <v>2160</v>
      </c>
      <c r="X30" s="652">
        <f t="shared" si="25"/>
        <v>28100</v>
      </c>
      <c r="Y30" s="255">
        <f t="shared" si="21"/>
        <v>29978.024280483169</v>
      </c>
      <c r="Z30" s="652">
        <f t="shared" si="22"/>
        <v>29978.024280483169</v>
      </c>
      <c r="AA30" s="541">
        <f t="shared" si="6"/>
        <v>149890.12140241585</v>
      </c>
      <c r="AB30" s="270">
        <f t="shared" si="33"/>
        <v>216320</v>
      </c>
      <c r="AC30" s="303">
        <f t="shared" si="34"/>
        <v>55</v>
      </c>
      <c r="AD30" s="29">
        <f t="shared" si="35"/>
        <v>599560.48560966342</v>
      </c>
      <c r="AE30" s="28">
        <f t="shared" si="9"/>
        <v>89934.07284144951</v>
      </c>
      <c r="AF30" s="31">
        <f t="shared" si="10"/>
        <v>2016742.6027628379</v>
      </c>
      <c r="AG30" s="307">
        <f t="shared" si="36"/>
        <v>56</v>
      </c>
      <c r="AH30" s="29">
        <f t="shared" si="37"/>
        <v>899340.72841449513</v>
      </c>
      <c r="AI30" s="28">
        <f t="shared" si="13"/>
        <v>149890.12140241585</v>
      </c>
      <c r="AJ30" s="153">
        <f t="shared" si="14"/>
        <v>2166632.7241652538</v>
      </c>
      <c r="AK30" s="28">
        <f t="shared" si="38"/>
        <v>13541454.526032835</v>
      </c>
    </row>
    <row r="31" spans="1:37" s="114" customFormat="1">
      <c r="A31" s="148">
        <v>30</v>
      </c>
      <c r="B31" s="506">
        <f t="shared" si="29"/>
        <v>24571864939.719833</v>
      </c>
      <c r="C31" s="506">
        <f t="shared" si="39"/>
        <v>6142966234.9299583</v>
      </c>
      <c r="D31" s="537">
        <f t="shared" si="40"/>
        <v>4095310823.2866387</v>
      </c>
      <c r="E31" s="29"/>
      <c r="F31" s="537"/>
      <c r="G31" s="625">
        <f t="shared" si="41"/>
        <v>1600</v>
      </c>
      <c r="H31" s="241">
        <v>24</v>
      </c>
      <c r="I31" s="648">
        <f t="shared" si="2"/>
        <v>38400</v>
      </c>
      <c r="J31" s="624">
        <v>10500</v>
      </c>
      <c r="K31" s="240">
        <v>59</v>
      </c>
      <c r="L31" s="240">
        <f t="shared" si="16"/>
        <v>619500</v>
      </c>
      <c r="M31" s="230">
        <f>(Z31+AE31)*1.2</f>
        <v>156938.38162332273</v>
      </c>
      <c r="N31" s="542">
        <f t="shared" si="3"/>
        <v>814838.38162332273</v>
      </c>
      <c r="O31" s="18">
        <f t="shared" si="24"/>
        <v>15</v>
      </c>
      <c r="P31" s="230">
        <f t="shared" si="17"/>
        <v>325935.35264932906</v>
      </c>
      <c r="Q31" s="230">
        <f t="shared" si="18"/>
        <v>232810.96617809223</v>
      </c>
      <c r="R31" s="230">
        <f t="shared" si="19"/>
        <v>279373.15941371064</v>
      </c>
      <c r="S31" s="503">
        <f t="shared" si="4"/>
        <v>30</v>
      </c>
      <c r="T31" s="28"/>
      <c r="U31" s="28" t="s">
        <v>315</v>
      </c>
      <c r="V31" s="28">
        <f t="shared" si="5"/>
        <v>1896538.7779484831</v>
      </c>
      <c r="W31" s="557">
        <f t="shared" si="20"/>
        <v>2240</v>
      </c>
      <c r="X31" s="652">
        <f t="shared" si="25"/>
        <v>30260</v>
      </c>
      <c r="Y31" s="255">
        <f t="shared" si="21"/>
        <v>32695.49617152557</v>
      </c>
      <c r="Z31" s="652">
        <f t="shared" si="22"/>
        <v>32695.49617152557</v>
      </c>
      <c r="AA31" s="541">
        <f t="shared" si="6"/>
        <v>163477.48085762784</v>
      </c>
      <c r="AB31" s="270">
        <f t="shared" si="33"/>
        <v>233280</v>
      </c>
      <c r="AC31" s="303">
        <f t="shared" si="34"/>
        <v>57</v>
      </c>
      <c r="AD31" s="29">
        <f t="shared" si="35"/>
        <v>653909.92343051138</v>
      </c>
      <c r="AE31" s="28">
        <f t="shared" si="9"/>
        <v>98086.488514576718</v>
      </c>
      <c r="AF31" s="31">
        <f t="shared" si="10"/>
        <v>2264719.2126798304</v>
      </c>
      <c r="AG31" s="307">
        <f t="shared" si="36"/>
        <v>58</v>
      </c>
      <c r="AH31" s="29">
        <f t="shared" si="37"/>
        <v>980864.88514576713</v>
      </c>
      <c r="AI31" s="28">
        <f t="shared" si="13"/>
        <v>163477.48085762784</v>
      </c>
      <c r="AJ31" s="153">
        <f t="shared" si="14"/>
        <v>2428196.6935374583</v>
      </c>
      <c r="AK31" s="28">
        <f t="shared" si="38"/>
        <v>15176229.334609114</v>
      </c>
    </row>
    <row r="32" spans="1:37" s="114" customFormat="1">
      <c r="A32" s="148">
        <v>31</v>
      </c>
      <c r="B32" s="506">
        <f t="shared" si="29"/>
        <v>41772170397.523712</v>
      </c>
      <c r="C32" s="506">
        <f>B32/4</f>
        <v>10443042599.380928</v>
      </c>
      <c r="D32" s="537">
        <f t="shared" si="40"/>
        <v>6962028399.587285</v>
      </c>
      <c r="E32" s="29"/>
      <c r="F32" s="537"/>
      <c r="G32" s="625">
        <f t="shared" si="41"/>
        <v>1600</v>
      </c>
      <c r="H32" s="241">
        <v>28</v>
      </c>
      <c r="I32" s="648">
        <f t="shared" si="2"/>
        <v>44800</v>
      </c>
      <c r="J32" s="625">
        <v>10500</v>
      </c>
      <c r="K32" s="241">
        <v>64</v>
      </c>
      <c r="L32" s="241">
        <f t="shared" si="16"/>
        <v>672000</v>
      </c>
      <c r="M32" s="231">
        <f>(Z31+AE31+Z32+AE32)*1.2</f>
        <v>328098.93092141295</v>
      </c>
      <c r="N32" s="543">
        <f t="shared" si="3"/>
        <v>1044898.930921413</v>
      </c>
      <c r="O32" s="8">
        <f t="shared" si="24"/>
        <v>15</v>
      </c>
      <c r="P32" s="231">
        <f t="shared" si="17"/>
        <v>417959.57236856519</v>
      </c>
      <c r="Q32" s="231">
        <f t="shared" si="18"/>
        <v>298542.55169183231</v>
      </c>
      <c r="R32" s="231">
        <f t="shared" si="19"/>
        <v>358251.06203019875</v>
      </c>
      <c r="S32" s="503">
        <f t="shared" si="4"/>
        <v>31</v>
      </c>
      <c r="T32" s="28"/>
      <c r="U32" s="28" t="s">
        <v>316</v>
      </c>
      <c r="V32" s="28">
        <f t="shared" si="5"/>
        <v>2139706.8662261278</v>
      </c>
      <c r="W32" s="557">
        <f t="shared" si="20"/>
        <v>2320</v>
      </c>
      <c r="X32" s="652">
        <f t="shared" si="25"/>
        <v>32500</v>
      </c>
      <c r="Y32" s="255">
        <f t="shared" si="21"/>
        <v>35658.447770435465</v>
      </c>
      <c r="Z32" s="652">
        <f t="shared" si="22"/>
        <v>35658.447770435465</v>
      </c>
      <c r="AA32" s="541">
        <f t="shared" si="6"/>
        <v>178292.23885217734</v>
      </c>
      <c r="AB32" s="270">
        <f t="shared" si="33"/>
        <v>250880</v>
      </c>
      <c r="AC32" s="303">
        <f t="shared" si="34"/>
        <v>59</v>
      </c>
      <c r="AD32" s="29">
        <f t="shared" si="35"/>
        <v>713168.95540870936</v>
      </c>
      <c r="AE32" s="28">
        <f t="shared" si="9"/>
        <v>106975.34331130639</v>
      </c>
      <c r="AF32" s="31">
        <f t="shared" si="10"/>
        <v>2535172.0368487649</v>
      </c>
      <c r="AG32" s="307">
        <f t="shared" si="36"/>
        <v>60</v>
      </c>
      <c r="AH32" s="29">
        <f t="shared" si="37"/>
        <v>1069753.4331130642</v>
      </c>
      <c r="AI32" s="28">
        <f t="shared" si="13"/>
        <v>178292.23885217734</v>
      </c>
      <c r="AJ32" s="153">
        <f t="shared" si="14"/>
        <v>2713464.2757009421</v>
      </c>
      <c r="AK32" s="28">
        <f t="shared" si="38"/>
        <v>16959151.723130886</v>
      </c>
    </row>
    <row r="33" spans="1:37" s="560" customFormat="1">
      <c r="A33" s="149"/>
      <c r="B33" s="466"/>
      <c r="C33" s="466"/>
      <c r="D33" s="126"/>
      <c r="E33" s="126"/>
      <c r="F33" s="126"/>
      <c r="G33" s="628">
        <f t="shared" si="41"/>
        <v>1600</v>
      </c>
      <c r="H33" s="629">
        <v>32</v>
      </c>
      <c r="I33" s="617">
        <f t="shared" si="2"/>
        <v>51200</v>
      </c>
      <c r="J33" s="626">
        <v>10500</v>
      </c>
      <c r="K33" s="627">
        <v>70</v>
      </c>
      <c r="L33" s="627">
        <f t="shared" si="16"/>
        <v>735000</v>
      </c>
      <c r="M33" s="601">
        <f>(Z33+AE33)*1.2</f>
        <v>186796.79999999999</v>
      </c>
      <c r="N33" s="612">
        <f t="shared" si="3"/>
        <v>972996.8</v>
      </c>
      <c r="O33" s="596">
        <f t="shared" si="24"/>
        <v>16</v>
      </c>
      <c r="P33" s="601">
        <f t="shared" si="17"/>
        <v>389198.72</v>
      </c>
      <c r="Q33" s="601">
        <f t="shared" si="18"/>
        <v>277999.08571428573</v>
      </c>
      <c r="R33" s="601">
        <f t="shared" si="19"/>
        <v>333598.90285714285</v>
      </c>
      <c r="S33" s="502">
        <f t="shared" si="4"/>
        <v>32</v>
      </c>
      <c r="T33" s="143"/>
      <c r="U33" s="143" t="s">
        <v>322</v>
      </c>
      <c r="V33" s="35">
        <f t="shared" si="5"/>
        <v>2412992</v>
      </c>
      <c r="W33" s="104">
        <f t="shared" si="20"/>
        <v>2400</v>
      </c>
      <c r="X33" s="656">
        <f t="shared" si="25"/>
        <v>34820</v>
      </c>
      <c r="Y33" s="259">
        <f t="shared" si="21"/>
        <v>38916</v>
      </c>
      <c r="Z33" s="656">
        <f t="shared" si="22"/>
        <v>38916</v>
      </c>
      <c r="AA33" s="216">
        <f t="shared" si="6"/>
        <v>194580</v>
      </c>
      <c r="AB33" s="274">
        <f t="shared" si="33"/>
        <v>269120</v>
      </c>
      <c r="AC33" s="303">
        <f t="shared" si="34"/>
        <v>61</v>
      </c>
      <c r="AD33" s="32">
        <f t="shared" si="35"/>
        <v>778320</v>
      </c>
      <c r="AE33" s="35">
        <f t="shared" si="9"/>
        <v>116748</v>
      </c>
      <c r="AF33" s="34">
        <f t="shared" si="10"/>
        <v>2830212.2757009421</v>
      </c>
      <c r="AG33" s="307">
        <f t="shared" si="36"/>
        <v>62</v>
      </c>
      <c r="AH33" s="32">
        <f t="shared" si="37"/>
        <v>1167480</v>
      </c>
      <c r="AI33" s="35">
        <f t="shared" si="13"/>
        <v>194580</v>
      </c>
      <c r="AJ33" s="559">
        <f t="shared" si="14"/>
        <v>3024792.2757009421</v>
      </c>
      <c r="AK33" s="35">
        <f t="shared" si="38"/>
        <v>18904951.723130886</v>
      </c>
    </row>
    <row r="34" spans="1:37" s="560" customFormat="1">
      <c r="A34" s="215"/>
      <c r="B34" s="33"/>
      <c r="C34" s="33"/>
      <c r="D34" s="32"/>
      <c r="E34" s="32"/>
      <c r="F34" s="32"/>
      <c r="G34" s="628">
        <f t="shared" si="41"/>
        <v>1600</v>
      </c>
      <c r="H34" s="629">
        <v>36</v>
      </c>
      <c r="I34" s="617">
        <f t="shared" si="2"/>
        <v>57600</v>
      </c>
      <c r="J34" s="628">
        <v>10500</v>
      </c>
      <c r="K34" s="629">
        <v>77</v>
      </c>
      <c r="L34" s="629">
        <f t="shared" si="16"/>
        <v>808500</v>
      </c>
      <c r="M34" s="602">
        <f>(Z33+AE33+Z34+AE34)*1.2</f>
        <v>390949.70311608253</v>
      </c>
      <c r="N34" s="613">
        <f t="shared" si="3"/>
        <v>1257049.7031160826</v>
      </c>
      <c r="O34" s="143">
        <f t="shared" si="24"/>
        <v>16</v>
      </c>
      <c r="P34" s="602">
        <f t="shared" si="17"/>
        <v>502819.88124643307</v>
      </c>
      <c r="Q34" s="602">
        <f t="shared" si="18"/>
        <v>359157.05803316645</v>
      </c>
      <c r="R34" s="602">
        <f t="shared" si="19"/>
        <v>430988.46963979973</v>
      </c>
      <c r="S34" s="561">
        <f t="shared" si="4"/>
        <v>33</v>
      </c>
      <c r="T34" s="35"/>
      <c r="U34" s="35" t="s">
        <v>323</v>
      </c>
      <c r="V34" s="35">
        <f t="shared" si="5"/>
        <v>2722238.7082144343</v>
      </c>
      <c r="W34" s="104">
        <f t="shared" si="20"/>
        <v>2480</v>
      </c>
      <c r="X34" s="656">
        <f t="shared" si="25"/>
        <v>37220</v>
      </c>
      <c r="Y34" s="259">
        <f t="shared" si="21"/>
        <v>42531.854815850536</v>
      </c>
      <c r="Z34" s="656">
        <f t="shared" si="22"/>
        <v>42531.854815850536</v>
      </c>
      <c r="AA34" s="216">
        <f t="shared" si="6"/>
        <v>212659.27407925267</v>
      </c>
      <c r="AB34" s="274">
        <f t="shared" si="33"/>
        <v>288000</v>
      </c>
      <c r="AC34" s="303">
        <f t="shared" si="34"/>
        <v>63</v>
      </c>
      <c r="AD34" s="32">
        <f t="shared" si="35"/>
        <v>850637.0963170107</v>
      </c>
      <c r="AE34" s="35">
        <f t="shared" si="9"/>
        <v>127595.56444755162</v>
      </c>
      <c r="AF34" s="34">
        <f t="shared" si="10"/>
        <v>3152387.8401484936</v>
      </c>
      <c r="AG34" s="307">
        <f t="shared" si="36"/>
        <v>64</v>
      </c>
      <c r="AH34" s="32">
        <f t="shared" si="37"/>
        <v>1275955.6444755159</v>
      </c>
      <c r="AI34" s="35">
        <f t="shared" si="13"/>
        <v>212659.27407925267</v>
      </c>
      <c r="AJ34" s="559">
        <f t="shared" si="14"/>
        <v>3365047.1142277461</v>
      </c>
      <c r="AK34" s="35">
        <f t="shared" si="38"/>
        <v>21031544.463923413</v>
      </c>
    </row>
    <row r="35" spans="1:37" s="560" customFormat="1">
      <c r="A35" s="215"/>
      <c r="B35" s="33"/>
      <c r="C35" s="33"/>
      <c r="D35" s="32"/>
      <c r="E35" s="32"/>
      <c r="F35" s="32"/>
      <c r="G35" s="630">
        <f>G29*2</f>
        <v>3200</v>
      </c>
      <c r="H35" s="631">
        <v>32</v>
      </c>
      <c r="I35" s="615">
        <f t="shared" si="2"/>
        <v>102400</v>
      </c>
      <c r="J35" s="630">
        <v>10500</v>
      </c>
      <c r="K35" s="631">
        <v>85</v>
      </c>
      <c r="L35" s="631">
        <f t="shared" si="16"/>
        <v>892500</v>
      </c>
      <c r="M35" s="603">
        <f>(Z35+AE35)*1.2</f>
        <v>223625.39248204042</v>
      </c>
      <c r="N35" s="614">
        <f t="shared" ref="N35:N66" si="42">I35+L35+M35</f>
        <v>1218525.3924820404</v>
      </c>
      <c r="O35" s="144">
        <f t="shared" si="24"/>
        <v>17</v>
      </c>
      <c r="P35" s="603">
        <f t="shared" si="17"/>
        <v>487410.15699281613</v>
      </c>
      <c r="Q35" s="603">
        <f t="shared" si="18"/>
        <v>348150.11213772587</v>
      </c>
      <c r="R35" s="603">
        <f t="shared" si="19"/>
        <v>417780.13456527103</v>
      </c>
      <c r="S35" s="561">
        <f t="shared" si="4"/>
        <v>34</v>
      </c>
      <c r="T35" s="35"/>
      <c r="U35" s="35" t="s">
        <v>324</v>
      </c>
      <c r="V35" s="35">
        <f t="shared" ref="V35:V66" si="43">200+(AE35+AI35)/2*(S35-1)/2</f>
        <v>3075049.1466280562</v>
      </c>
      <c r="W35" s="104">
        <f t="shared" si="20"/>
        <v>2560</v>
      </c>
      <c r="X35" s="656">
        <f t="shared" si="25"/>
        <v>39700</v>
      </c>
      <c r="Y35" s="259">
        <f t="shared" si="21"/>
        <v>46588.623433758425</v>
      </c>
      <c r="Z35" s="656">
        <f t="shared" si="22"/>
        <v>46588.623433758425</v>
      </c>
      <c r="AA35" s="216">
        <f t="shared" ref="AA35:AA66" si="44">Z35*5</f>
        <v>232943.11716879212</v>
      </c>
      <c r="AB35" s="274">
        <f t="shared" si="33"/>
        <v>307520</v>
      </c>
      <c r="AC35" s="303">
        <f t="shared" si="34"/>
        <v>65</v>
      </c>
      <c r="AD35" s="32">
        <f t="shared" si="35"/>
        <v>931772.46867516846</v>
      </c>
      <c r="AE35" s="35">
        <f t="shared" ref="AE35:AE66" si="45">Z35*3</f>
        <v>139765.87030127528</v>
      </c>
      <c r="AF35" s="34">
        <f t="shared" ref="AF35:AF66" si="46">Z35*3+AJ34</f>
        <v>3504812.9845290212</v>
      </c>
      <c r="AG35" s="307">
        <f t="shared" si="36"/>
        <v>66</v>
      </c>
      <c r="AH35" s="32">
        <f t="shared" si="37"/>
        <v>1397658.7030127528</v>
      </c>
      <c r="AI35" s="35">
        <f t="shared" ref="AI35:AI66" si="47">Z35*5</f>
        <v>232943.11716879212</v>
      </c>
      <c r="AJ35" s="559">
        <f t="shared" ref="AJ35:AJ66" si="48">Z35*5+AF35</f>
        <v>3737756.1016978133</v>
      </c>
      <c r="AK35" s="35">
        <f t="shared" si="38"/>
        <v>23360975.635611337</v>
      </c>
    </row>
    <row r="36" spans="1:37" s="560" customFormat="1">
      <c r="A36" s="215"/>
      <c r="B36" s="33"/>
      <c r="C36" s="33"/>
      <c r="D36" s="32"/>
      <c r="E36" s="32"/>
      <c r="F36" s="32"/>
      <c r="G36" s="630">
        <f t="shared" ref="G36:G40" si="49">G30*2</f>
        <v>3200</v>
      </c>
      <c r="H36" s="631">
        <v>40</v>
      </c>
      <c r="I36" s="615">
        <f t="shared" si="2"/>
        <v>128000</v>
      </c>
      <c r="J36" s="632">
        <v>10500</v>
      </c>
      <c r="K36" s="633">
        <v>94</v>
      </c>
      <c r="L36" s="633">
        <f t="shared" si="16"/>
        <v>987000</v>
      </c>
      <c r="M36" s="604">
        <f>(Z35+AE35+Z36+AE36)*1.2</f>
        <v>469353.90134281054</v>
      </c>
      <c r="N36" s="615">
        <f t="shared" si="42"/>
        <v>1584353.9013428106</v>
      </c>
      <c r="O36" s="597">
        <f t="shared" si="24"/>
        <v>17</v>
      </c>
      <c r="P36" s="604">
        <f t="shared" si="17"/>
        <v>633741.56053712417</v>
      </c>
      <c r="Q36" s="604">
        <f t="shared" si="18"/>
        <v>452672.543240803</v>
      </c>
      <c r="R36" s="604">
        <f t="shared" si="19"/>
        <v>543207.05188896367</v>
      </c>
      <c r="S36" s="561">
        <f t="shared" si="4"/>
        <v>35</v>
      </c>
      <c r="T36" s="35"/>
      <c r="U36" s="35" t="s">
        <v>325</v>
      </c>
      <c r="V36" s="35">
        <f t="shared" si="43"/>
        <v>3481353.8755275775</v>
      </c>
      <c r="W36" s="104">
        <f t="shared" si="20"/>
        <v>2640</v>
      </c>
      <c r="X36" s="656">
        <f t="shared" si="25"/>
        <v>42260</v>
      </c>
      <c r="Y36" s="259">
        <f t="shared" si="21"/>
        <v>51193.439345993786</v>
      </c>
      <c r="Z36" s="656">
        <f t="shared" si="22"/>
        <v>51193.439345993786</v>
      </c>
      <c r="AA36" s="216">
        <f t="shared" si="44"/>
        <v>255967.19672996894</v>
      </c>
      <c r="AB36" s="274">
        <f t="shared" si="33"/>
        <v>327680</v>
      </c>
      <c r="AC36" s="303">
        <f t="shared" si="34"/>
        <v>67</v>
      </c>
      <c r="AD36" s="32">
        <f t="shared" si="35"/>
        <v>1023868.7869198758</v>
      </c>
      <c r="AE36" s="35">
        <f t="shared" si="45"/>
        <v>153580.31803798134</v>
      </c>
      <c r="AF36" s="34">
        <f t="shared" si="46"/>
        <v>3891336.4197357944</v>
      </c>
      <c r="AG36" s="307">
        <f t="shared" si="36"/>
        <v>68</v>
      </c>
      <c r="AH36" s="32">
        <f t="shared" si="37"/>
        <v>1535803.1803798135</v>
      </c>
      <c r="AI36" s="35">
        <f t="shared" si="47"/>
        <v>255967.19672996894</v>
      </c>
      <c r="AJ36" s="559">
        <f t="shared" si="48"/>
        <v>4147303.6164657632</v>
      </c>
      <c r="AK36" s="35">
        <f t="shared" si="38"/>
        <v>25920647.602911025</v>
      </c>
    </row>
    <row r="37" spans="1:37" s="560" customFormat="1">
      <c r="A37" s="215"/>
      <c r="B37" s="33"/>
      <c r="C37" s="33"/>
      <c r="D37" s="32"/>
      <c r="E37" s="32"/>
      <c r="F37" s="32"/>
      <c r="G37" s="634">
        <f t="shared" si="49"/>
        <v>3200</v>
      </c>
      <c r="H37" s="635">
        <v>48</v>
      </c>
      <c r="I37" s="620">
        <f t="shared" si="2"/>
        <v>153600</v>
      </c>
      <c r="J37" s="634">
        <v>10500</v>
      </c>
      <c r="K37" s="635">
        <v>104</v>
      </c>
      <c r="L37" s="635">
        <f t="shared" si="16"/>
        <v>1092000</v>
      </c>
      <c r="M37" s="605">
        <f>(Z37+AE37)*1.2</f>
        <v>271129.1400142099</v>
      </c>
      <c r="N37" s="616">
        <f t="shared" si="42"/>
        <v>1516729.1400142098</v>
      </c>
      <c r="O37" s="145">
        <f t="shared" ref="O37:O66" si="50">O35+1</f>
        <v>18</v>
      </c>
      <c r="P37" s="605">
        <f t="shared" si="17"/>
        <v>606691.65600568394</v>
      </c>
      <c r="Q37" s="605">
        <f t="shared" si="18"/>
        <v>433351.18286120275</v>
      </c>
      <c r="R37" s="605">
        <f t="shared" si="19"/>
        <v>520021.41943344334</v>
      </c>
      <c r="S37" s="561">
        <f t="shared" si="4"/>
        <v>36</v>
      </c>
      <c r="T37" s="35"/>
      <c r="U37" s="35" t="s">
        <v>326</v>
      </c>
      <c r="V37" s="35">
        <f t="shared" si="43"/>
        <v>3954166.6252072281</v>
      </c>
      <c r="W37" s="104">
        <f t="shared" si="20"/>
        <v>2720</v>
      </c>
      <c r="X37" s="656">
        <f t="shared" si="25"/>
        <v>44900</v>
      </c>
      <c r="Y37" s="259">
        <f t="shared" si="21"/>
        <v>56485.237502960401</v>
      </c>
      <c r="Z37" s="656">
        <f t="shared" si="22"/>
        <v>56485.237502960401</v>
      </c>
      <c r="AA37" s="216">
        <f t="shared" si="44"/>
        <v>282426.18751480198</v>
      </c>
      <c r="AB37" s="274">
        <f t="shared" si="33"/>
        <v>348480</v>
      </c>
      <c r="AC37" s="303">
        <f t="shared" si="34"/>
        <v>69</v>
      </c>
      <c r="AD37" s="32">
        <f t="shared" si="35"/>
        <v>1129704.7500592079</v>
      </c>
      <c r="AE37" s="35">
        <f t="shared" si="45"/>
        <v>169455.7125088812</v>
      </c>
      <c r="AF37" s="34">
        <f t="shared" si="46"/>
        <v>4316759.3289746447</v>
      </c>
      <c r="AG37" s="307">
        <f t="shared" si="36"/>
        <v>70</v>
      </c>
      <c r="AH37" s="32">
        <f t="shared" si="37"/>
        <v>1694557.1250888119</v>
      </c>
      <c r="AI37" s="35">
        <f t="shared" si="47"/>
        <v>282426.18751480198</v>
      </c>
      <c r="AJ37" s="559">
        <f t="shared" si="48"/>
        <v>4599185.5164894462</v>
      </c>
      <c r="AK37" s="35">
        <f t="shared" si="38"/>
        <v>28744909.478059046</v>
      </c>
    </row>
    <row r="38" spans="1:37" s="566" customFormat="1">
      <c r="A38" s="562"/>
      <c r="B38" s="468"/>
      <c r="C38" s="468"/>
      <c r="D38" s="127"/>
      <c r="E38" s="127"/>
      <c r="F38" s="127"/>
      <c r="G38" s="634">
        <f t="shared" si="49"/>
        <v>3200</v>
      </c>
      <c r="H38" s="635">
        <v>56</v>
      </c>
      <c r="I38" s="620">
        <f t="shared" si="2"/>
        <v>179200</v>
      </c>
      <c r="J38" s="634">
        <v>10500</v>
      </c>
      <c r="K38" s="635">
        <v>115</v>
      </c>
      <c r="L38" s="635">
        <f t="shared" si="16"/>
        <v>1207500</v>
      </c>
      <c r="M38" s="605">
        <f>(Z37+AE37+Z38+AE38)*1.2</f>
        <v>571821.27238476358</v>
      </c>
      <c r="N38" s="616">
        <f t="shared" si="42"/>
        <v>1958521.2723847637</v>
      </c>
      <c r="O38" s="145">
        <f t="shared" si="50"/>
        <v>18</v>
      </c>
      <c r="P38" s="605">
        <f t="shared" si="17"/>
        <v>783408.50895390555</v>
      </c>
      <c r="Q38" s="605">
        <f t="shared" si="18"/>
        <v>559577.50639564672</v>
      </c>
      <c r="R38" s="605">
        <f t="shared" si="19"/>
        <v>671493.00767477613</v>
      </c>
      <c r="S38" s="563">
        <f t="shared" si="4"/>
        <v>37</v>
      </c>
      <c r="T38" s="144"/>
      <c r="U38" s="144" t="s">
        <v>317</v>
      </c>
      <c r="V38" s="39">
        <f t="shared" si="43"/>
        <v>4510581.9855583049</v>
      </c>
      <c r="W38" s="81">
        <f t="shared" si="20"/>
        <v>2800</v>
      </c>
      <c r="X38" s="659">
        <f t="shared" si="25"/>
        <v>47620</v>
      </c>
      <c r="Y38" s="261">
        <f t="shared" si="21"/>
        <v>62644.19424386535</v>
      </c>
      <c r="Z38" s="659">
        <f t="shared" si="22"/>
        <v>62644.19424386535</v>
      </c>
      <c r="AA38" s="217">
        <f t="shared" si="44"/>
        <v>313220.97121932672</v>
      </c>
      <c r="AB38" s="276">
        <f t="shared" si="33"/>
        <v>369920</v>
      </c>
      <c r="AC38" s="303">
        <f t="shared" si="34"/>
        <v>71</v>
      </c>
      <c r="AD38" s="36">
        <f t="shared" si="35"/>
        <v>1252883.8848773069</v>
      </c>
      <c r="AE38" s="39">
        <f t="shared" si="45"/>
        <v>187932.58273159605</v>
      </c>
      <c r="AF38" s="38">
        <f t="shared" si="46"/>
        <v>4787118.0992210424</v>
      </c>
      <c r="AG38" s="307">
        <f t="shared" si="36"/>
        <v>72</v>
      </c>
      <c r="AH38" s="36">
        <f t="shared" si="37"/>
        <v>1879325.8273159603</v>
      </c>
      <c r="AI38" s="39">
        <f t="shared" si="47"/>
        <v>313220.97121932672</v>
      </c>
      <c r="AJ38" s="565">
        <f t="shared" si="48"/>
        <v>5100339.0704403687</v>
      </c>
      <c r="AK38" s="39">
        <f t="shared" si="38"/>
        <v>31877119.190252312</v>
      </c>
    </row>
    <row r="39" spans="1:37" s="566" customFormat="1">
      <c r="A39" s="564"/>
      <c r="B39" s="37"/>
      <c r="C39" s="37"/>
      <c r="D39" s="36"/>
      <c r="E39" s="36"/>
      <c r="F39" s="36"/>
      <c r="G39" s="625">
        <f t="shared" si="49"/>
        <v>3200</v>
      </c>
      <c r="H39" s="241">
        <v>64</v>
      </c>
      <c r="I39" s="648">
        <f t="shared" si="2"/>
        <v>204800</v>
      </c>
      <c r="J39" s="624">
        <v>10500</v>
      </c>
      <c r="K39" s="240">
        <v>127</v>
      </c>
      <c r="L39" s="240">
        <f t="shared" si="16"/>
        <v>1333500</v>
      </c>
      <c r="M39" s="230">
        <f>(Z39+AE39)*1.2</f>
        <v>335539.05298658198</v>
      </c>
      <c r="N39" s="542">
        <f t="shared" si="42"/>
        <v>1873839.052986582</v>
      </c>
      <c r="O39" s="18">
        <f t="shared" si="50"/>
        <v>19</v>
      </c>
      <c r="P39" s="230">
        <f t="shared" si="17"/>
        <v>749535.62119463272</v>
      </c>
      <c r="Q39" s="230">
        <f t="shared" si="18"/>
        <v>535382.5865675949</v>
      </c>
      <c r="R39" s="230">
        <f t="shared" si="19"/>
        <v>642459.10388111381</v>
      </c>
      <c r="S39" s="567">
        <f t="shared" si="4"/>
        <v>38</v>
      </c>
      <c r="T39" s="39"/>
      <c r="U39" s="39" t="s">
        <v>318</v>
      </c>
      <c r="V39" s="39">
        <f t="shared" si="43"/>
        <v>5173093.733543139</v>
      </c>
      <c r="W39" s="81">
        <f t="shared" si="20"/>
        <v>2880</v>
      </c>
      <c r="X39" s="659">
        <f t="shared" si="25"/>
        <v>50420</v>
      </c>
      <c r="Y39" s="261">
        <f t="shared" si="21"/>
        <v>69903.969372204578</v>
      </c>
      <c r="Z39" s="659">
        <f t="shared" si="22"/>
        <v>69903.969372204578</v>
      </c>
      <c r="AA39" s="217">
        <f t="shared" si="44"/>
        <v>349519.84686102287</v>
      </c>
      <c r="AB39" s="276">
        <f t="shared" si="33"/>
        <v>392000</v>
      </c>
      <c r="AC39" s="303">
        <f t="shared" si="34"/>
        <v>73</v>
      </c>
      <c r="AD39" s="36">
        <f t="shared" si="35"/>
        <v>1398079.3874440915</v>
      </c>
      <c r="AE39" s="39">
        <f t="shared" si="45"/>
        <v>209711.90811661375</v>
      </c>
      <c r="AF39" s="38">
        <f t="shared" si="46"/>
        <v>5310050.9785569822</v>
      </c>
      <c r="AG39" s="307">
        <f t="shared" si="36"/>
        <v>74</v>
      </c>
      <c r="AH39" s="36">
        <f t="shared" si="37"/>
        <v>2097119.0811661372</v>
      </c>
      <c r="AI39" s="39">
        <f t="shared" si="47"/>
        <v>349519.84686102287</v>
      </c>
      <c r="AJ39" s="565">
        <f t="shared" si="48"/>
        <v>5659570.8254180048</v>
      </c>
      <c r="AK39" s="39">
        <f t="shared" si="38"/>
        <v>35372317.658862539</v>
      </c>
    </row>
    <row r="40" spans="1:37" s="566" customFormat="1">
      <c r="A40" s="564"/>
      <c r="B40" s="37"/>
      <c r="C40" s="37"/>
      <c r="D40" s="36"/>
      <c r="E40" s="36"/>
      <c r="F40" s="36"/>
      <c r="G40" s="625">
        <f t="shared" si="49"/>
        <v>3200</v>
      </c>
      <c r="H40" s="241">
        <v>72</v>
      </c>
      <c r="I40" s="648">
        <f t="shared" si="2"/>
        <v>230400</v>
      </c>
      <c r="J40" s="625">
        <v>10500</v>
      </c>
      <c r="K40" s="241">
        <v>140</v>
      </c>
      <c r="L40" s="241">
        <f t="shared" si="16"/>
        <v>1470000</v>
      </c>
      <c r="M40" s="231">
        <f>(Z39+AE39+Z40+AE40)*1.2</f>
        <v>712663.44737130369</v>
      </c>
      <c r="N40" s="543">
        <f t="shared" si="42"/>
        <v>2413063.4473713036</v>
      </c>
      <c r="O40" s="8">
        <f t="shared" si="50"/>
        <v>19</v>
      </c>
      <c r="P40" s="231">
        <f t="shared" si="17"/>
        <v>965225.37894852133</v>
      </c>
      <c r="Q40" s="231">
        <f t="shared" si="18"/>
        <v>689446.69924894383</v>
      </c>
      <c r="R40" s="231">
        <f t="shared" si="19"/>
        <v>827336.03909873264</v>
      </c>
      <c r="S40" s="567">
        <f t="shared" si="4"/>
        <v>39</v>
      </c>
      <c r="T40" s="39"/>
      <c r="U40" s="39" t="s">
        <v>319</v>
      </c>
      <c r="V40" s="39">
        <f t="shared" si="43"/>
        <v>5971336.2444247622</v>
      </c>
      <c r="W40" s="81">
        <f t="shared" si="20"/>
        <v>2960</v>
      </c>
      <c r="X40" s="659">
        <f t="shared" si="25"/>
        <v>53300</v>
      </c>
      <c r="Y40" s="261">
        <f t="shared" si="21"/>
        <v>78567.582163483719</v>
      </c>
      <c r="Z40" s="659">
        <f t="shared" si="22"/>
        <v>78567.582163483719</v>
      </c>
      <c r="AA40" s="217">
        <f t="shared" si="44"/>
        <v>392837.9108174186</v>
      </c>
      <c r="AB40" s="276">
        <f t="shared" si="33"/>
        <v>414720</v>
      </c>
      <c r="AC40" s="303">
        <f t="shared" si="34"/>
        <v>75</v>
      </c>
      <c r="AD40" s="36">
        <f t="shared" si="35"/>
        <v>1571351.6432696744</v>
      </c>
      <c r="AE40" s="39">
        <f t="shared" si="45"/>
        <v>235702.74649045116</v>
      </c>
      <c r="AF40" s="38">
        <f t="shared" si="46"/>
        <v>5895273.5719084563</v>
      </c>
      <c r="AG40" s="307">
        <f t="shared" si="36"/>
        <v>76</v>
      </c>
      <c r="AH40" s="36">
        <f t="shared" si="37"/>
        <v>2357027.4649045113</v>
      </c>
      <c r="AI40" s="39">
        <f t="shared" si="47"/>
        <v>392837.9108174186</v>
      </c>
      <c r="AJ40" s="565">
        <f t="shared" si="48"/>
        <v>6288111.4827258745</v>
      </c>
      <c r="AK40" s="39">
        <f t="shared" si="38"/>
        <v>39300696.767036721</v>
      </c>
    </row>
    <row r="41" spans="1:37" s="566" customFormat="1">
      <c r="A41" s="564"/>
      <c r="B41" s="37"/>
      <c r="C41" s="37"/>
      <c r="D41" s="36"/>
      <c r="E41" s="36"/>
      <c r="F41" s="36"/>
      <c r="G41" s="628">
        <f>G35*2</f>
        <v>6400</v>
      </c>
      <c r="H41" s="629">
        <v>64</v>
      </c>
      <c r="I41" s="617">
        <f t="shared" si="2"/>
        <v>409600</v>
      </c>
      <c r="J41" s="626">
        <v>105000</v>
      </c>
      <c r="K41" s="627">
        <v>29</v>
      </c>
      <c r="L41" s="627">
        <f t="shared" si="16"/>
        <v>3045000</v>
      </c>
      <c r="M41" s="601">
        <f>(Z41+AE41)*1.2</f>
        <v>427334.39999999991</v>
      </c>
      <c r="N41" s="612">
        <f t="shared" si="42"/>
        <v>3881934.4</v>
      </c>
      <c r="O41" s="596">
        <f t="shared" si="50"/>
        <v>20</v>
      </c>
      <c r="P41" s="601">
        <f t="shared" si="17"/>
        <v>1552773.7599999998</v>
      </c>
      <c r="Q41" s="601">
        <f t="shared" si="18"/>
        <v>1109124.1142857145</v>
      </c>
      <c r="R41" s="601">
        <f t="shared" si="19"/>
        <v>1330948.9371428571</v>
      </c>
      <c r="S41" s="567">
        <f t="shared" si="4"/>
        <v>40</v>
      </c>
      <c r="T41" s="39"/>
      <c r="U41" s="39" t="s">
        <v>320</v>
      </c>
      <c r="V41" s="39">
        <f t="shared" si="43"/>
        <v>6944383.9999999991</v>
      </c>
      <c r="W41" s="81">
        <f t="shared" si="20"/>
        <v>3040</v>
      </c>
      <c r="X41" s="659">
        <f t="shared" si="25"/>
        <v>56260</v>
      </c>
      <c r="Y41" s="261">
        <f t="shared" si="21"/>
        <v>89027.999999999985</v>
      </c>
      <c r="Z41" s="659">
        <f t="shared" si="22"/>
        <v>89027.999999999985</v>
      </c>
      <c r="AA41" s="217">
        <f t="shared" si="44"/>
        <v>445139.99999999994</v>
      </c>
      <c r="AB41" s="276">
        <f t="shared" si="33"/>
        <v>438080</v>
      </c>
      <c r="AC41" s="303">
        <f t="shared" si="34"/>
        <v>77</v>
      </c>
      <c r="AD41" s="36">
        <f t="shared" si="35"/>
        <v>1780559.9999999998</v>
      </c>
      <c r="AE41" s="39">
        <f t="shared" si="45"/>
        <v>267083.99999999994</v>
      </c>
      <c r="AF41" s="38">
        <f t="shared" si="46"/>
        <v>6555195.4827258745</v>
      </c>
      <c r="AG41" s="307">
        <f t="shared" si="36"/>
        <v>78</v>
      </c>
      <c r="AH41" s="36">
        <f t="shared" si="37"/>
        <v>2670839.9999999995</v>
      </c>
      <c r="AI41" s="39">
        <f t="shared" si="47"/>
        <v>445139.99999999994</v>
      </c>
      <c r="AJ41" s="565">
        <f t="shared" si="48"/>
        <v>7000335.4827258745</v>
      </c>
      <c r="AK41" s="39">
        <f t="shared" si="38"/>
        <v>43752096.767036721</v>
      </c>
    </row>
    <row r="42" spans="1:37" s="566" customFormat="1">
      <c r="A42" s="564"/>
      <c r="B42" s="37"/>
      <c r="C42" s="37"/>
      <c r="D42" s="36"/>
      <c r="E42" s="36"/>
      <c r="F42" s="36"/>
      <c r="G42" s="628">
        <f t="shared" ref="G42:G46" si="51">G36*2</f>
        <v>6400</v>
      </c>
      <c r="H42" s="629">
        <v>70</v>
      </c>
      <c r="I42" s="617">
        <f t="shared" si="2"/>
        <v>448000</v>
      </c>
      <c r="J42" s="628">
        <v>105000</v>
      </c>
      <c r="K42" s="629">
        <v>31</v>
      </c>
      <c r="L42" s="629">
        <f t="shared" si="16"/>
        <v>3255000</v>
      </c>
      <c r="M42" s="602">
        <f>(Z41+AE41+Z42+AE42)*1.2</f>
        <v>915949.62492866057</v>
      </c>
      <c r="N42" s="613">
        <f t="shared" si="42"/>
        <v>4618949.6249286607</v>
      </c>
      <c r="O42" s="143">
        <f t="shared" si="50"/>
        <v>20</v>
      </c>
      <c r="P42" s="602">
        <f t="shared" si="17"/>
        <v>1847579.8499714641</v>
      </c>
      <c r="Q42" s="602">
        <f t="shared" si="18"/>
        <v>1319699.8928367603</v>
      </c>
      <c r="R42" s="602">
        <f t="shared" si="19"/>
        <v>1583639.8714041123</v>
      </c>
      <c r="S42" s="567">
        <f t="shared" si="4"/>
        <v>41</v>
      </c>
      <c r="T42" s="39"/>
      <c r="U42" s="39" t="s">
        <v>321</v>
      </c>
      <c r="V42" s="39">
        <f t="shared" si="43"/>
        <v>8143787.0821443433</v>
      </c>
      <c r="W42" s="81">
        <f t="shared" si="20"/>
        <v>3120</v>
      </c>
      <c r="X42" s="659">
        <f t="shared" si="25"/>
        <v>59300</v>
      </c>
      <c r="Y42" s="261">
        <f t="shared" si="21"/>
        <v>101794.83852680429</v>
      </c>
      <c r="Z42" s="659">
        <f t="shared" si="22"/>
        <v>101794.83852680429</v>
      </c>
      <c r="AA42" s="217">
        <f t="shared" si="44"/>
        <v>508974.19263402146</v>
      </c>
      <c r="AB42" s="276">
        <f t="shared" si="33"/>
        <v>462080</v>
      </c>
      <c r="AC42" s="303">
        <f t="shared" si="34"/>
        <v>79</v>
      </c>
      <c r="AD42" s="36">
        <f t="shared" si="35"/>
        <v>2035896.7705360858</v>
      </c>
      <c r="AE42" s="39">
        <f t="shared" si="45"/>
        <v>305384.51558041287</v>
      </c>
      <c r="AF42" s="38">
        <f t="shared" si="46"/>
        <v>7305719.9983062875</v>
      </c>
      <c r="AG42" s="307">
        <f t="shared" si="36"/>
        <v>80</v>
      </c>
      <c r="AH42" s="36">
        <f t="shared" si="37"/>
        <v>3053845.1558041289</v>
      </c>
      <c r="AI42" s="39">
        <f t="shared" si="47"/>
        <v>508974.19263402146</v>
      </c>
      <c r="AJ42" s="565">
        <f t="shared" si="48"/>
        <v>7814694.1909403093</v>
      </c>
      <c r="AK42" s="39">
        <f t="shared" si="38"/>
        <v>48841838.693376936</v>
      </c>
    </row>
    <row r="43" spans="1:37" s="189" customFormat="1">
      <c r="A43" s="568"/>
      <c r="B43" s="13"/>
      <c r="C43" s="13"/>
      <c r="D43" s="12"/>
      <c r="E43" s="12"/>
      <c r="F43" s="12"/>
      <c r="G43" s="630">
        <f t="shared" si="51"/>
        <v>6400</v>
      </c>
      <c r="H43" s="631">
        <v>76</v>
      </c>
      <c r="I43" s="615">
        <f t="shared" si="2"/>
        <v>486400</v>
      </c>
      <c r="J43" s="630">
        <v>105000</v>
      </c>
      <c r="K43" s="631">
        <v>34</v>
      </c>
      <c r="L43" s="631">
        <f t="shared" si="16"/>
        <v>3570000</v>
      </c>
      <c r="M43" s="603">
        <f>(Z43+AE43)*1.2</f>
        <v>564139.13985632395</v>
      </c>
      <c r="N43" s="614">
        <f t="shared" si="42"/>
        <v>4620539.1398563236</v>
      </c>
      <c r="O43" s="144">
        <f t="shared" si="50"/>
        <v>21</v>
      </c>
      <c r="P43" s="603">
        <f t="shared" si="17"/>
        <v>1848215.6559425294</v>
      </c>
      <c r="Q43" s="603">
        <f t="shared" si="18"/>
        <v>1320154.0399589497</v>
      </c>
      <c r="R43" s="603">
        <f t="shared" si="19"/>
        <v>1584184.8479507396</v>
      </c>
      <c r="S43" s="569">
        <f t="shared" si="4"/>
        <v>42</v>
      </c>
      <c r="T43" s="11"/>
      <c r="U43" s="11" t="s">
        <v>327</v>
      </c>
      <c r="V43" s="570">
        <f t="shared" si="43"/>
        <v>9637576.9725455344</v>
      </c>
      <c r="W43" s="571">
        <f t="shared" si="20"/>
        <v>3200</v>
      </c>
      <c r="X43" s="668">
        <f t="shared" si="25"/>
        <v>62420</v>
      </c>
      <c r="Y43" s="671">
        <f t="shared" si="21"/>
        <v>117528.98747006748</v>
      </c>
      <c r="Z43" s="668">
        <f t="shared" si="22"/>
        <v>117528.98747006748</v>
      </c>
      <c r="AA43" s="573">
        <f t="shared" si="44"/>
        <v>587644.93735033739</v>
      </c>
      <c r="AB43" s="673">
        <f t="shared" si="33"/>
        <v>486720</v>
      </c>
      <c r="AC43" s="303">
        <f t="shared" si="34"/>
        <v>81</v>
      </c>
      <c r="AD43" s="572">
        <f t="shared" si="35"/>
        <v>2350579.7494013496</v>
      </c>
      <c r="AE43" s="570">
        <f t="shared" si="45"/>
        <v>352586.96241020248</v>
      </c>
      <c r="AF43" s="574">
        <f t="shared" si="46"/>
        <v>8167281.1533505116</v>
      </c>
      <c r="AG43" s="307">
        <f t="shared" si="36"/>
        <v>82</v>
      </c>
      <c r="AH43" s="572">
        <f t="shared" si="37"/>
        <v>3525869.6241020244</v>
      </c>
      <c r="AI43" s="570">
        <f t="shared" si="47"/>
        <v>587644.93735033739</v>
      </c>
      <c r="AJ43" s="576">
        <f t="shared" si="48"/>
        <v>8754926.0907008499</v>
      </c>
      <c r="AK43" s="570">
        <f t="shared" si="38"/>
        <v>54718288.066880316</v>
      </c>
    </row>
    <row r="44" spans="1:37" s="189" customFormat="1">
      <c r="A44" s="575"/>
      <c r="B44" s="577"/>
      <c r="C44" s="577"/>
      <c r="D44" s="572"/>
      <c r="E44" s="572"/>
      <c r="F44" s="572"/>
      <c r="G44" s="630">
        <f t="shared" si="51"/>
        <v>6400</v>
      </c>
      <c r="H44" s="631">
        <v>82</v>
      </c>
      <c r="I44" s="615">
        <f t="shared" si="2"/>
        <v>524800</v>
      </c>
      <c r="J44" s="632">
        <v>105000</v>
      </c>
      <c r="K44" s="633">
        <v>38</v>
      </c>
      <c r="L44" s="633">
        <f t="shared" si="16"/>
        <v>3990000</v>
      </c>
      <c r="M44" s="604">
        <f>(Z43+AE43+Z44+AE44)*1.2</f>
        <v>1222159.2107424855</v>
      </c>
      <c r="N44" s="615">
        <f t="shared" si="42"/>
        <v>5736959.2107424857</v>
      </c>
      <c r="O44" s="597">
        <f t="shared" si="50"/>
        <v>21</v>
      </c>
      <c r="P44" s="604">
        <f t="shared" si="17"/>
        <v>2294783.684296994</v>
      </c>
      <c r="Q44" s="604">
        <f t="shared" si="18"/>
        <v>1639131.2030692815</v>
      </c>
      <c r="R44" s="604">
        <f t="shared" si="19"/>
        <v>1966957.4436831379</v>
      </c>
      <c r="S44" s="578">
        <f t="shared" si="4"/>
        <v>43</v>
      </c>
      <c r="T44" s="570"/>
      <c r="U44" s="570" t="s">
        <v>328</v>
      </c>
      <c r="V44" s="570">
        <f t="shared" si="43"/>
        <v>11515551.240507826</v>
      </c>
      <c r="W44" s="571">
        <f t="shared" si="20"/>
        <v>3280</v>
      </c>
      <c r="X44" s="668">
        <f t="shared" si="25"/>
        <v>65620</v>
      </c>
      <c r="Y44" s="671">
        <f t="shared" si="21"/>
        <v>137087.51476795031</v>
      </c>
      <c r="Z44" s="668">
        <f t="shared" si="22"/>
        <v>137087.51476795031</v>
      </c>
      <c r="AA44" s="573">
        <f t="shared" si="44"/>
        <v>685437.57383975154</v>
      </c>
      <c r="AB44" s="673">
        <f t="shared" si="33"/>
        <v>512000</v>
      </c>
      <c r="AC44" s="303">
        <f t="shared" si="34"/>
        <v>83</v>
      </c>
      <c r="AD44" s="572">
        <f t="shared" si="35"/>
        <v>2741750.2953590062</v>
      </c>
      <c r="AE44" s="570">
        <f t="shared" si="45"/>
        <v>411262.54430385097</v>
      </c>
      <c r="AF44" s="574">
        <f t="shared" si="46"/>
        <v>9166188.6350047011</v>
      </c>
      <c r="AG44" s="307">
        <f t="shared" si="36"/>
        <v>84</v>
      </c>
      <c r="AH44" s="572">
        <f t="shared" si="37"/>
        <v>4112625.4430385092</v>
      </c>
      <c r="AI44" s="570">
        <f t="shared" si="47"/>
        <v>685437.57383975154</v>
      </c>
      <c r="AJ44" s="576">
        <f t="shared" si="48"/>
        <v>9851626.2088444531</v>
      </c>
      <c r="AK44" s="570">
        <f t="shared" si="38"/>
        <v>61572663.805277832</v>
      </c>
    </row>
    <row r="45" spans="1:37" s="189" customFormat="1">
      <c r="A45" s="575"/>
      <c r="B45" s="577"/>
      <c r="C45" s="577"/>
      <c r="D45" s="572"/>
      <c r="E45" s="572"/>
      <c r="F45" s="572"/>
      <c r="G45" s="634">
        <f t="shared" si="51"/>
        <v>6400</v>
      </c>
      <c r="H45" s="635">
        <v>88</v>
      </c>
      <c r="I45" s="620">
        <f t="shared" si="2"/>
        <v>563200</v>
      </c>
      <c r="J45" s="634">
        <v>105000</v>
      </c>
      <c r="K45" s="635">
        <v>43</v>
      </c>
      <c r="L45" s="635">
        <f t="shared" si="16"/>
        <v>4515000</v>
      </c>
      <c r="M45" s="605">
        <f>(Z45+AE45)*1.2</f>
        <v>775593.12011367932</v>
      </c>
      <c r="N45" s="616">
        <f t="shared" si="42"/>
        <v>5853793.1201136792</v>
      </c>
      <c r="O45" s="145">
        <f t="shared" si="50"/>
        <v>22</v>
      </c>
      <c r="P45" s="605">
        <f t="shared" si="17"/>
        <v>2341517.2480454715</v>
      </c>
      <c r="Q45" s="605">
        <f t="shared" si="18"/>
        <v>1672512.3200324797</v>
      </c>
      <c r="R45" s="605">
        <f t="shared" si="19"/>
        <v>2007014.7840389758</v>
      </c>
      <c r="S45" s="578">
        <f t="shared" si="4"/>
        <v>44</v>
      </c>
      <c r="T45" s="570"/>
      <c r="U45" s="570" t="s">
        <v>329</v>
      </c>
      <c r="V45" s="570">
        <f t="shared" si="43"/>
        <v>13896243.402036756</v>
      </c>
      <c r="W45" s="571">
        <f t="shared" si="20"/>
        <v>3360</v>
      </c>
      <c r="X45" s="668">
        <f t="shared" si="25"/>
        <v>68900</v>
      </c>
      <c r="Y45" s="671">
        <f t="shared" si="21"/>
        <v>161581.90002368321</v>
      </c>
      <c r="Z45" s="668">
        <f t="shared" si="22"/>
        <v>161581.90002368321</v>
      </c>
      <c r="AA45" s="573">
        <f t="shared" si="44"/>
        <v>807909.50011841604</v>
      </c>
      <c r="AB45" s="673">
        <f t="shared" si="33"/>
        <v>537920</v>
      </c>
      <c r="AC45" s="303">
        <f t="shared" si="34"/>
        <v>85</v>
      </c>
      <c r="AD45" s="572">
        <f t="shared" si="35"/>
        <v>3231638.0004736641</v>
      </c>
      <c r="AE45" s="570">
        <f t="shared" si="45"/>
        <v>484745.70007104962</v>
      </c>
      <c r="AF45" s="574">
        <f t="shared" si="46"/>
        <v>10336371.908915503</v>
      </c>
      <c r="AG45" s="307">
        <f t="shared" si="36"/>
        <v>86</v>
      </c>
      <c r="AH45" s="572">
        <f t="shared" si="37"/>
        <v>4847457.0007104967</v>
      </c>
      <c r="AI45" s="570">
        <f t="shared" si="47"/>
        <v>807909.50011841604</v>
      </c>
      <c r="AJ45" s="576">
        <f t="shared" si="48"/>
        <v>11144281.409033919</v>
      </c>
      <c r="AK45" s="570">
        <f t="shared" si="38"/>
        <v>69651758.80646199</v>
      </c>
    </row>
    <row r="46" spans="1:37" s="189" customFormat="1">
      <c r="A46" s="575"/>
      <c r="B46" s="577"/>
      <c r="C46" s="577"/>
      <c r="D46" s="572"/>
      <c r="E46" s="572"/>
      <c r="F46" s="572"/>
      <c r="G46" s="634">
        <f t="shared" si="51"/>
        <v>6400</v>
      </c>
      <c r="H46" s="635">
        <v>94</v>
      </c>
      <c r="I46" s="620">
        <f t="shared" si="2"/>
        <v>601600</v>
      </c>
      <c r="J46" s="634">
        <v>105000</v>
      </c>
      <c r="K46" s="635">
        <v>49</v>
      </c>
      <c r="L46" s="635">
        <f t="shared" si="16"/>
        <v>5145000</v>
      </c>
      <c r="M46" s="605">
        <f>(Z45+AE45+Z46+AE46)*1.2</f>
        <v>1699370.1790781079</v>
      </c>
      <c r="N46" s="616">
        <f t="shared" si="42"/>
        <v>7445970.1790781077</v>
      </c>
      <c r="O46" s="145">
        <f t="shared" si="50"/>
        <v>22</v>
      </c>
      <c r="P46" s="605">
        <f t="shared" si="17"/>
        <v>2978388.071631243</v>
      </c>
      <c r="Q46" s="605">
        <f t="shared" si="18"/>
        <v>2127420.0511651738</v>
      </c>
      <c r="R46" s="605">
        <f t="shared" si="19"/>
        <v>2552904.0613982086</v>
      </c>
      <c r="S46" s="578">
        <f t="shared" si="4"/>
        <v>45</v>
      </c>
      <c r="T46" s="570"/>
      <c r="U46" s="570" t="s">
        <v>330</v>
      </c>
      <c r="V46" s="570">
        <f t="shared" si="43"/>
        <v>16936112.747681189</v>
      </c>
      <c r="W46" s="571">
        <f t="shared" si="20"/>
        <v>3440</v>
      </c>
      <c r="X46" s="668">
        <f t="shared" si="25"/>
        <v>72260</v>
      </c>
      <c r="Y46" s="671">
        <f t="shared" si="21"/>
        <v>192453.55395092262</v>
      </c>
      <c r="Z46" s="668">
        <f t="shared" si="22"/>
        <v>192453.55395092262</v>
      </c>
      <c r="AA46" s="573">
        <f t="shared" si="44"/>
        <v>962267.76975461305</v>
      </c>
      <c r="AB46" s="673">
        <f t="shared" si="33"/>
        <v>564480</v>
      </c>
      <c r="AC46" s="303">
        <f t="shared" si="34"/>
        <v>87</v>
      </c>
      <c r="AD46" s="572">
        <f t="shared" si="35"/>
        <v>3849071.0790184522</v>
      </c>
      <c r="AE46" s="570">
        <f t="shared" si="45"/>
        <v>577360.66185276792</v>
      </c>
      <c r="AF46" s="574">
        <f t="shared" si="46"/>
        <v>11721642.070886686</v>
      </c>
      <c r="AG46" s="307">
        <f t="shared" si="36"/>
        <v>88</v>
      </c>
      <c r="AH46" s="572">
        <f t="shared" si="37"/>
        <v>5773606.6185276788</v>
      </c>
      <c r="AI46" s="570">
        <f t="shared" si="47"/>
        <v>962267.76975461305</v>
      </c>
      <c r="AJ46" s="576">
        <f t="shared" si="48"/>
        <v>12683909.840641299</v>
      </c>
      <c r="AK46" s="570">
        <f t="shared" si="38"/>
        <v>79274436.504008129</v>
      </c>
    </row>
    <row r="47" spans="1:37" s="189" customFormat="1">
      <c r="A47" s="575"/>
      <c r="B47" s="577"/>
      <c r="C47" s="577"/>
      <c r="D47" s="572"/>
      <c r="E47" s="572"/>
      <c r="F47" s="572"/>
      <c r="G47" s="625">
        <f>G41*4</f>
        <v>25600</v>
      </c>
      <c r="H47" s="241">
        <v>64</v>
      </c>
      <c r="I47" s="648">
        <f t="shared" si="2"/>
        <v>1638400</v>
      </c>
      <c r="J47" s="624">
        <v>105000</v>
      </c>
      <c r="K47" s="240">
        <v>56</v>
      </c>
      <c r="L47" s="240">
        <f t="shared" si="16"/>
        <v>5880000</v>
      </c>
      <c r="M47" s="230">
        <f>(Z47+AE47)*1.2</f>
        <v>1111544.4238926561</v>
      </c>
      <c r="N47" s="542">
        <f t="shared" si="42"/>
        <v>8629944.4238926563</v>
      </c>
      <c r="O47" s="18">
        <f t="shared" si="50"/>
        <v>23</v>
      </c>
      <c r="P47" s="230">
        <f t="shared" si="17"/>
        <v>3451977.7695570625</v>
      </c>
      <c r="Q47" s="230">
        <f t="shared" si="18"/>
        <v>2465698.4068264733</v>
      </c>
      <c r="R47" s="230">
        <f t="shared" si="19"/>
        <v>2958838.0881917677</v>
      </c>
      <c r="S47" s="578">
        <f t="shared" si="4"/>
        <v>46</v>
      </c>
      <c r="T47" s="570"/>
      <c r="U47" s="570" t="s">
        <v>331</v>
      </c>
      <c r="V47" s="570">
        <f t="shared" si="43"/>
        <v>20841657.947987299</v>
      </c>
      <c r="W47" s="571">
        <f t="shared" si="20"/>
        <v>3520</v>
      </c>
      <c r="X47" s="668">
        <f t="shared" si="25"/>
        <v>75700</v>
      </c>
      <c r="Y47" s="671">
        <f t="shared" si="21"/>
        <v>231571.75497763668</v>
      </c>
      <c r="Z47" s="668">
        <f t="shared" si="22"/>
        <v>231571.75497763668</v>
      </c>
      <c r="AA47" s="573">
        <f t="shared" si="44"/>
        <v>1157858.7748881835</v>
      </c>
      <c r="AB47" s="673">
        <f t="shared" si="33"/>
        <v>591680</v>
      </c>
      <c r="AC47" s="303">
        <f t="shared" si="34"/>
        <v>89</v>
      </c>
      <c r="AD47" s="572">
        <f t="shared" si="35"/>
        <v>4631435.0995527338</v>
      </c>
      <c r="AE47" s="570">
        <f t="shared" si="45"/>
        <v>694715.26493290998</v>
      </c>
      <c r="AF47" s="574">
        <f t="shared" si="46"/>
        <v>13378625.105574209</v>
      </c>
      <c r="AG47" s="307">
        <f t="shared" si="36"/>
        <v>90</v>
      </c>
      <c r="AH47" s="572">
        <f t="shared" si="37"/>
        <v>6947152.6493291007</v>
      </c>
      <c r="AI47" s="570">
        <f t="shared" si="47"/>
        <v>1157858.7748881835</v>
      </c>
      <c r="AJ47" s="576">
        <f t="shared" si="48"/>
        <v>14536483.880462393</v>
      </c>
      <c r="AK47" s="570">
        <f t="shared" si="38"/>
        <v>90853024.252889961</v>
      </c>
    </row>
    <row r="48" spans="1:37" s="594" customFormat="1">
      <c r="A48" s="147"/>
      <c r="B48" s="16"/>
      <c r="C48" s="16"/>
      <c r="D48" s="15"/>
      <c r="E48" s="15"/>
      <c r="F48" s="15"/>
      <c r="G48" s="625">
        <f t="shared" ref="G48:G52" si="52">G42*4</f>
        <v>25600</v>
      </c>
      <c r="H48" s="241">
        <v>70</v>
      </c>
      <c r="I48" s="648">
        <f t="shared" si="2"/>
        <v>1792000</v>
      </c>
      <c r="J48" s="625">
        <v>105000</v>
      </c>
      <c r="K48" s="241">
        <v>66</v>
      </c>
      <c r="L48" s="241">
        <f t="shared" si="16"/>
        <v>6930000</v>
      </c>
      <c r="M48" s="231">
        <f>(Z47+AE47+Z48+AE48)*1.2</f>
        <v>2462075.5789704309</v>
      </c>
      <c r="N48" s="543">
        <f t="shared" si="42"/>
        <v>11184075.57897043</v>
      </c>
      <c r="O48" s="8">
        <f t="shared" si="50"/>
        <v>23</v>
      </c>
      <c r="P48" s="231">
        <f t="shared" si="17"/>
        <v>4473630.2315881718</v>
      </c>
      <c r="Q48" s="231">
        <f t="shared" si="18"/>
        <v>3195450.1654201234</v>
      </c>
      <c r="R48" s="231">
        <f t="shared" si="19"/>
        <v>3834540.1985041476</v>
      </c>
      <c r="S48" s="589">
        <f t="shared" si="4"/>
        <v>47</v>
      </c>
      <c r="T48" s="14"/>
      <c r="U48" s="14" t="s">
        <v>332</v>
      </c>
      <c r="V48" s="312">
        <f t="shared" si="43"/>
        <v>25885380.472324017</v>
      </c>
      <c r="W48" s="590">
        <f t="shared" si="20"/>
        <v>3600</v>
      </c>
      <c r="X48" s="650">
        <f t="shared" si="25"/>
        <v>79220</v>
      </c>
      <c r="Y48" s="254">
        <f t="shared" si="21"/>
        <v>281360.65730786975</v>
      </c>
      <c r="Z48" s="650">
        <f t="shared" si="22"/>
        <v>281360.65730786975</v>
      </c>
      <c r="AA48" s="234">
        <f t="shared" si="44"/>
        <v>1406803.2865393488</v>
      </c>
      <c r="AB48" s="269">
        <f t="shared" si="33"/>
        <v>619520</v>
      </c>
      <c r="AC48" s="303">
        <f t="shared" si="34"/>
        <v>91</v>
      </c>
      <c r="AD48" s="96">
        <f t="shared" si="35"/>
        <v>5627213.1461573951</v>
      </c>
      <c r="AE48" s="312">
        <f t="shared" si="45"/>
        <v>844081.97192360926</v>
      </c>
      <c r="AF48" s="591">
        <f t="shared" si="46"/>
        <v>15380565.852386001</v>
      </c>
      <c r="AG48" s="307">
        <f t="shared" si="36"/>
        <v>92</v>
      </c>
      <c r="AH48" s="96">
        <f t="shared" si="37"/>
        <v>8440819.7192360926</v>
      </c>
      <c r="AI48" s="312">
        <f t="shared" si="47"/>
        <v>1406803.2865393488</v>
      </c>
      <c r="AJ48" s="593">
        <f t="shared" si="48"/>
        <v>16787369.138925351</v>
      </c>
      <c r="AK48" s="312">
        <f t="shared" si="38"/>
        <v>104921057.11828345</v>
      </c>
    </row>
    <row r="49" spans="1:37" s="594" customFormat="1">
      <c r="A49" s="592"/>
      <c r="B49" s="501"/>
      <c r="C49" s="501"/>
      <c r="D49" s="96"/>
      <c r="E49" s="96"/>
      <c r="F49" s="96"/>
      <c r="G49" s="628">
        <f t="shared" si="52"/>
        <v>25600</v>
      </c>
      <c r="H49" s="629">
        <v>76</v>
      </c>
      <c r="I49" s="617">
        <f t="shared" si="2"/>
        <v>1945600</v>
      </c>
      <c r="J49" s="626">
        <v>105000</v>
      </c>
      <c r="K49" s="627">
        <v>75</v>
      </c>
      <c r="L49" s="627">
        <f t="shared" si="16"/>
        <v>7875000</v>
      </c>
      <c r="M49" s="601">
        <f>(Z49+AE49)*1.2</f>
        <v>1655827.1999999974</v>
      </c>
      <c r="N49" s="612">
        <f t="shared" si="42"/>
        <v>11476427.199999997</v>
      </c>
      <c r="O49" s="596">
        <f t="shared" si="50"/>
        <v>24</v>
      </c>
      <c r="P49" s="601">
        <f t="shared" si="17"/>
        <v>4590570.879999999</v>
      </c>
      <c r="Q49" s="601">
        <f t="shared" si="18"/>
        <v>3278979.1999999993</v>
      </c>
      <c r="R49" s="601">
        <f t="shared" si="19"/>
        <v>3934775.0399999991</v>
      </c>
      <c r="S49" s="595">
        <f t="shared" si="4"/>
        <v>48</v>
      </c>
      <c r="T49" s="312"/>
      <c r="U49" s="312" t="s">
        <v>333</v>
      </c>
      <c r="V49" s="312">
        <f t="shared" si="43"/>
        <v>32426815.999999952</v>
      </c>
      <c r="W49" s="590">
        <f t="shared" si="20"/>
        <v>3680</v>
      </c>
      <c r="X49" s="650">
        <f t="shared" si="25"/>
        <v>82820</v>
      </c>
      <c r="Y49" s="254">
        <f t="shared" si="21"/>
        <v>344963.99999999948</v>
      </c>
      <c r="Z49" s="650">
        <f t="shared" si="22"/>
        <v>344963.99999999948</v>
      </c>
      <c r="AA49" s="234">
        <f t="shared" si="44"/>
        <v>1724819.9999999974</v>
      </c>
      <c r="AB49" s="269">
        <f t="shared" si="33"/>
        <v>648000</v>
      </c>
      <c r="AC49" s="303">
        <f t="shared" si="34"/>
        <v>93</v>
      </c>
      <c r="AD49" s="96">
        <f t="shared" si="35"/>
        <v>6899279.9999999898</v>
      </c>
      <c r="AE49" s="312">
        <f t="shared" si="45"/>
        <v>1034891.9999999984</v>
      </c>
      <c r="AF49" s="591">
        <f t="shared" si="46"/>
        <v>17822261.138925351</v>
      </c>
      <c r="AG49" s="307">
        <f t="shared" si="36"/>
        <v>94</v>
      </c>
      <c r="AH49" s="96">
        <f t="shared" si="37"/>
        <v>10348919.999999985</v>
      </c>
      <c r="AI49" s="312">
        <f t="shared" si="47"/>
        <v>1724819.9999999974</v>
      </c>
      <c r="AJ49" s="593">
        <f t="shared" si="48"/>
        <v>19547081.138925347</v>
      </c>
      <c r="AK49" s="312">
        <f t="shared" si="38"/>
        <v>122169257.11828342</v>
      </c>
    </row>
    <row r="50" spans="1:37" s="594" customFormat="1">
      <c r="A50" s="592"/>
      <c r="B50" s="501"/>
      <c r="C50" s="501"/>
      <c r="D50" s="96"/>
      <c r="E50" s="96"/>
      <c r="F50" s="96"/>
      <c r="G50" s="628">
        <f t="shared" si="52"/>
        <v>25600</v>
      </c>
      <c r="H50" s="629">
        <v>82</v>
      </c>
      <c r="I50" s="617">
        <f t="shared" si="2"/>
        <v>2099200</v>
      </c>
      <c r="J50" s="628">
        <v>105000</v>
      </c>
      <c r="K50" s="629">
        <v>85</v>
      </c>
      <c r="L50" s="629">
        <f t="shared" si="16"/>
        <v>8925000</v>
      </c>
      <c r="M50" s="602">
        <f>(Z49+AE49+Z50+AE50)*1.2</f>
        <v>3702828.9994292804</v>
      </c>
      <c r="N50" s="613">
        <f t="shared" si="42"/>
        <v>14727028.99942928</v>
      </c>
      <c r="O50" s="143">
        <f t="shared" si="50"/>
        <v>24</v>
      </c>
      <c r="P50" s="602">
        <f t="shared" si="17"/>
        <v>5890811.599771712</v>
      </c>
      <c r="Q50" s="602">
        <f t="shared" si="18"/>
        <v>4207722.5712655094</v>
      </c>
      <c r="R50" s="602">
        <f t="shared" si="19"/>
        <v>5049267.0855186107</v>
      </c>
      <c r="S50" s="595">
        <f t="shared" si="4"/>
        <v>49</v>
      </c>
      <c r="T50" s="312"/>
      <c r="U50" s="312" t="s">
        <v>334</v>
      </c>
      <c r="V50" s="312">
        <f t="shared" si="43"/>
        <v>40940235.988585651</v>
      </c>
      <c r="W50" s="590">
        <f t="shared" si="20"/>
        <v>3760</v>
      </c>
      <c r="X50" s="650">
        <f t="shared" si="25"/>
        <v>86500</v>
      </c>
      <c r="Y50" s="254">
        <f t="shared" si="21"/>
        <v>426458.70821443386</v>
      </c>
      <c r="Z50" s="650">
        <f t="shared" si="22"/>
        <v>426458.70821443386</v>
      </c>
      <c r="AA50" s="234">
        <f t="shared" si="44"/>
        <v>2132293.5410721693</v>
      </c>
      <c r="AB50" s="269">
        <f t="shared" si="33"/>
        <v>677120</v>
      </c>
      <c r="AC50" s="303">
        <f t="shared" si="34"/>
        <v>95</v>
      </c>
      <c r="AD50" s="96">
        <f t="shared" si="35"/>
        <v>8529174.1642886773</v>
      </c>
      <c r="AE50" s="312">
        <f t="shared" si="45"/>
        <v>1279376.1246433016</v>
      </c>
      <c r="AF50" s="591">
        <f t="shared" si="46"/>
        <v>20826457.263568647</v>
      </c>
      <c r="AG50" s="307">
        <f t="shared" si="36"/>
        <v>96</v>
      </c>
      <c r="AH50" s="96">
        <f t="shared" si="37"/>
        <v>12793761.246433016</v>
      </c>
      <c r="AI50" s="312">
        <f t="shared" si="47"/>
        <v>2132293.5410721693</v>
      </c>
      <c r="AJ50" s="593">
        <f t="shared" si="48"/>
        <v>22958750.804640815</v>
      </c>
      <c r="AK50" s="312">
        <f t="shared" si="38"/>
        <v>143492192.52900511</v>
      </c>
    </row>
    <row r="51" spans="1:37" s="594" customFormat="1">
      <c r="A51" s="592"/>
      <c r="B51" s="501"/>
      <c r="C51" s="501"/>
      <c r="D51" s="96"/>
      <c r="E51" s="96"/>
      <c r="F51" s="96"/>
      <c r="G51" s="630">
        <f t="shared" si="52"/>
        <v>25600</v>
      </c>
      <c r="H51" s="631">
        <v>88</v>
      </c>
      <c r="I51" s="615">
        <f t="shared" si="2"/>
        <v>2252800</v>
      </c>
      <c r="J51" s="630">
        <v>105000</v>
      </c>
      <c r="K51" s="631">
        <v>96</v>
      </c>
      <c r="L51" s="631">
        <f t="shared" si="16"/>
        <v>10080000</v>
      </c>
      <c r="M51" s="603">
        <f>(Z51+AE51)*1.2</f>
        <v>2549433.1188505879</v>
      </c>
      <c r="N51" s="614">
        <f t="shared" si="42"/>
        <v>14882233.118850589</v>
      </c>
      <c r="O51" s="144">
        <f t="shared" si="50"/>
        <v>25</v>
      </c>
      <c r="P51" s="603">
        <f t="shared" si="17"/>
        <v>5952893.2475402355</v>
      </c>
      <c r="Q51" s="603">
        <f t="shared" si="18"/>
        <v>4252066.6053858828</v>
      </c>
      <c r="R51" s="603">
        <f t="shared" si="19"/>
        <v>5102479.9264630591</v>
      </c>
      <c r="S51" s="595">
        <f t="shared" si="4"/>
        <v>50</v>
      </c>
      <c r="T51" s="312"/>
      <c r="U51" s="312" t="s">
        <v>335</v>
      </c>
      <c r="V51" s="312">
        <f t="shared" si="43"/>
        <v>52051126.176532842</v>
      </c>
      <c r="W51" s="590">
        <f t="shared" si="20"/>
        <v>3840</v>
      </c>
      <c r="X51" s="650">
        <f t="shared" si="25"/>
        <v>90260</v>
      </c>
      <c r="Y51" s="254">
        <f t="shared" si="21"/>
        <v>531131.89976053918</v>
      </c>
      <c r="Z51" s="650">
        <f t="shared" si="22"/>
        <v>531131.89976053918</v>
      </c>
      <c r="AA51" s="234">
        <f t="shared" si="44"/>
        <v>2655659.4988026959</v>
      </c>
      <c r="AB51" s="269">
        <f t="shared" si="33"/>
        <v>706880</v>
      </c>
      <c r="AC51" s="303">
        <f t="shared" si="34"/>
        <v>97</v>
      </c>
      <c r="AD51" s="96">
        <f t="shared" si="35"/>
        <v>10622637.995210784</v>
      </c>
      <c r="AE51" s="312">
        <f t="shared" si="45"/>
        <v>1593395.6992816175</v>
      </c>
      <c r="AF51" s="591">
        <f t="shared" si="46"/>
        <v>24552146.503922433</v>
      </c>
      <c r="AG51" s="307">
        <f t="shared" si="36"/>
        <v>98</v>
      </c>
      <c r="AH51" s="96">
        <f t="shared" si="37"/>
        <v>15933956.992816176</v>
      </c>
      <c r="AI51" s="312">
        <f t="shared" si="47"/>
        <v>2655659.4988026959</v>
      </c>
      <c r="AJ51" s="593">
        <f t="shared" si="48"/>
        <v>27207806.002725128</v>
      </c>
      <c r="AK51" s="312">
        <f t="shared" si="38"/>
        <v>170048787.51703209</v>
      </c>
    </row>
    <row r="52" spans="1:37" s="594" customFormat="1">
      <c r="A52" s="592"/>
      <c r="B52" s="501"/>
      <c r="C52" s="501"/>
      <c r="D52" s="96"/>
      <c r="E52" s="96"/>
      <c r="F52" s="96"/>
      <c r="G52" s="630">
        <f t="shared" si="52"/>
        <v>25600</v>
      </c>
      <c r="H52" s="631">
        <v>94</v>
      </c>
      <c r="I52" s="615">
        <f t="shared" si="2"/>
        <v>2406400</v>
      </c>
      <c r="J52" s="632">
        <v>105000</v>
      </c>
      <c r="K52" s="633">
        <v>108</v>
      </c>
      <c r="L52" s="633">
        <f t="shared" si="16"/>
        <v>11340000</v>
      </c>
      <c r="M52" s="604">
        <f>(Z51+AE51+Z52+AE52)*1.2</f>
        <v>5745465.685939881</v>
      </c>
      <c r="N52" s="615">
        <f t="shared" si="42"/>
        <v>19491865.685939882</v>
      </c>
      <c r="O52" s="597">
        <f t="shared" si="50"/>
        <v>25</v>
      </c>
      <c r="P52" s="604">
        <f t="shared" si="17"/>
        <v>7796746.2743759528</v>
      </c>
      <c r="Q52" s="604">
        <f t="shared" si="18"/>
        <v>5569104.4816971095</v>
      </c>
      <c r="R52" s="604">
        <f t="shared" si="19"/>
        <v>6682925.3780365307</v>
      </c>
      <c r="S52" s="595">
        <f t="shared" si="4"/>
        <v>51</v>
      </c>
      <c r="T52" s="312"/>
      <c r="U52" s="312" t="s">
        <v>336</v>
      </c>
      <c r="V52" s="312">
        <f t="shared" si="43"/>
        <v>66584211.814360261</v>
      </c>
      <c r="W52" s="590">
        <f t="shared" si="20"/>
        <v>3920</v>
      </c>
      <c r="X52" s="650">
        <f t="shared" si="25"/>
        <v>94100</v>
      </c>
      <c r="Y52" s="254">
        <f t="shared" si="21"/>
        <v>665840.11814360262</v>
      </c>
      <c r="Z52" s="650">
        <f t="shared" si="22"/>
        <v>665840.11814360262</v>
      </c>
      <c r="AA52" s="234">
        <f t="shared" si="44"/>
        <v>3329200.5907180132</v>
      </c>
      <c r="AB52" s="269">
        <f t="shared" si="33"/>
        <v>737280</v>
      </c>
      <c r="AC52" s="303">
        <f t="shared" si="34"/>
        <v>99</v>
      </c>
      <c r="AD52" s="96">
        <f t="shared" si="35"/>
        <v>13316802.362872053</v>
      </c>
      <c r="AE52" s="312">
        <f t="shared" si="45"/>
        <v>1997520.3544308078</v>
      </c>
      <c r="AF52" s="591">
        <f t="shared" si="46"/>
        <v>29205326.357155934</v>
      </c>
      <c r="AG52" s="307">
        <f t="shared" si="36"/>
        <v>100</v>
      </c>
      <c r="AH52" s="96">
        <f t="shared" si="37"/>
        <v>19975203.544308081</v>
      </c>
      <c r="AI52" s="312">
        <f t="shared" si="47"/>
        <v>3329200.5907180132</v>
      </c>
      <c r="AJ52" s="593">
        <f t="shared" si="48"/>
        <v>32534526.947873946</v>
      </c>
      <c r="AK52" s="312">
        <f t="shared" si="38"/>
        <v>203340793.42421222</v>
      </c>
    </row>
    <row r="53" spans="1:37" s="586" customFormat="1">
      <c r="A53" s="148"/>
      <c r="B53" s="30"/>
      <c r="C53" s="30"/>
      <c r="D53" s="29"/>
      <c r="E53" s="29"/>
      <c r="F53" s="29"/>
      <c r="G53" s="634">
        <f>G47*4</f>
        <v>102400</v>
      </c>
      <c r="H53" s="635">
        <v>64</v>
      </c>
      <c r="I53" s="620">
        <f t="shared" si="2"/>
        <v>6553600</v>
      </c>
      <c r="J53" s="634">
        <v>105000</v>
      </c>
      <c r="K53" s="635">
        <v>121</v>
      </c>
      <c r="L53" s="635">
        <f t="shared" si="16"/>
        <v>12705000</v>
      </c>
      <c r="M53" s="605">
        <f>(Z53+AE53)*1.2</f>
        <v>4029480.9609094299</v>
      </c>
      <c r="N53" s="616">
        <f t="shared" si="42"/>
        <v>23288080.96090943</v>
      </c>
      <c r="O53" s="145">
        <f t="shared" si="50"/>
        <v>26</v>
      </c>
      <c r="P53" s="605">
        <f t="shared" si="17"/>
        <v>9315232.3843637723</v>
      </c>
      <c r="Q53" s="605">
        <f t="shared" si="18"/>
        <v>6653737.417402694</v>
      </c>
      <c r="R53" s="605">
        <f t="shared" si="19"/>
        <v>7984484.9008832332</v>
      </c>
      <c r="S53" s="503">
        <f t="shared" si="4"/>
        <v>52</v>
      </c>
      <c r="T53" s="28"/>
      <c r="U53" s="28" t="s">
        <v>337</v>
      </c>
      <c r="V53" s="579">
        <f t="shared" si="43"/>
        <v>85626670.419325382</v>
      </c>
      <c r="W53" s="580">
        <f t="shared" si="20"/>
        <v>4000</v>
      </c>
      <c r="X53" s="669">
        <f t="shared" si="25"/>
        <v>98020</v>
      </c>
      <c r="Y53" s="672">
        <f t="shared" si="21"/>
        <v>839475.20018946461</v>
      </c>
      <c r="Z53" s="669">
        <f t="shared" si="22"/>
        <v>839475.20018946461</v>
      </c>
      <c r="AA53" s="582">
        <f t="shared" si="44"/>
        <v>4197376.0009473227</v>
      </c>
      <c r="AB53" s="674">
        <f t="shared" si="33"/>
        <v>768320</v>
      </c>
      <c r="AC53" s="303">
        <f t="shared" si="34"/>
        <v>101</v>
      </c>
      <c r="AD53" s="581">
        <f t="shared" si="35"/>
        <v>16789504.003789291</v>
      </c>
      <c r="AE53" s="579">
        <f t="shared" si="45"/>
        <v>2518425.6005683937</v>
      </c>
      <c r="AF53" s="583">
        <f t="shared" si="46"/>
        <v>35052952.548442341</v>
      </c>
      <c r="AG53" s="307">
        <f t="shared" si="36"/>
        <v>102</v>
      </c>
      <c r="AH53" s="581">
        <f t="shared" si="37"/>
        <v>25184256.005683936</v>
      </c>
      <c r="AI53" s="579">
        <f t="shared" si="47"/>
        <v>4197376.0009473227</v>
      </c>
      <c r="AJ53" s="585">
        <f t="shared" si="48"/>
        <v>39250328.54938966</v>
      </c>
      <c r="AK53" s="579">
        <f t="shared" si="38"/>
        <v>245314553.43368545</v>
      </c>
    </row>
    <row r="54" spans="1:37" s="586" customFormat="1">
      <c r="A54" s="584"/>
      <c r="B54" s="587"/>
      <c r="C54" s="587"/>
      <c r="D54" s="581"/>
      <c r="E54" s="581"/>
      <c r="F54" s="581"/>
      <c r="G54" s="634">
        <f t="shared" ref="G54:G58" si="53">G48*4</f>
        <v>102400</v>
      </c>
      <c r="H54" s="635">
        <v>70</v>
      </c>
      <c r="I54" s="620">
        <f t="shared" si="2"/>
        <v>7168000</v>
      </c>
      <c r="J54" s="634">
        <v>1050000</v>
      </c>
      <c r="K54" s="635">
        <v>25</v>
      </c>
      <c r="L54" s="635">
        <f t="shared" si="16"/>
        <v>26250000</v>
      </c>
      <c r="M54" s="605">
        <f>(Z53+AE53+Z54+AE54)*1.2</f>
        <v>9134609.4326248597</v>
      </c>
      <c r="N54" s="616">
        <f t="shared" si="42"/>
        <v>42552609.432624862</v>
      </c>
      <c r="O54" s="145">
        <f t="shared" si="50"/>
        <v>26</v>
      </c>
      <c r="P54" s="605">
        <f t="shared" si="17"/>
        <v>17021043.773049943</v>
      </c>
      <c r="Q54" s="605">
        <f t="shared" si="18"/>
        <v>12157888.409321388</v>
      </c>
      <c r="R54" s="605">
        <f t="shared" si="19"/>
        <v>14589466.091185667</v>
      </c>
      <c r="S54" s="588">
        <f t="shared" si="4"/>
        <v>53</v>
      </c>
      <c r="T54" s="579"/>
      <c r="U54" s="579" t="s">
        <v>338</v>
      </c>
      <c r="V54" s="579">
        <f t="shared" si="43"/>
        <v>110611316.88716762</v>
      </c>
      <c r="W54" s="580">
        <f t="shared" si="20"/>
        <v>4080</v>
      </c>
      <c r="X54" s="669">
        <f t="shared" si="25"/>
        <v>102020</v>
      </c>
      <c r="Y54" s="672">
        <f t="shared" si="21"/>
        <v>1063568.431607381</v>
      </c>
      <c r="Z54" s="669">
        <f t="shared" si="22"/>
        <v>1063568.431607381</v>
      </c>
      <c r="AA54" s="582">
        <f t="shared" si="44"/>
        <v>5317842.1580369044</v>
      </c>
      <c r="AB54" s="674">
        <f t="shared" si="33"/>
        <v>800000</v>
      </c>
      <c r="AC54" s="303">
        <f t="shared" si="34"/>
        <v>103</v>
      </c>
      <c r="AD54" s="581">
        <f t="shared" si="35"/>
        <v>21271368.632147618</v>
      </c>
      <c r="AE54" s="579">
        <f t="shared" si="45"/>
        <v>3190705.2948221429</v>
      </c>
      <c r="AF54" s="583">
        <f t="shared" si="46"/>
        <v>42441033.844211802</v>
      </c>
      <c r="AG54" s="307">
        <f t="shared" si="36"/>
        <v>104</v>
      </c>
      <c r="AH54" s="581">
        <f t="shared" si="37"/>
        <v>31907052.948221426</v>
      </c>
      <c r="AI54" s="579">
        <f t="shared" si="47"/>
        <v>5317842.1580369044</v>
      </c>
      <c r="AJ54" s="585">
        <f t="shared" si="48"/>
        <v>47758876.002248704</v>
      </c>
      <c r="AK54" s="579">
        <f t="shared" si="38"/>
        <v>298492975.01405448</v>
      </c>
    </row>
    <row r="55" spans="1:37" s="586" customFormat="1">
      <c r="A55" s="584"/>
      <c r="B55" s="587"/>
      <c r="C55" s="587"/>
      <c r="D55" s="581"/>
      <c r="E55" s="581"/>
      <c r="F55" s="581"/>
      <c r="G55" s="625">
        <f t="shared" si="53"/>
        <v>102400</v>
      </c>
      <c r="H55" s="241">
        <v>76</v>
      </c>
      <c r="I55" s="648">
        <f t="shared" si="2"/>
        <v>7782400</v>
      </c>
      <c r="J55" s="624">
        <v>1050000</v>
      </c>
      <c r="K55" s="240">
        <v>27</v>
      </c>
      <c r="L55" s="240">
        <f t="shared" si="16"/>
        <v>28350000</v>
      </c>
      <c r="M55" s="230">
        <f>(Z55+AE55)*1.2</f>
        <v>6494755.3911412507</v>
      </c>
      <c r="N55" s="542">
        <f t="shared" si="42"/>
        <v>42627155.391141251</v>
      </c>
      <c r="O55" s="18">
        <f t="shared" si="50"/>
        <v>27</v>
      </c>
      <c r="P55" s="230">
        <f t="shared" si="17"/>
        <v>17050862.1564565</v>
      </c>
      <c r="Q55" s="230">
        <f t="shared" si="18"/>
        <v>12179187.254611786</v>
      </c>
      <c r="R55" s="230">
        <f t="shared" si="19"/>
        <v>14615024.705534143</v>
      </c>
      <c r="S55" s="588">
        <f t="shared" si="4"/>
        <v>54</v>
      </c>
      <c r="T55" s="579"/>
      <c r="U55" s="579" t="s">
        <v>339</v>
      </c>
      <c r="V55" s="579">
        <f t="shared" si="43"/>
        <v>143426048.22103596</v>
      </c>
      <c r="W55" s="580">
        <f t="shared" si="20"/>
        <v>4160</v>
      </c>
      <c r="X55" s="669">
        <f t="shared" si="25"/>
        <v>106100</v>
      </c>
      <c r="Y55" s="672">
        <f t="shared" si="21"/>
        <v>1353074.0398210939</v>
      </c>
      <c r="Z55" s="669">
        <f t="shared" si="22"/>
        <v>1353074.0398210939</v>
      </c>
      <c r="AA55" s="582">
        <f t="shared" si="44"/>
        <v>6765370.1991054695</v>
      </c>
      <c r="AB55" s="674">
        <f t="shared" si="33"/>
        <v>832320</v>
      </c>
      <c r="AC55" s="303">
        <f t="shared" si="34"/>
        <v>105</v>
      </c>
      <c r="AD55" s="581">
        <f t="shared" si="35"/>
        <v>27061480.796421878</v>
      </c>
      <c r="AE55" s="579">
        <f t="shared" si="45"/>
        <v>4059222.1194632817</v>
      </c>
      <c r="AF55" s="583">
        <f t="shared" si="46"/>
        <v>51818098.121711984</v>
      </c>
      <c r="AG55" s="307">
        <f t="shared" si="36"/>
        <v>106</v>
      </c>
      <c r="AH55" s="581">
        <f t="shared" si="37"/>
        <v>40592221.194632813</v>
      </c>
      <c r="AI55" s="579">
        <f t="shared" si="47"/>
        <v>6765370.1991054695</v>
      </c>
      <c r="AJ55" s="585">
        <f t="shared" si="48"/>
        <v>58583468.320817456</v>
      </c>
      <c r="AK55" s="579">
        <f t="shared" si="38"/>
        <v>366146677.00510919</v>
      </c>
    </row>
    <row r="56" spans="1:37" s="586" customFormat="1">
      <c r="A56" s="584"/>
      <c r="B56" s="587"/>
      <c r="C56" s="587"/>
      <c r="D56" s="581"/>
      <c r="E56" s="581"/>
      <c r="F56" s="581"/>
      <c r="G56" s="625">
        <f t="shared" si="53"/>
        <v>102400</v>
      </c>
      <c r="H56" s="241">
        <v>82</v>
      </c>
      <c r="I56" s="648">
        <f t="shared" si="2"/>
        <v>8396800</v>
      </c>
      <c r="J56" s="625">
        <v>1050000</v>
      </c>
      <c r="K56" s="241">
        <v>30</v>
      </c>
      <c r="L56" s="241">
        <f t="shared" si="16"/>
        <v>31500000</v>
      </c>
      <c r="M56" s="231">
        <f>(Z55+AE55+Z56+AE56)*1.2</f>
        <v>14786204.631763453</v>
      </c>
      <c r="N56" s="543">
        <f t="shared" si="42"/>
        <v>54683004.631763451</v>
      </c>
      <c r="O56" s="8">
        <f t="shared" si="50"/>
        <v>27</v>
      </c>
      <c r="P56" s="231">
        <f t="shared" si="17"/>
        <v>21873201.852705378</v>
      </c>
      <c r="Q56" s="231">
        <f t="shared" si="18"/>
        <v>15623715.609075272</v>
      </c>
      <c r="R56" s="231">
        <f t="shared" si="19"/>
        <v>18748458.730890326</v>
      </c>
      <c r="S56" s="588">
        <f t="shared" si="4"/>
        <v>55</v>
      </c>
      <c r="T56" s="579"/>
      <c r="U56" s="579" t="s">
        <v>340</v>
      </c>
      <c r="V56" s="579">
        <f t="shared" si="43"/>
        <v>186557807.91399956</v>
      </c>
      <c r="W56" s="580">
        <f t="shared" si="20"/>
        <v>4240</v>
      </c>
      <c r="X56" s="669">
        <f t="shared" si="25"/>
        <v>110260</v>
      </c>
      <c r="Y56" s="672">
        <f t="shared" si="21"/>
        <v>1727385.2584629587</v>
      </c>
      <c r="Z56" s="669">
        <f t="shared" si="22"/>
        <v>1727385.2584629587</v>
      </c>
      <c r="AA56" s="582">
        <f t="shared" si="44"/>
        <v>8636926.2923147939</v>
      </c>
      <c r="AB56" s="674">
        <f t="shared" si="33"/>
        <v>865280</v>
      </c>
      <c r="AC56" s="303">
        <f t="shared" si="34"/>
        <v>107</v>
      </c>
      <c r="AD56" s="581">
        <f t="shared" si="35"/>
        <v>34547705.169259176</v>
      </c>
      <c r="AE56" s="579">
        <f t="shared" si="45"/>
        <v>5182155.775388876</v>
      </c>
      <c r="AF56" s="583">
        <f t="shared" si="46"/>
        <v>63765624.09620633</v>
      </c>
      <c r="AG56" s="307">
        <f t="shared" si="36"/>
        <v>108</v>
      </c>
      <c r="AH56" s="581">
        <f t="shared" si="37"/>
        <v>51821557.753888763</v>
      </c>
      <c r="AI56" s="579">
        <f t="shared" si="47"/>
        <v>8636926.2923147939</v>
      </c>
      <c r="AJ56" s="585">
        <f t="shared" si="48"/>
        <v>72402550.38852112</v>
      </c>
      <c r="AK56" s="579">
        <f t="shared" si="38"/>
        <v>452515939.92825717</v>
      </c>
    </row>
    <row r="57" spans="1:37" s="586" customFormat="1">
      <c r="A57" s="584"/>
      <c r="B57" s="587"/>
      <c r="C57" s="587"/>
      <c r="D57" s="581"/>
      <c r="E57" s="581"/>
      <c r="F57" s="581"/>
      <c r="G57" s="628">
        <f t="shared" si="53"/>
        <v>102400</v>
      </c>
      <c r="H57" s="629">
        <v>88</v>
      </c>
      <c r="I57" s="617">
        <f t="shared" si="2"/>
        <v>9011200</v>
      </c>
      <c r="J57" s="626">
        <v>1050000</v>
      </c>
      <c r="K57" s="627">
        <v>34</v>
      </c>
      <c r="L57" s="627">
        <f t="shared" si="16"/>
        <v>35700000</v>
      </c>
      <c r="M57" s="601">
        <f>(Z57+AE57)*1.2</f>
        <v>10615929.6</v>
      </c>
      <c r="N57" s="612">
        <f t="shared" si="42"/>
        <v>55327129.600000001</v>
      </c>
      <c r="O57" s="596">
        <f t="shared" si="50"/>
        <v>28</v>
      </c>
      <c r="P57" s="601">
        <f t="shared" si="17"/>
        <v>22130851.84</v>
      </c>
      <c r="Q57" s="601">
        <f t="shared" si="18"/>
        <v>15807751.314285716</v>
      </c>
      <c r="R57" s="601">
        <f t="shared" si="19"/>
        <v>18969301.577142857</v>
      </c>
      <c r="S57" s="588">
        <f t="shared" si="4"/>
        <v>56</v>
      </c>
      <c r="T57" s="579"/>
      <c r="U57" s="579" t="s">
        <v>341</v>
      </c>
      <c r="V57" s="579">
        <f t="shared" si="43"/>
        <v>243281920</v>
      </c>
      <c r="W57" s="580">
        <f t="shared" si="20"/>
        <v>4320</v>
      </c>
      <c r="X57" s="669">
        <f t="shared" si="25"/>
        <v>114500</v>
      </c>
      <c r="Y57" s="672">
        <f t="shared" si="21"/>
        <v>2211652</v>
      </c>
      <c r="Z57" s="669">
        <f t="shared" si="22"/>
        <v>2211652</v>
      </c>
      <c r="AA57" s="582">
        <f t="shared" si="44"/>
        <v>11058260</v>
      </c>
      <c r="AB57" s="674">
        <f t="shared" si="33"/>
        <v>898880</v>
      </c>
      <c r="AC57" s="303">
        <f t="shared" si="34"/>
        <v>109</v>
      </c>
      <c r="AD57" s="581">
        <f t="shared" si="35"/>
        <v>44233040</v>
      </c>
      <c r="AE57" s="579">
        <f t="shared" si="45"/>
        <v>6634956</v>
      </c>
      <c r="AF57" s="583">
        <f t="shared" si="46"/>
        <v>79037506.38852112</v>
      </c>
      <c r="AG57" s="307">
        <f t="shared" si="36"/>
        <v>110</v>
      </c>
      <c r="AH57" s="581">
        <f t="shared" si="37"/>
        <v>66349560</v>
      </c>
      <c r="AI57" s="579">
        <f t="shared" si="47"/>
        <v>11058260</v>
      </c>
      <c r="AJ57" s="585">
        <f t="shared" si="48"/>
        <v>90095766.38852112</v>
      </c>
      <c r="AK57" s="579">
        <f t="shared" si="38"/>
        <v>563098539.92825723</v>
      </c>
    </row>
    <row r="58" spans="1:37" s="560" customFormat="1">
      <c r="A58" s="149"/>
      <c r="B58" s="466"/>
      <c r="C58" s="466"/>
      <c r="D58" s="126"/>
      <c r="E58" s="126"/>
      <c r="F58" s="126"/>
      <c r="G58" s="628">
        <f t="shared" si="53"/>
        <v>102400</v>
      </c>
      <c r="H58" s="629">
        <v>94</v>
      </c>
      <c r="I58" s="617">
        <f t="shared" si="2"/>
        <v>9625600</v>
      </c>
      <c r="J58" s="628">
        <v>1050000</v>
      </c>
      <c r="K58" s="629">
        <v>39</v>
      </c>
      <c r="L58" s="629">
        <f t="shared" si="16"/>
        <v>40950000</v>
      </c>
      <c r="M58" s="602">
        <f>(Z57+AE57+Z58+AE58)*1.2</f>
        <v>24240679.995434288</v>
      </c>
      <c r="N58" s="613">
        <f t="shared" si="42"/>
        <v>74816279.995434284</v>
      </c>
      <c r="O58" s="143">
        <f t="shared" si="50"/>
        <v>28</v>
      </c>
      <c r="P58" s="602">
        <f t="shared" si="17"/>
        <v>29926511.998173714</v>
      </c>
      <c r="Q58" s="602">
        <f t="shared" si="18"/>
        <v>21376079.998695511</v>
      </c>
      <c r="R58" s="602">
        <f t="shared" si="19"/>
        <v>25651295.998434611</v>
      </c>
      <c r="S58" s="502">
        <f t="shared" si="4"/>
        <v>57</v>
      </c>
      <c r="T58" s="143"/>
      <c r="U58" s="143" t="s">
        <v>342</v>
      </c>
      <c r="V58" s="35">
        <f t="shared" si="43"/>
        <v>317911042.56013334</v>
      </c>
      <c r="W58" s="104">
        <f t="shared" si="20"/>
        <v>4400</v>
      </c>
      <c r="X58" s="656">
        <f t="shared" si="25"/>
        <v>118820</v>
      </c>
      <c r="Y58" s="259">
        <f t="shared" si="21"/>
        <v>2838489.6657154765</v>
      </c>
      <c r="Z58" s="656">
        <f t="shared" si="22"/>
        <v>2838489.6657154765</v>
      </c>
      <c r="AA58" s="216">
        <f t="shared" si="44"/>
        <v>14192448.328577382</v>
      </c>
      <c r="AB58" s="274">
        <f t="shared" si="33"/>
        <v>933120</v>
      </c>
      <c r="AC58" s="303">
        <f t="shared" si="34"/>
        <v>111</v>
      </c>
      <c r="AD58" s="32">
        <f t="shared" si="35"/>
        <v>56769793.31430953</v>
      </c>
      <c r="AE58" s="35">
        <f t="shared" si="45"/>
        <v>8515468.9971464295</v>
      </c>
      <c r="AF58" s="34">
        <f t="shared" si="46"/>
        <v>98611235.385667548</v>
      </c>
      <c r="AG58" s="307">
        <f t="shared" si="36"/>
        <v>112</v>
      </c>
      <c r="AH58" s="32">
        <f t="shared" si="37"/>
        <v>85154689.971464291</v>
      </c>
      <c r="AI58" s="35">
        <f t="shared" si="47"/>
        <v>14192448.328577382</v>
      </c>
      <c r="AJ58" s="559">
        <f t="shared" si="48"/>
        <v>112803683.71424493</v>
      </c>
      <c r="AK58" s="35">
        <f t="shared" si="38"/>
        <v>705023023.21403098</v>
      </c>
    </row>
    <row r="59" spans="1:37" s="560" customFormat="1">
      <c r="A59" s="215"/>
      <c r="B59" s="33"/>
      <c r="C59" s="33"/>
      <c r="D59" s="32"/>
      <c r="E59" s="32"/>
      <c r="F59" s="32"/>
      <c r="G59" s="630">
        <f>G53*4</f>
        <v>409600</v>
      </c>
      <c r="H59" s="631">
        <v>64</v>
      </c>
      <c r="I59" s="615">
        <f t="shared" si="2"/>
        <v>26214400</v>
      </c>
      <c r="J59" s="630">
        <v>1050000</v>
      </c>
      <c r="K59" s="631">
        <v>35</v>
      </c>
      <c r="L59" s="631">
        <f t="shared" si="16"/>
        <v>36750000</v>
      </c>
      <c r="M59" s="603">
        <f>(Z59+AE59)*1.2</f>
        <v>17520936.95080474</v>
      </c>
      <c r="N59" s="614">
        <f t="shared" si="42"/>
        <v>80485336.95080474</v>
      </c>
      <c r="O59" s="144">
        <f t="shared" si="50"/>
        <v>29</v>
      </c>
      <c r="P59" s="603">
        <f t="shared" si="17"/>
        <v>32194134.780321896</v>
      </c>
      <c r="Q59" s="603">
        <f t="shared" si="18"/>
        <v>22995810.557372786</v>
      </c>
      <c r="R59" s="603">
        <f t="shared" si="19"/>
        <v>27594972.668847341</v>
      </c>
      <c r="S59" s="561">
        <f t="shared" si="4"/>
        <v>58</v>
      </c>
      <c r="T59" s="35"/>
      <c r="U59" s="35" t="s">
        <v>343</v>
      </c>
      <c r="V59" s="35">
        <f t="shared" si="43"/>
        <v>416122452.58161259</v>
      </c>
      <c r="W59" s="104">
        <f t="shared" si="20"/>
        <v>4480</v>
      </c>
      <c r="X59" s="656">
        <f t="shared" si="25"/>
        <v>123220</v>
      </c>
      <c r="Y59" s="259">
        <f t="shared" si="21"/>
        <v>3650195.1980843209</v>
      </c>
      <c r="Z59" s="656">
        <f t="shared" si="22"/>
        <v>3650195.1980843209</v>
      </c>
      <c r="AA59" s="216">
        <f t="shared" si="44"/>
        <v>18250975.990421604</v>
      </c>
      <c r="AB59" s="274">
        <f t="shared" si="33"/>
        <v>968000</v>
      </c>
      <c r="AC59" s="303">
        <f t="shared" si="34"/>
        <v>113</v>
      </c>
      <c r="AD59" s="32">
        <f t="shared" si="35"/>
        <v>73003903.961686417</v>
      </c>
      <c r="AE59" s="35">
        <f t="shared" si="45"/>
        <v>10950585.594252963</v>
      </c>
      <c r="AF59" s="34">
        <f t="shared" si="46"/>
        <v>123754269.30849789</v>
      </c>
      <c r="AG59" s="307">
        <f t="shared" si="36"/>
        <v>114</v>
      </c>
      <c r="AH59" s="32">
        <f t="shared" si="37"/>
        <v>109505855.94252962</v>
      </c>
      <c r="AI59" s="35">
        <f t="shared" si="47"/>
        <v>18250975.990421604</v>
      </c>
      <c r="AJ59" s="559">
        <f t="shared" si="48"/>
        <v>142005245.2989195</v>
      </c>
      <c r="AK59" s="35">
        <f t="shared" si="38"/>
        <v>887532783.11824703</v>
      </c>
    </row>
    <row r="60" spans="1:37" s="560" customFormat="1">
      <c r="A60" s="215"/>
      <c r="B60" s="33"/>
      <c r="C60" s="33"/>
      <c r="D60" s="32"/>
      <c r="E60" s="32"/>
      <c r="F60" s="32"/>
      <c r="G60" s="630">
        <f t="shared" ref="G60:G64" si="54">G54*4</f>
        <v>409600</v>
      </c>
      <c r="H60" s="631">
        <v>70</v>
      </c>
      <c r="I60" s="615">
        <f t="shared" si="2"/>
        <v>28672000</v>
      </c>
      <c r="J60" s="632">
        <v>1050000</v>
      </c>
      <c r="K60" s="633">
        <v>52</v>
      </c>
      <c r="L60" s="633">
        <f t="shared" si="16"/>
        <v>54600000</v>
      </c>
      <c r="M60" s="604">
        <f>(Z59+AE59+Z60+AE60)*1.2</f>
        <v>40088717.487519123</v>
      </c>
      <c r="N60" s="615">
        <f t="shared" si="42"/>
        <v>123360717.48751912</v>
      </c>
      <c r="O60" s="597">
        <f t="shared" si="50"/>
        <v>29</v>
      </c>
      <c r="P60" s="604">
        <f t="shared" si="17"/>
        <v>49344286.995007642</v>
      </c>
      <c r="Q60" s="604">
        <f t="shared" si="18"/>
        <v>35245919.282148317</v>
      </c>
      <c r="R60" s="604">
        <f t="shared" si="19"/>
        <v>42295103.138577983</v>
      </c>
      <c r="S60" s="561">
        <f t="shared" si="4"/>
        <v>59</v>
      </c>
      <c r="T60" s="35"/>
      <c r="U60" s="35" t="s">
        <v>344</v>
      </c>
      <c r="V60" s="35">
        <f t="shared" si="43"/>
        <v>545388229.63726437</v>
      </c>
      <c r="W60" s="104">
        <f t="shared" si="20"/>
        <v>4560</v>
      </c>
      <c r="X60" s="656">
        <f t="shared" si="25"/>
        <v>127700</v>
      </c>
      <c r="Y60" s="259">
        <f t="shared" si="21"/>
        <v>4701620.9451488303</v>
      </c>
      <c r="Z60" s="656">
        <f t="shared" si="22"/>
        <v>4701620.9451488303</v>
      </c>
      <c r="AA60" s="216">
        <f t="shared" si="44"/>
        <v>23508104.725744151</v>
      </c>
      <c r="AB60" s="274">
        <f t="shared" si="33"/>
        <v>1003520</v>
      </c>
      <c r="AC60" s="303">
        <f t="shared" si="34"/>
        <v>115</v>
      </c>
      <c r="AD60" s="32">
        <f t="shared" si="35"/>
        <v>94032418.902976602</v>
      </c>
      <c r="AE60" s="35">
        <f t="shared" si="45"/>
        <v>14104862.835446492</v>
      </c>
      <c r="AF60" s="34">
        <f t="shared" si="46"/>
        <v>156110108.13436598</v>
      </c>
      <c r="AG60" s="307">
        <f t="shared" si="36"/>
        <v>116</v>
      </c>
      <c r="AH60" s="32">
        <f t="shared" si="37"/>
        <v>141048628.35446489</v>
      </c>
      <c r="AI60" s="35">
        <f t="shared" si="47"/>
        <v>23508104.725744151</v>
      </c>
      <c r="AJ60" s="559">
        <f t="shared" si="48"/>
        <v>179618212.86011013</v>
      </c>
      <c r="AK60" s="35">
        <f t="shared" si="38"/>
        <v>1122613830.3756886</v>
      </c>
    </row>
    <row r="61" spans="1:37" s="560" customFormat="1">
      <c r="A61" s="215"/>
      <c r="B61" s="33"/>
      <c r="C61" s="33"/>
      <c r="D61" s="32"/>
      <c r="E61" s="32"/>
      <c r="F61" s="32"/>
      <c r="G61" s="634">
        <f t="shared" si="54"/>
        <v>409600</v>
      </c>
      <c r="H61" s="635">
        <v>76</v>
      </c>
      <c r="I61" s="620">
        <f t="shared" si="2"/>
        <v>31129600</v>
      </c>
      <c r="J61" s="634">
        <v>1050000</v>
      </c>
      <c r="K61" s="635">
        <v>60</v>
      </c>
      <c r="L61" s="635">
        <f t="shared" si="16"/>
        <v>63000000</v>
      </c>
      <c r="M61" s="605">
        <f>(Z61+AE61)*1.2</f>
        <v>29106727.687275443</v>
      </c>
      <c r="N61" s="616">
        <f t="shared" si="42"/>
        <v>123236327.68727544</v>
      </c>
      <c r="O61" s="145">
        <f t="shared" si="50"/>
        <v>30</v>
      </c>
      <c r="P61" s="605">
        <f t="shared" si="17"/>
        <v>49294531.074910171</v>
      </c>
      <c r="Q61" s="605">
        <f t="shared" si="18"/>
        <v>35210379.339221552</v>
      </c>
      <c r="R61" s="605">
        <f t="shared" si="19"/>
        <v>42252455.207065865</v>
      </c>
      <c r="S61" s="561">
        <f t="shared" si="4"/>
        <v>60</v>
      </c>
      <c r="T61" s="35"/>
      <c r="U61" s="35" t="s">
        <v>345</v>
      </c>
      <c r="V61" s="35">
        <f t="shared" si="43"/>
        <v>715540588.97885466</v>
      </c>
      <c r="W61" s="104">
        <f t="shared" si="20"/>
        <v>4640</v>
      </c>
      <c r="X61" s="656">
        <f t="shared" si="25"/>
        <v>132260</v>
      </c>
      <c r="Y61" s="259">
        <f t="shared" si="21"/>
        <v>6063901.6015157178</v>
      </c>
      <c r="Z61" s="656">
        <f t="shared" si="22"/>
        <v>6063901.6015157178</v>
      </c>
      <c r="AA61" s="216">
        <f t="shared" si="44"/>
        <v>30319508.007578589</v>
      </c>
      <c r="AB61" s="274">
        <f t="shared" si="33"/>
        <v>1039680</v>
      </c>
      <c r="AC61" s="303">
        <f t="shared" si="34"/>
        <v>117</v>
      </c>
      <c r="AD61" s="32">
        <f t="shared" si="35"/>
        <v>121278032.03031436</v>
      </c>
      <c r="AE61" s="35">
        <f t="shared" si="45"/>
        <v>18191704.804547153</v>
      </c>
      <c r="AF61" s="34">
        <f t="shared" si="46"/>
        <v>197809917.66465729</v>
      </c>
      <c r="AG61" s="307">
        <f t="shared" si="36"/>
        <v>118</v>
      </c>
      <c r="AH61" s="32">
        <f t="shared" si="37"/>
        <v>181917048.04547155</v>
      </c>
      <c r="AI61" s="35">
        <f t="shared" si="47"/>
        <v>30319508.007578589</v>
      </c>
      <c r="AJ61" s="559">
        <f t="shared" si="48"/>
        <v>228129425.67223588</v>
      </c>
      <c r="AK61" s="35">
        <f t="shared" si="38"/>
        <v>1425808910.4514747</v>
      </c>
    </row>
    <row r="62" spans="1:37" s="560" customFormat="1">
      <c r="A62" s="215"/>
      <c r="B62" s="33"/>
      <c r="C62" s="33"/>
      <c r="D62" s="32"/>
      <c r="E62" s="32"/>
      <c r="F62" s="32"/>
      <c r="G62" s="634">
        <f t="shared" si="54"/>
        <v>409600</v>
      </c>
      <c r="H62" s="635">
        <v>82</v>
      </c>
      <c r="I62" s="620">
        <f t="shared" si="2"/>
        <v>33587200</v>
      </c>
      <c r="J62" s="634">
        <v>1050000</v>
      </c>
      <c r="K62" s="635">
        <v>69</v>
      </c>
      <c r="L62" s="635">
        <f t="shared" si="16"/>
        <v>72450000</v>
      </c>
      <c r="M62" s="605">
        <f>(Z61+AE61+Z62+AE62)*1.2</f>
        <v>66687307.460998893</v>
      </c>
      <c r="N62" s="616">
        <f t="shared" si="42"/>
        <v>172724507.46099889</v>
      </c>
      <c r="O62" s="145">
        <f t="shared" si="50"/>
        <v>30</v>
      </c>
      <c r="P62" s="605">
        <f t="shared" si="17"/>
        <v>69089802.984399557</v>
      </c>
      <c r="Q62" s="605">
        <f t="shared" si="18"/>
        <v>49349859.274571113</v>
      </c>
      <c r="R62" s="605">
        <f t="shared" si="19"/>
        <v>59219831.129485339</v>
      </c>
      <c r="S62" s="561">
        <f t="shared" si="4"/>
        <v>61</v>
      </c>
      <c r="T62" s="35"/>
      <c r="U62" s="35" t="s">
        <v>346</v>
      </c>
      <c r="V62" s="35">
        <f t="shared" si="43"/>
        <v>939514694.343086</v>
      </c>
      <c r="W62" s="104">
        <f t="shared" si="20"/>
        <v>4720</v>
      </c>
      <c r="X62" s="656">
        <f t="shared" si="25"/>
        <v>136900</v>
      </c>
      <c r="Y62" s="259">
        <f t="shared" si="21"/>
        <v>7829287.4528590506</v>
      </c>
      <c r="Z62" s="656">
        <f t="shared" si="22"/>
        <v>7829287.4528590506</v>
      </c>
      <c r="AA62" s="216">
        <f t="shared" si="44"/>
        <v>39146437.26429525</v>
      </c>
      <c r="AB62" s="274">
        <f t="shared" si="33"/>
        <v>1076480</v>
      </c>
      <c r="AC62" s="303">
        <f t="shared" si="34"/>
        <v>119</v>
      </c>
      <c r="AD62" s="32">
        <f t="shared" si="35"/>
        <v>156585749.057181</v>
      </c>
      <c r="AE62" s="35">
        <f t="shared" si="45"/>
        <v>23487862.358577151</v>
      </c>
      <c r="AF62" s="34">
        <f t="shared" si="46"/>
        <v>251617288.03081304</v>
      </c>
      <c r="AG62" s="307">
        <f t="shared" si="36"/>
        <v>120</v>
      </c>
      <c r="AH62" s="32">
        <f t="shared" si="37"/>
        <v>234878623.5857715</v>
      </c>
      <c r="AI62" s="35">
        <f t="shared" si="47"/>
        <v>39146437.26429525</v>
      </c>
      <c r="AJ62" s="559">
        <f t="shared" si="48"/>
        <v>290763725.29510832</v>
      </c>
      <c r="AK62" s="35">
        <f t="shared" si="38"/>
        <v>1817273283.0944271</v>
      </c>
    </row>
    <row r="63" spans="1:37" s="566" customFormat="1">
      <c r="A63" s="562"/>
      <c r="B63" s="468"/>
      <c r="C63" s="468"/>
      <c r="D63" s="127"/>
      <c r="E63" s="127"/>
      <c r="F63" s="127"/>
      <c r="G63" s="625">
        <f t="shared" si="54"/>
        <v>409600</v>
      </c>
      <c r="H63" s="241">
        <v>88</v>
      </c>
      <c r="I63" s="648">
        <f t="shared" si="2"/>
        <v>36044800</v>
      </c>
      <c r="J63" s="624">
        <v>1050000</v>
      </c>
      <c r="K63" s="240">
        <v>69</v>
      </c>
      <c r="L63" s="240">
        <f t="shared" si="16"/>
        <v>72450000</v>
      </c>
      <c r="M63" s="230">
        <f>(Z63+AE63)*1.2</f>
        <v>48563579.129130013</v>
      </c>
      <c r="N63" s="542">
        <f t="shared" si="42"/>
        <v>157058379.12913001</v>
      </c>
      <c r="O63" s="18">
        <f t="shared" si="50"/>
        <v>31</v>
      </c>
      <c r="P63" s="230">
        <f t="shared" si="17"/>
        <v>62823351.651652001</v>
      </c>
      <c r="Q63" s="230">
        <f t="shared" si="18"/>
        <v>44873822.608322859</v>
      </c>
      <c r="R63" s="230">
        <f t="shared" si="19"/>
        <v>53848587.129987434</v>
      </c>
      <c r="S63" s="563">
        <f t="shared" si="4"/>
        <v>62</v>
      </c>
      <c r="T63" s="144"/>
      <c r="U63" s="144" t="s">
        <v>347</v>
      </c>
      <c r="V63" s="39">
        <f t="shared" si="43"/>
        <v>1234324502.8653879</v>
      </c>
      <c r="W63" s="81">
        <f t="shared" si="20"/>
        <v>4800</v>
      </c>
      <c r="X63" s="659">
        <f t="shared" si="25"/>
        <v>141620</v>
      </c>
      <c r="Y63" s="261">
        <f t="shared" si="21"/>
        <v>10117412.318568753</v>
      </c>
      <c r="Z63" s="659">
        <f t="shared" si="22"/>
        <v>10117412.318568753</v>
      </c>
      <c r="AA63" s="217">
        <f t="shared" si="44"/>
        <v>50587061.592843764</v>
      </c>
      <c r="AB63" s="276">
        <f t="shared" si="33"/>
        <v>1113920</v>
      </c>
      <c r="AC63" s="303">
        <f t="shared" si="34"/>
        <v>121</v>
      </c>
      <c r="AD63" s="36">
        <f t="shared" si="35"/>
        <v>202348246.37137505</v>
      </c>
      <c r="AE63" s="39">
        <f t="shared" si="45"/>
        <v>30352236.955706261</v>
      </c>
      <c r="AF63" s="38">
        <f t="shared" si="46"/>
        <v>321115962.25081456</v>
      </c>
      <c r="AG63" s="307">
        <f t="shared" si="36"/>
        <v>122</v>
      </c>
      <c r="AH63" s="36">
        <f t="shared" si="37"/>
        <v>303522369.55706257</v>
      </c>
      <c r="AI63" s="39">
        <f t="shared" si="47"/>
        <v>50587061.592843764</v>
      </c>
      <c r="AJ63" s="565">
        <f t="shared" si="48"/>
        <v>371703023.84365833</v>
      </c>
      <c r="AK63" s="39">
        <f t="shared" si="38"/>
        <v>2323143899.0228648</v>
      </c>
    </row>
    <row r="64" spans="1:37" s="566" customFormat="1">
      <c r="A64" s="564"/>
      <c r="B64" s="37"/>
      <c r="C64" s="37"/>
      <c r="D64" s="36"/>
      <c r="E64" s="36"/>
      <c r="F64" s="36"/>
      <c r="G64" s="625">
        <f t="shared" si="54"/>
        <v>409600</v>
      </c>
      <c r="H64" s="241">
        <v>94</v>
      </c>
      <c r="I64" s="648">
        <f t="shared" si="2"/>
        <v>38502400</v>
      </c>
      <c r="J64" s="625">
        <v>1050000</v>
      </c>
      <c r="K64" s="241">
        <v>90</v>
      </c>
      <c r="L64" s="241">
        <f t="shared" si="16"/>
        <v>94500000</v>
      </c>
      <c r="M64" s="231">
        <f>(Z63+AE63+Z64+AE64)*1.2</f>
        <v>111364005.05410741</v>
      </c>
      <c r="N64" s="543">
        <f t="shared" si="42"/>
        <v>244366405.05410743</v>
      </c>
      <c r="O64" s="8">
        <f t="shared" si="50"/>
        <v>31</v>
      </c>
      <c r="P64" s="231">
        <f t="shared" si="17"/>
        <v>97746562.021642968</v>
      </c>
      <c r="Q64" s="231">
        <f t="shared" si="18"/>
        <v>69818972.872602135</v>
      </c>
      <c r="R64" s="231">
        <f t="shared" si="19"/>
        <v>83782767.447122544</v>
      </c>
      <c r="S64" s="567">
        <f t="shared" si="4"/>
        <v>63</v>
      </c>
      <c r="T64" s="39"/>
      <c r="U64" s="39" t="s">
        <v>348</v>
      </c>
      <c r="V64" s="39">
        <f t="shared" si="43"/>
        <v>1622344536.3952498</v>
      </c>
      <c r="W64" s="39">
        <f t="shared" si="20"/>
        <v>4880</v>
      </c>
      <c r="X64" s="659">
        <f t="shared" si="25"/>
        <v>146420</v>
      </c>
      <c r="Y64" s="261">
        <f t="shared" si="21"/>
        <v>13083422.067703627</v>
      </c>
      <c r="Z64" s="659">
        <f t="shared" si="22"/>
        <v>13083422.067703627</v>
      </c>
      <c r="AA64" s="217">
        <f t="shared" si="44"/>
        <v>65417110.338518135</v>
      </c>
      <c r="AB64" s="276">
        <f t="shared" si="33"/>
        <v>1152000</v>
      </c>
      <c r="AC64" s="303">
        <f t="shared" si="34"/>
        <v>123</v>
      </c>
      <c r="AD64" s="36">
        <f t="shared" si="35"/>
        <v>261668441.35407254</v>
      </c>
      <c r="AE64" s="39">
        <f t="shared" si="45"/>
        <v>39250266.203110881</v>
      </c>
      <c r="AF64" s="38">
        <f t="shared" si="46"/>
        <v>410953290.0467692</v>
      </c>
      <c r="AG64" s="307">
        <f t="shared" si="36"/>
        <v>124</v>
      </c>
      <c r="AH64" s="36">
        <f t="shared" si="37"/>
        <v>392502662.0311088</v>
      </c>
      <c r="AI64" s="39">
        <f t="shared" si="47"/>
        <v>65417110.338518135</v>
      </c>
      <c r="AJ64" s="565">
        <f t="shared" si="48"/>
        <v>476370400.38528734</v>
      </c>
      <c r="AK64" s="39">
        <f t="shared" si="38"/>
        <v>2977315002.4080462</v>
      </c>
    </row>
    <row r="65" spans="1:37" s="566" customFormat="1">
      <c r="A65" s="564"/>
      <c r="B65" s="37"/>
      <c r="C65" s="37"/>
      <c r="D65" s="36"/>
      <c r="E65" s="36"/>
      <c r="F65" s="36"/>
      <c r="G65" s="628">
        <f>G59*4</f>
        <v>1638400</v>
      </c>
      <c r="H65" s="629">
        <v>64</v>
      </c>
      <c r="I65" s="617">
        <f t="shared" si="2"/>
        <v>104857600</v>
      </c>
      <c r="J65" s="626">
        <v>1050000</v>
      </c>
      <c r="K65" s="627">
        <v>102</v>
      </c>
      <c r="L65" s="627">
        <f t="shared" si="16"/>
        <v>107100000</v>
      </c>
      <c r="M65" s="601">
        <f>(Z65+AE65)*1.2</f>
        <v>81256876.799999893</v>
      </c>
      <c r="N65" s="612">
        <f t="shared" si="42"/>
        <v>293214476.79999989</v>
      </c>
      <c r="O65" s="596">
        <f t="shared" si="50"/>
        <v>32</v>
      </c>
      <c r="P65" s="601">
        <f t="shared" si="17"/>
        <v>117285790.71999995</v>
      </c>
      <c r="Q65" s="601">
        <f t="shared" si="18"/>
        <v>83775564.799999982</v>
      </c>
      <c r="R65" s="601">
        <f t="shared" si="19"/>
        <v>100530677.75999996</v>
      </c>
      <c r="S65" s="567">
        <f t="shared" si="4"/>
        <v>64</v>
      </c>
      <c r="T65" s="39"/>
      <c r="U65" s="39" t="s">
        <v>349</v>
      </c>
      <c r="V65" s="39">
        <f t="shared" si="43"/>
        <v>2132993215.9999971</v>
      </c>
      <c r="W65" s="39">
        <f t="shared" si="20"/>
        <v>4960</v>
      </c>
      <c r="X65" s="659">
        <f t="shared" si="25"/>
        <v>151300</v>
      </c>
      <c r="Y65" s="261">
        <f t="shared" si="21"/>
        <v>16928515.999999978</v>
      </c>
      <c r="Z65" s="659">
        <f t="shared" si="22"/>
        <v>16928515.999999978</v>
      </c>
      <c r="AA65" s="217">
        <f t="shared" si="44"/>
        <v>84642579.999999881</v>
      </c>
      <c r="AB65" s="276">
        <f t="shared" si="33"/>
        <v>1190720</v>
      </c>
      <c r="AC65" s="303">
        <f t="shared" si="34"/>
        <v>125</v>
      </c>
      <c r="AD65" s="36">
        <f t="shared" si="35"/>
        <v>338570319.99999952</v>
      </c>
      <c r="AE65" s="39">
        <f t="shared" si="45"/>
        <v>50785547.999999933</v>
      </c>
      <c r="AF65" s="38">
        <f t="shared" si="46"/>
        <v>527155948.38528728</v>
      </c>
      <c r="AG65" s="307">
        <f t="shared" si="36"/>
        <v>126</v>
      </c>
      <c r="AH65" s="36">
        <f t="shared" si="37"/>
        <v>507855479.99999928</v>
      </c>
      <c r="AI65" s="39">
        <f t="shared" si="47"/>
        <v>84642579.999999881</v>
      </c>
      <c r="AJ65" s="565">
        <f t="shared" si="48"/>
        <v>611798528.38528717</v>
      </c>
      <c r="AK65" s="39">
        <f t="shared" si="38"/>
        <v>3823740802.4080448</v>
      </c>
    </row>
    <row r="66" spans="1:37" s="566" customFormat="1">
      <c r="A66" s="564"/>
      <c r="B66" s="37"/>
      <c r="C66" s="37"/>
      <c r="D66" s="36"/>
      <c r="E66" s="36"/>
      <c r="F66" s="36"/>
      <c r="G66" s="628">
        <f>G60*4</f>
        <v>1638400</v>
      </c>
      <c r="H66" s="629">
        <v>70</v>
      </c>
      <c r="I66" s="617">
        <f t="shared" si="2"/>
        <v>114688000</v>
      </c>
      <c r="J66" s="628">
        <v>1050000</v>
      </c>
      <c r="K66" s="629">
        <v>115</v>
      </c>
      <c r="L66" s="629">
        <f t="shared" si="16"/>
        <v>120750000</v>
      </c>
      <c r="M66" s="602">
        <f>(Z65+AE65+Z66+AE66)*1.2</f>
        <v>186442239.96347401</v>
      </c>
      <c r="N66" s="613">
        <f t="shared" si="42"/>
        <v>421880239.96347404</v>
      </c>
      <c r="O66" s="143">
        <f t="shared" si="50"/>
        <v>32</v>
      </c>
      <c r="P66" s="602">
        <f t="shared" si="17"/>
        <v>168752095.98538962</v>
      </c>
      <c r="Q66" s="602">
        <f t="shared" si="18"/>
        <v>120537211.41813545</v>
      </c>
      <c r="R66" s="602">
        <f t="shared" si="19"/>
        <v>144644653.70176253</v>
      </c>
      <c r="S66" s="567">
        <f t="shared" si="4"/>
        <v>65</v>
      </c>
      <c r="T66" s="39"/>
      <c r="U66" s="39" t="s">
        <v>350</v>
      </c>
      <c r="V66" s="39">
        <f t="shared" si="43"/>
        <v>2804943217.6926436</v>
      </c>
      <c r="W66" s="39">
        <f t="shared" si="20"/>
        <v>5040</v>
      </c>
      <c r="X66" s="659">
        <f t="shared" si="25"/>
        <v>156260</v>
      </c>
      <c r="Y66" s="261">
        <f t="shared" si="21"/>
        <v>21913617.325723778</v>
      </c>
      <c r="Z66" s="659">
        <f t="shared" si="22"/>
        <v>21913617.325723778</v>
      </c>
      <c r="AA66" s="217">
        <f t="shared" si="44"/>
        <v>109568086.6286189</v>
      </c>
      <c r="AB66" s="276">
        <f t="shared" si="33"/>
        <v>1230080</v>
      </c>
      <c r="AC66" s="303">
        <f t="shared" si="34"/>
        <v>127</v>
      </c>
      <c r="AD66" s="36">
        <f t="shared" si="35"/>
        <v>438272346.51447558</v>
      </c>
      <c r="AE66" s="39">
        <f t="shared" si="45"/>
        <v>65740851.977171332</v>
      </c>
      <c r="AF66" s="38">
        <f t="shared" si="46"/>
        <v>677539380.36245847</v>
      </c>
      <c r="AG66" s="307">
        <f t="shared" si="36"/>
        <v>128</v>
      </c>
      <c r="AH66" s="36">
        <f t="shared" si="37"/>
        <v>657408519.77171338</v>
      </c>
      <c r="AI66" s="39">
        <f t="shared" si="47"/>
        <v>109568086.6286189</v>
      </c>
      <c r="AJ66" s="565">
        <f t="shared" si="48"/>
        <v>787107466.99107742</v>
      </c>
      <c r="AK66" s="39">
        <f t="shared" si="38"/>
        <v>4919421668.6942339</v>
      </c>
    </row>
    <row r="67" spans="1:37" s="566" customFormat="1">
      <c r="A67" s="564"/>
      <c r="B67" s="37"/>
      <c r="C67" s="37"/>
      <c r="D67" s="36"/>
      <c r="E67" s="36"/>
      <c r="F67" s="36"/>
      <c r="G67" s="644"/>
      <c r="H67" s="245"/>
      <c r="I67" s="549"/>
      <c r="J67" s="644"/>
      <c r="K67" s="245"/>
      <c r="L67" s="245"/>
      <c r="M67" s="232"/>
      <c r="N67" s="548"/>
      <c r="O67" s="39"/>
      <c r="P67" s="232"/>
      <c r="Q67" s="232"/>
      <c r="R67" s="232"/>
      <c r="S67" s="567"/>
      <c r="T67" s="39"/>
      <c r="U67" s="39"/>
      <c r="V67" s="39"/>
      <c r="W67" s="39"/>
      <c r="X67" s="659"/>
      <c r="Y67" s="261"/>
      <c r="Z67" s="659"/>
      <c r="AA67" s="217"/>
      <c r="AB67" s="276"/>
      <c r="AC67" s="303"/>
      <c r="AD67" s="36"/>
      <c r="AE67" s="39"/>
      <c r="AF67" s="38"/>
      <c r="AG67" s="307"/>
      <c r="AH67" s="36"/>
      <c r="AI67" s="39"/>
      <c r="AJ67" s="565"/>
      <c r="AK67" s="39"/>
    </row>
  </sheetData>
  <dataConsolidate>
    <dataRefs count="1">
      <dataRef ref="I10:I14" sheet="金钱经验表"/>
    </dataRefs>
  </dataConsolidate>
  <phoneticPr fontId="2" type="noConversion"/>
  <pageMargins left="0.7" right="0.7" top="0.75" bottom="0.75" header="0.3" footer="0.3"/>
  <pageSetup paperSize="9" orientation="portrait" r:id="rId1"/>
  <ignoredErrors>
    <ignoredError sqref="M5:M66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B3:O278"/>
  <sheetViews>
    <sheetView topLeftCell="A201" zoomScale="25" zoomScaleNormal="25" workbookViewId="0">
      <selection activeCell="Q28" sqref="Q28"/>
    </sheetView>
  </sheetViews>
  <sheetFormatPr defaultRowHeight="22.5"/>
  <cols>
    <col min="2" max="2" width="45.75" customWidth="1"/>
    <col min="3" max="3" width="16.625" style="481" bestFit="1" customWidth="1"/>
    <col min="4" max="4" width="16.5" style="329" customWidth="1"/>
    <col min="5" max="5" width="16.5" style="494" bestFit="1" customWidth="1"/>
    <col min="6" max="6" width="9" customWidth="1"/>
    <col min="7" max="7" width="34.25" bestFit="1" customWidth="1"/>
    <col min="8" max="8" width="16.5" style="490" customWidth="1"/>
    <col min="9" max="9" width="16.5" style="491" customWidth="1"/>
    <col min="10" max="10" width="16.5" style="492" customWidth="1"/>
    <col min="12" max="12" width="34.25" bestFit="1" customWidth="1"/>
    <col min="13" max="13" width="16.5" style="490" customWidth="1"/>
    <col min="14" max="14" width="16.5" style="491" customWidth="1"/>
    <col min="15" max="15" width="16.5" style="492" customWidth="1"/>
  </cols>
  <sheetData>
    <row r="3" spans="3:15">
      <c r="C3" s="478" t="s">
        <v>240</v>
      </c>
      <c r="D3" s="483" t="s">
        <v>245</v>
      </c>
      <c r="E3" s="493" t="s">
        <v>242</v>
      </c>
      <c r="H3" s="482" t="s">
        <v>243</v>
      </c>
      <c r="I3" s="484" t="s">
        <v>244</v>
      </c>
      <c r="J3" s="489" t="s">
        <v>241</v>
      </c>
      <c r="M3" s="482" t="s">
        <v>262</v>
      </c>
      <c r="N3" s="484" t="s">
        <v>261</v>
      </c>
      <c r="O3" s="489" t="s">
        <v>263</v>
      </c>
    </row>
    <row r="4" spans="3:15">
      <c r="C4" s="481">
        <v>0.02</v>
      </c>
      <c r="D4" s="329">
        <v>1</v>
      </c>
      <c r="E4" s="494">
        <f>MAX(3*(C4-D4)/C4, -0.5)</f>
        <v>-0.5</v>
      </c>
      <c r="H4" s="490">
        <v>0.02</v>
      </c>
      <c r="I4" s="491">
        <v>1</v>
      </c>
      <c r="J4" s="492">
        <f>MAX((H4-I4)/H4,-1)</f>
        <v>-1</v>
      </c>
      <c r="M4" s="490">
        <v>0.02</v>
      </c>
      <c r="N4" s="491">
        <v>1</v>
      </c>
      <c r="O4" s="492">
        <f>MAX(0.4*(M4-N4)/M4,-0.4)</f>
        <v>-0.4</v>
      </c>
    </row>
    <row r="5" spans="3:15">
      <c r="C5" s="481">
        <f>C4+0.02</f>
        <v>0.04</v>
      </c>
      <c r="D5" s="329">
        <v>1</v>
      </c>
      <c r="E5" s="494">
        <f t="shared" ref="E5:E68" si="0">MAX(3*(C5-D5)/C5, -0.5)</f>
        <v>-0.5</v>
      </c>
      <c r="H5" s="490">
        <f>H4+0.02</f>
        <v>0.04</v>
      </c>
      <c r="I5" s="491">
        <v>1</v>
      </c>
      <c r="J5" s="492">
        <f t="shared" ref="J5:J68" si="1">MAX((H5-I5)/H5,-1)</f>
        <v>-1</v>
      </c>
      <c r="M5" s="490">
        <f>M4+0.02</f>
        <v>0.04</v>
      </c>
      <c r="N5" s="491">
        <v>1</v>
      </c>
      <c r="O5" s="492">
        <f t="shared" ref="O5:O68" si="2">MAX(0.4*(M5-N5)/M5,-0.4)</f>
        <v>-0.4</v>
      </c>
    </row>
    <row r="6" spans="3:15">
      <c r="C6" s="481">
        <f t="shared" ref="C6:C69" si="3">C5+0.02</f>
        <v>0.06</v>
      </c>
      <c r="D6" s="329">
        <v>1</v>
      </c>
      <c r="E6" s="494">
        <f t="shared" si="0"/>
        <v>-0.5</v>
      </c>
      <c r="H6" s="490">
        <f t="shared" ref="H6:H69" si="4">H5+0.02</f>
        <v>0.06</v>
      </c>
      <c r="I6" s="491">
        <v>1</v>
      </c>
      <c r="J6" s="492">
        <f t="shared" si="1"/>
        <v>-1</v>
      </c>
      <c r="M6" s="490">
        <f t="shared" ref="M6:M69" si="5">M5+0.02</f>
        <v>0.06</v>
      </c>
      <c r="N6" s="491">
        <v>1</v>
      </c>
      <c r="O6" s="492">
        <f t="shared" si="2"/>
        <v>-0.4</v>
      </c>
    </row>
    <row r="7" spans="3:15">
      <c r="C7" s="481">
        <f t="shared" si="3"/>
        <v>0.08</v>
      </c>
      <c r="D7" s="329">
        <v>1</v>
      </c>
      <c r="E7" s="494">
        <f t="shared" si="0"/>
        <v>-0.5</v>
      </c>
      <c r="H7" s="490">
        <f t="shared" si="4"/>
        <v>0.08</v>
      </c>
      <c r="I7" s="491">
        <v>1</v>
      </c>
      <c r="J7" s="492">
        <f t="shared" si="1"/>
        <v>-1</v>
      </c>
      <c r="M7" s="490">
        <f t="shared" si="5"/>
        <v>0.08</v>
      </c>
      <c r="N7" s="491">
        <v>1</v>
      </c>
      <c r="O7" s="492">
        <f t="shared" si="2"/>
        <v>-0.4</v>
      </c>
    </row>
    <row r="8" spans="3:15">
      <c r="C8" s="481">
        <f t="shared" si="3"/>
        <v>0.1</v>
      </c>
      <c r="D8" s="329">
        <v>1</v>
      </c>
      <c r="E8" s="494">
        <f t="shared" si="0"/>
        <v>-0.5</v>
      </c>
      <c r="H8" s="490">
        <f t="shared" si="4"/>
        <v>0.1</v>
      </c>
      <c r="I8" s="491">
        <v>1</v>
      </c>
      <c r="J8" s="492">
        <f t="shared" si="1"/>
        <v>-1</v>
      </c>
      <c r="M8" s="490">
        <f t="shared" si="5"/>
        <v>0.1</v>
      </c>
      <c r="N8" s="491">
        <v>1</v>
      </c>
      <c r="O8" s="492">
        <f t="shared" si="2"/>
        <v>-0.4</v>
      </c>
    </row>
    <row r="9" spans="3:15">
      <c r="C9" s="481">
        <f t="shared" si="3"/>
        <v>0.12000000000000001</v>
      </c>
      <c r="D9" s="329">
        <v>1</v>
      </c>
      <c r="E9" s="494">
        <f t="shared" si="0"/>
        <v>-0.5</v>
      </c>
      <c r="H9" s="490">
        <f t="shared" si="4"/>
        <v>0.12000000000000001</v>
      </c>
      <c r="I9" s="491">
        <v>1</v>
      </c>
      <c r="J9" s="492">
        <f t="shared" si="1"/>
        <v>-1</v>
      </c>
      <c r="M9" s="490">
        <f t="shared" si="5"/>
        <v>0.12000000000000001</v>
      </c>
      <c r="N9" s="491">
        <v>1</v>
      </c>
      <c r="O9" s="492">
        <f t="shared" si="2"/>
        <v>-0.4</v>
      </c>
    </row>
    <row r="10" spans="3:15">
      <c r="C10" s="481">
        <f t="shared" si="3"/>
        <v>0.14000000000000001</v>
      </c>
      <c r="D10" s="329">
        <v>1</v>
      </c>
      <c r="E10" s="494">
        <f t="shared" si="0"/>
        <v>-0.5</v>
      </c>
      <c r="H10" s="490">
        <f t="shared" si="4"/>
        <v>0.14000000000000001</v>
      </c>
      <c r="I10" s="491">
        <v>1</v>
      </c>
      <c r="J10" s="492">
        <f t="shared" si="1"/>
        <v>-1</v>
      </c>
      <c r="M10" s="490">
        <f t="shared" si="5"/>
        <v>0.14000000000000001</v>
      </c>
      <c r="N10" s="491">
        <v>1</v>
      </c>
      <c r="O10" s="492">
        <f t="shared" si="2"/>
        <v>-0.4</v>
      </c>
    </row>
    <row r="11" spans="3:15">
      <c r="C11" s="481">
        <f t="shared" si="3"/>
        <v>0.16</v>
      </c>
      <c r="D11" s="329">
        <v>1</v>
      </c>
      <c r="E11" s="494">
        <f t="shared" si="0"/>
        <v>-0.5</v>
      </c>
      <c r="H11" s="490">
        <f t="shared" si="4"/>
        <v>0.16</v>
      </c>
      <c r="I11" s="491">
        <v>1</v>
      </c>
      <c r="J11" s="492">
        <f t="shared" si="1"/>
        <v>-1</v>
      </c>
      <c r="M11" s="490">
        <f t="shared" si="5"/>
        <v>0.16</v>
      </c>
      <c r="N11" s="491">
        <v>1</v>
      </c>
      <c r="O11" s="492">
        <f t="shared" si="2"/>
        <v>-0.4</v>
      </c>
    </row>
    <row r="12" spans="3:15">
      <c r="C12" s="481">
        <f t="shared" si="3"/>
        <v>0.18</v>
      </c>
      <c r="D12" s="329">
        <v>1</v>
      </c>
      <c r="E12" s="494">
        <f t="shared" si="0"/>
        <v>-0.5</v>
      </c>
      <c r="H12" s="490">
        <f t="shared" si="4"/>
        <v>0.18</v>
      </c>
      <c r="I12" s="491">
        <v>1</v>
      </c>
      <c r="J12" s="492">
        <f t="shared" si="1"/>
        <v>-1</v>
      </c>
      <c r="M12" s="490">
        <f t="shared" si="5"/>
        <v>0.18</v>
      </c>
      <c r="N12" s="491">
        <v>1</v>
      </c>
      <c r="O12" s="492">
        <f t="shared" si="2"/>
        <v>-0.4</v>
      </c>
    </row>
    <row r="13" spans="3:15">
      <c r="C13" s="481">
        <f t="shared" si="3"/>
        <v>0.19999999999999998</v>
      </c>
      <c r="D13" s="329">
        <v>1</v>
      </c>
      <c r="E13" s="494">
        <f t="shared" si="0"/>
        <v>-0.5</v>
      </c>
      <c r="H13" s="490">
        <f t="shared" si="4"/>
        <v>0.19999999999999998</v>
      </c>
      <c r="I13" s="491">
        <v>1</v>
      </c>
      <c r="J13" s="492">
        <f t="shared" si="1"/>
        <v>-1</v>
      </c>
      <c r="M13" s="490">
        <f t="shared" si="5"/>
        <v>0.19999999999999998</v>
      </c>
      <c r="N13" s="491">
        <v>1</v>
      </c>
      <c r="O13" s="492">
        <f t="shared" si="2"/>
        <v>-0.4</v>
      </c>
    </row>
    <row r="14" spans="3:15">
      <c r="C14" s="481">
        <f t="shared" si="3"/>
        <v>0.21999999999999997</v>
      </c>
      <c r="D14" s="329">
        <v>1</v>
      </c>
      <c r="E14" s="494">
        <f t="shared" si="0"/>
        <v>-0.5</v>
      </c>
      <c r="H14" s="490">
        <f t="shared" si="4"/>
        <v>0.21999999999999997</v>
      </c>
      <c r="I14" s="491">
        <v>1</v>
      </c>
      <c r="J14" s="492">
        <f t="shared" si="1"/>
        <v>-1</v>
      </c>
      <c r="M14" s="490">
        <f t="shared" si="5"/>
        <v>0.21999999999999997</v>
      </c>
      <c r="N14" s="491">
        <v>1</v>
      </c>
      <c r="O14" s="492">
        <f t="shared" si="2"/>
        <v>-0.4</v>
      </c>
    </row>
    <row r="15" spans="3:15">
      <c r="C15" s="481">
        <f t="shared" si="3"/>
        <v>0.23999999999999996</v>
      </c>
      <c r="D15" s="329">
        <v>1</v>
      </c>
      <c r="E15" s="494">
        <f t="shared" si="0"/>
        <v>-0.5</v>
      </c>
      <c r="H15" s="490">
        <f t="shared" si="4"/>
        <v>0.23999999999999996</v>
      </c>
      <c r="I15" s="491">
        <v>1</v>
      </c>
      <c r="J15" s="492">
        <f t="shared" si="1"/>
        <v>-1</v>
      </c>
      <c r="M15" s="490">
        <f t="shared" si="5"/>
        <v>0.23999999999999996</v>
      </c>
      <c r="N15" s="491">
        <v>1</v>
      </c>
      <c r="O15" s="492">
        <f t="shared" si="2"/>
        <v>-0.4</v>
      </c>
    </row>
    <row r="16" spans="3:15">
      <c r="C16" s="481">
        <f t="shared" si="3"/>
        <v>0.25999999999999995</v>
      </c>
      <c r="D16" s="329">
        <v>1</v>
      </c>
      <c r="E16" s="494">
        <f t="shared" si="0"/>
        <v>-0.5</v>
      </c>
      <c r="H16" s="490">
        <f t="shared" si="4"/>
        <v>0.25999999999999995</v>
      </c>
      <c r="I16" s="491">
        <v>1</v>
      </c>
      <c r="J16" s="492">
        <f t="shared" si="1"/>
        <v>-1</v>
      </c>
      <c r="M16" s="490">
        <f t="shared" si="5"/>
        <v>0.25999999999999995</v>
      </c>
      <c r="N16" s="491">
        <v>1</v>
      </c>
      <c r="O16" s="492">
        <f t="shared" si="2"/>
        <v>-0.4</v>
      </c>
    </row>
    <row r="17" spans="3:15">
      <c r="C17" s="481">
        <f t="shared" si="3"/>
        <v>0.27999999999999997</v>
      </c>
      <c r="D17" s="329">
        <v>1</v>
      </c>
      <c r="E17" s="494">
        <f t="shared" si="0"/>
        <v>-0.5</v>
      </c>
      <c r="H17" s="490">
        <f t="shared" si="4"/>
        <v>0.27999999999999997</v>
      </c>
      <c r="I17" s="491">
        <v>1</v>
      </c>
      <c r="J17" s="492">
        <f t="shared" si="1"/>
        <v>-1</v>
      </c>
      <c r="M17" s="490">
        <f t="shared" si="5"/>
        <v>0.27999999999999997</v>
      </c>
      <c r="N17" s="491">
        <v>1</v>
      </c>
      <c r="O17" s="492">
        <f t="shared" si="2"/>
        <v>-0.4</v>
      </c>
    </row>
    <row r="18" spans="3:15">
      <c r="C18" s="481">
        <f t="shared" si="3"/>
        <v>0.3</v>
      </c>
      <c r="D18" s="329">
        <v>1</v>
      </c>
      <c r="E18" s="494">
        <f t="shared" si="0"/>
        <v>-0.5</v>
      </c>
      <c r="H18" s="490">
        <f t="shared" si="4"/>
        <v>0.3</v>
      </c>
      <c r="I18" s="491">
        <v>1</v>
      </c>
      <c r="J18" s="492">
        <f t="shared" si="1"/>
        <v>-1</v>
      </c>
      <c r="M18" s="490">
        <f t="shared" si="5"/>
        <v>0.3</v>
      </c>
      <c r="N18" s="491">
        <v>1</v>
      </c>
      <c r="O18" s="492">
        <f t="shared" si="2"/>
        <v>-0.4</v>
      </c>
    </row>
    <row r="19" spans="3:15">
      <c r="C19" s="481">
        <f t="shared" si="3"/>
        <v>0.32</v>
      </c>
      <c r="D19" s="329">
        <v>1</v>
      </c>
      <c r="E19" s="494">
        <f t="shared" si="0"/>
        <v>-0.5</v>
      </c>
      <c r="H19" s="490">
        <f t="shared" si="4"/>
        <v>0.32</v>
      </c>
      <c r="I19" s="491">
        <v>1</v>
      </c>
      <c r="J19" s="492">
        <f t="shared" si="1"/>
        <v>-1</v>
      </c>
      <c r="M19" s="490">
        <f t="shared" si="5"/>
        <v>0.32</v>
      </c>
      <c r="N19" s="491">
        <v>1</v>
      </c>
      <c r="O19" s="492">
        <f t="shared" si="2"/>
        <v>-0.4</v>
      </c>
    </row>
    <row r="20" spans="3:15">
      <c r="C20" s="481">
        <f t="shared" si="3"/>
        <v>0.34</v>
      </c>
      <c r="D20" s="329">
        <v>1</v>
      </c>
      <c r="E20" s="494">
        <f t="shared" si="0"/>
        <v>-0.5</v>
      </c>
      <c r="H20" s="490">
        <f t="shared" si="4"/>
        <v>0.34</v>
      </c>
      <c r="I20" s="491">
        <v>1</v>
      </c>
      <c r="J20" s="492">
        <f t="shared" si="1"/>
        <v>-1</v>
      </c>
      <c r="M20" s="490">
        <f t="shared" si="5"/>
        <v>0.34</v>
      </c>
      <c r="N20" s="491">
        <v>1</v>
      </c>
      <c r="O20" s="492">
        <f t="shared" si="2"/>
        <v>-0.4</v>
      </c>
    </row>
    <row r="21" spans="3:15">
      <c r="C21" s="481">
        <f t="shared" si="3"/>
        <v>0.36000000000000004</v>
      </c>
      <c r="D21" s="329">
        <v>1</v>
      </c>
      <c r="E21" s="494">
        <f t="shared" si="0"/>
        <v>-0.5</v>
      </c>
      <c r="H21" s="490">
        <f t="shared" si="4"/>
        <v>0.36000000000000004</v>
      </c>
      <c r="I21" s="491">
        <v>1</v>
      </c>
      <c r="J21" s="492">
        <f t="shared" si="1"/>
        <v>-1</v>
      </c>
      <c r="M21" s="490">
        <f t="shared" si="5"/>
        <v>0.36000000000000004</v>
      </c>
      <c r="N21" s="491">
        <v>1</v>
      </c>
      <c r="O21" s="492">
        <f t="shared" si="2"/>
        <v>-0.4</v>
      </c>
    </row>
    <row r="22" spans="3:15">
      <c r="C22" s="481">
        <f t="shared" si="3"/>
        <v>0.38000000000000006</v>
      </c>
      <c r="D22" s="329">
        <v>1</v>
      </c>
      <c r="E22" s="494">
        <f t="shared" si="0"/>
        <v>-0.5</v>
      </c>
      <c r="H22" s="490">
        <f t="shared" si="4"/>
        <v>0.38000000000000006</v>
      </c>
      <c r="I22" s="491">
        <v>1</v>
      </c>
      <c r="J22" s="492">
        <f t="shared" si="1"/>
        <v>-1</v>
      </c>
      <c r="M22" s="490">
        <f t="shared" si="5"/>
        <v>0.38000000000000006</v>
      </c>
      <c r="N22" s="491">
        <v>1</v>
      </c>
      <c r="O22" s="492">
        <f t="shared" si="2"/>
        <v>-0.4</v>
      </c>
    </row>
    <row r="23" spans="3:15">
      <c r="C23" s="481">
        <f t="shared" si="3"/>
        <v>0.40000000000000008</v>
      </c>
      <c r="D23" s="329">
        <v>1</v>
      </c>
      <c r="E23" s="494">
        <f t="shared" si="0"/>
        <v>-0.5</v>
      </c>
      <c r="H23" s="490">
        <f t="shared" si="4"/>
        <v>0.40000000000000008</v>
      </c>
      <c r="I23" s="491">
        <v>1</v>
      </c>
      <c r="J23" s="492">
        <f t="shared" si="1"/>
        <v>-1</v>
      </c>
      <c r="M23" s="490">
        <f t="shared" si="5"/>
        <v>0.40000000000000008</v>
      </c>
      <c r="N23" s="491">
        <v>1</v>
      </c>
      <c r="O23" s="492">
        <f t="shared" si="2"/>
        <v>-0.4</v>
      </c>
    </row>
    <row r="24" spans="3:15">
      <c r="C24" s="481">
        <f t="shared" si="3"/>
        <v>0.4200000000000001</v>
      </c>
      <c r="D24" s="329">
        <v>1</v>
      </c>
      <c r="E24" s="494">
        <f t="shared" si="0"/>
        <v>-0.5</v>
      </c>
      <c r="H24" s="490">
        <f t="shared" si="4"/>
        <v>0.4200000000000001</v>
      </c>
      <c r="I24" s="491">
        <v>1</v>
      </c>
      <c r="J24" s="492">
        <f t="shared" si="1"/>
        <v>-1</v>
      </c>
      <c r="M24" s="490">
        <f t="shared" si="5"/>
        <v>0.4200000000000001</v>
      </c>
      <c r="N24" s="491">
        <v>1</v>
      </c>
      <c r="O24" s="492">
        <f t="shared" si="2"/>
        <v>-0.4</v>
      </c>
    </row>
    <row r="25" spans="3:15">
      <c r="C25" s="481">
        <f t="shared" si="3"/>
        <v>0.44000000000000011</v>
      </c>
      <c r="D25" s="329">
        <v>1</v>
      </c>
      <c r="E25" s="494">
        <f t="shared" si="0"/>
        <v>-0.5</v>
      </c>
      <c r="H25" s="490">
        <f t="shared" si="4"/>
        <v>0.44000000000000011</v>
      </c>
      <c r="I25" s="491">
        <v>1</v>
      </c>
      <c r="J25" s="492">
        <f t="shared" si="1"/>
        <v>-1</v>
      </c>
      <c r="M25" s="490">
        <f t="shared" si="5"/>
        <v>0.44000000000000011</v>
      </c>
      <c r="N25" s="491">
        <v>1</v>
      </c>
      <c r="O25" s="492">
        <f t="shared" si="2"/>
        <v>-0.4</v>
      </c>
    </row>
    <row r="26" spans="3:15">
      <c r="C26" s="481">
        <f t="shared" si="3"/>
        <v>0.46000000000000013</v>
      </c>
      <c r="D26" s="329">
        <v>1</v>
      </c>
      <c r="E26" s="494">
        <f t="shared" si="0"/>
        <v>-0.5</v>
      </c>
      <c r="H26" s="490">
        <f t="shared" si="4"/>
        <v>0.46000000000000013</v>
      </c>
      <c r="I26" s="491">
        <v>1</v>
      </c>
      <c r="J26" s="492">
        <f t="shared" si="1"/>
        <v>-1</v>
      </c>
      <c r="M26" s="490">
        <f t="shared" si="5"/>
        <v>0.46000000000000013</v>
      </c>
      <c r="N26" s="491">
        <v>1</v>
      </c>
      <c r="O26" s="492">
        <f t="shared" si="2"/>
        <v>-0.4</v>
      </c>
    </row>
    <row r="27" spans="3:15">
      <c r="C27" s="481">
        <f t="shared" si="3"/>
        <v>0.48000000000000015</v>
      </c>
      <c r="D27" s="329">
        <v>1</v>
      </c>
      <c r="E27" s="494">
        <f t="shared" si="0"/>
        <v>-0.5</v>
      </c>
      <c r="H27" s="490">
        <f t="shared" si="4"/>
        <v>0.48000000000000015</v>
      </c>
      <c r="I27" s="491">
        <v>1</v>
      </c>
      <c r="J27" s="492">
        <f t="shared" si="1"/>
        <v>-1</v>
      </c>
      <c r="M27" s="490">
        <f t="shared" si="5"/>
        <v>0.48000000000000015</v>
      </c>
      <c r="N27" s="491">
        <v>1</v>
      </c>
      <c r="O27" s="492">
        <f t="shared" si="2"/>
        <v>-0.4</v>
      </c>
    </row>
    <row r="28" spans="3:15">
      <c r="C28" s="481">
        <f t="shared" si="3"/>
        <v>0.50000000000000011</v>
      </c>
      <c r="D28" s="329">
        <v>1</v>
      </c>
      <c r="E28" s="494">
        <f t="shared" si="0"/>
        <v>-0.5</v>
      </c>
      <c r="G28" s="115" t="s">
        <v>258</v>
      </c>
      <c r="H28" s="478">
        <f t="shared" si="4"/>
        <v>0.50000000000000011</v>
      </c>
      <c r="I28" s="479">
        <v>1</v>
      </c>
      <c r="J28" s="488">
        <f t="shared" si="1"/>
        <v>-0.99999999999999956</v>
      </c>
      <c r="L28" s="115" t="s">
        <v>264</v>
      </c>
      <c r="M28" s="478">
        <f t="shared" si="5"/>
        <v>0.50000000000000011</v>
      </c>
      <c r="N28" s="479">
        <v>1</v>
      </c>
      <c r="O28" s="488">
        <f t="shared" si="2"/>
        <v>-0.3999999999999998</v>
      </c>
    </row>
    <row r="29" spans="3:15">
      <c r="C29" s="481">
        <f t="shared" si="3"/>
        <v>0.52000000000000013</v>
      </c>
      <c r="D29" s="329">
        <v>1</v>
      </c>
      <c r="E29" s="494">
        <f t="shared" si="0"/>
        <v>-0.5</v>
      </c>
      <c r="H29" s="490">
        <f t="shared" si="4"/>
        <v>0.52000000000000013</v>
      </c>
      <c r="I29" s="491">
        <v>1</v>
      </c>
      <c r="J29" s="492">
        <f t="shared" si="1"/>
        <v>-0.92307692307692257</v>
      </c>
      <c r="M29" s="490">
        <f t="shared" si="5"/>
        <v>0.52000000000000013</v>
      </c>
      <c r="N29" s="491">
        <v>1</v>
      </c>
      <c r="O29" s="492">
        <f t="shared" si="2"/>
        <v>-0.36923076923076903</v>
      </c>
    </row>
    <row r="30" spans="3:15">
      <c r="C30" s="481">
        <f t="shared" si="3"/>
        <v>0.54000000000000015</v>
      </c>
      <c r="D30" s="329">
        <v>1</v>
      </c>
      <c r="E30" s="494">
        <f t="shared" si="0"/>
        <v>-0.5</v>
      </c>
      <c r="H30" s="490">
        <f t="shared" si="4"/>
        <v>0.54000000000000015</v>
      </c>
      <c r="I30" s="491">
        <v>1</v>
      </c>
      <c r="J30" s="492">
        <f t="shared" si="1"/>
        <v>-0.8518518518518513</v>
      </c>
      <c r="M30" s="490">
        <f t="shared" si="5"/>
        <v>0.54000000000000015</v>
      </c>
      <c r="N30" s="491">
        <v>1</v>
      </c>
      <c r="O30" s="492">
        <f t="shared" si="2"/>
        <v>-0.34074074074074057</v>
      </c>
    </row>
    <row r="31" spans="3:15">
      <c r="C31" s="481">
        <f t="shared" si="3"/>
        <v>0.56000000000000016</v>
      </c>
      <c r="D31" s="329">
        <v>1</v>
      </c>
      <c r="E31" s="494">
        <f t="shared" si="0"/>
        <v>-0.5</v>
      </c>
      <c r="H31" s="490">
        <f t="shared" si="4"/>
        <v>0.56000000000000016</v>
      </c>
      <c r="I31" s="491">
        <v>1</v>
      </c>
      <c r="J31" s="492">
        <f t="shared" si="1"/>
        <v>-0.78571428571428514</v>
      </c>
      <c r="M31" s="490">
        <f t="shared" si="5"/>
        <v>0.56000000000000016</v>
      </c>
      <c r="N31" s="491">
        <v>1</v>
      </c>
      <c r="O31" s="492">
        <f t="shared" si="2"/>
        <v>-0.31428571428571406</v>
      </c>
    </row>
    <row r="32" spans="3:15">
      <c r="C32" s="481">
        <f t="shared" si="3"/>
        <v>0.58000000000000018</v>
      </c>
      <c r="D32" s="329">
        <v>1</v>
      </c>
      <c r="E32" s="494">
        <f t="shared" si="0"/>
        <v>-0.5</v>
      </c>
      <c r="H32" s="490">
        <f t="shared" si="4"/>
        <v>0.58000000000000018</v>
      </c>
      <c r="I32" s="491">
        <v>1</v>
      </c>
      <c r="J32" s="492">
        <f t="shared" si="1"/>
        <v>-0.72413793103448221</v>
      </c>
      <c r="M32" s="490">
        <f t="shared" si="5"/>
        <v>0.58000000000000018</v>
      </c>
      <c r="N32" s="491">
        <v>1</v>
      </c>
      <c r="O32" s="492">
        <f t="shared" si="2"/>
        <v>-0.28965517241379291</v>
      </c>
    </row>
    <row r="33" spans="2:15">
      <c r="C33" s="481">
        <f t="shared" si="3"/>
        <v>0.6000000000000002</v>
      </c>
      <c r="D33" s="329">
        <v>1</v>
      </c>
      <c r="E33" s="494">
        <f t="shared" si="0"/>
        <v>-0.5</v>
      </c>
      <c r="H33" s="490">
        <f t="shared" si="4"/>
        <v>0.6000000000000002</v>
      </c>
      <c r="I33" s="491">
        <v>1</v>
      </c>
      <c r="J33" s="492">
        <f t="shared" si="1"/>
        <v>-0.66666666666666607</v>
      </c>
      <c r="L33" s="115" t="s">
        <v>266</v>
      </c>
      <c r="M33" s="478">
        <f t="shared" si="5"/>
        <v>0.6000000000000002</v>
      </c>
      <c r="N33" s="479">
        <v>1</v>
      </c>
      <c r="O33" s="488">
        <f t="shared" si="2"/>
        <v>-0.26666666666666644</v>
      </c>
    </row>
    <row r="34" spans="2:15">
      <c r="C34" s="481">
        <f t="shared" si="3"/>
        <v>0.62000000000000022</v>
      </c>
      <c r="D34" s="329">
        <v>1</v>
      </c>
      <c r="E34" s="494">
        <f t="shared" si="0"/>
        <v>-0.5</v>
      </c>
      <c r="H34" s="490">
        <f t="shared" si="4"/>
        <v>0.62000000000000022</v>
      </c>
      <c r="I34" s="491">
        <v>1</v>
      </c>
      <c r="J34" s="492">
        <f t="shared" si="1"/>
        <v>-0.61290322580645107</v>
      </c>
      <c r="M34" s="490">
        <f t="shared" si="5"/>
        <v>0.62000000000000022</v>
      </c>
      <c r="N34" s="491">
        <v>1</v>
      </c>
      <c r="O34" s="492">
        <f t="shared" si="2"/>
        <v>-0.24516129032258041</v>
      </c>
    </row>
    <row r="35" spans="2:15">
      <c r="C35" s="481">
        <f t="shared" si="3"/>
        <v>0.64000000000000024</v>
      </c>
      <c r="D35" s="329">
        <v>1</v>
      </c>
      <c r="E35" s="494">
        <f t="shared" si="0"/>
        <v>-0.5</v>
      </c>
      <c r="H35" s="490">
        <f t="shared" si="4"/>
        <v>0.64000000000000024</v>
      </c>
      <c r="I35" s="491">
        <v>1</v>
      </c>
      <c r="J35" s="492">
        <f t="shared" si="1"/>
        <v>-0.56249999999999944</v>
      </c>
      <c r="M35" s="490">
        <f t="shared" si="5"/>
        <v>0.64000000000000024</v>
      </c>
      <c r="N35" s="491">
        <v>1</v>
      </c>
      <c r="O35" s="492">
        <f t="shared" si="2"/>
        <v>-0.22499999999999978</v>
      </c>
    </row>
    <row r="36" spans="2:15">
      <c r="C36" s="481">
        <f t="shared" si="3"/>
        <v>0.66000000000000025</v>
      </c>
      <c r="D36" s="329">
        <v>1</v>
      </c>
      <c r="E36" s="494">
        <f t="shared" si="0"/>
        <v>-0.5</v>
      </c>
      <c r="G36" s="115" t="s">
        <v>259</v>
      </c>
      <c r="H36" s="478">
        <f t="shared" si="4"/>
        <v>0.66000000000000025</v>
      </c>
      <c r="I36" s="479">
        <v>1</v>
      </c>
      <c r="J36" s="480">
        <f t="shared" si="1"/>
        <v>-0.51515151515151458</v>
      </c>
      <c r="M36" s="482">
        <f t="shared" si="5"/>
        <v>0.66000000000000025</v>
      </c>
      <c r="N36" s="484">
        <v>1</v>
      </c>
      <c r="O36" s="489">
        <f t="shared" si="2"/>
        <v>-0.20606060606060583</v>
      </c>
    </row>
    <row r="37" spans="2:15">
      <c r="C37" s="481">
        <f t="shared" si="3"/>
        <v>0.68000000000000027</v>
      </c>
      <c r="D37" s="329">
        <v>1</v>
      </c>
      <c r="E37" s="494">
        <f t="shared" si="0"/>
        <v>-0.5</v>
      </c>
      <c r="H37" s="490">
        <f t="shared" si="4"/>
        <v>0.68000000000000027</v>
      </c>
      <c r="I37" s="491">
        <v>1</v>
      </c>
      <c r="J37" s="492">
        <f t="shared" si="1"/>
        <v>-0.47058823529411709</v>
      </c>
      <c r="M37" s="490">
        <f t="shared" si="5"/>
        <v>0.68000000000000027</v>
      </c>
      <c r="N37" s="491">
        <v>1</v>
      </c>
      <c r="O37" s="492">
        <f t="shared" si="2"/>
        <v>-0.18823529411764683</v>
      </c>
    </row>
    <row r="38" spans="2:15">
      <c r="C38" s="481">
        <f t="shared" si="3"/>
        <v>0.70000000000000029</v>
      </c>
      <c r="D38" s="329">
        <v>1</v>
      </c>
      <c r="E38" s="494">
        <f t="shared" si="0"/>
        <v>-0.5</v>
      </c>
      <c r="H38" s="490">
        <f t="shared" si="4"/>
        <v>0.70000000000000029</v>
      </c>
      <c r="I38" s="491">
        <v>1</v>
      </c>
      <c r="J38" s="492">
        <f t="shared" si="1"/>
        <v>-0.42857142857142799</v>
      </c>
      <c r="L38" s="115" t="s">
        <v>265</v>
      </c>
      <c r="M38" s="478">
        <f t="shared" si="5"/>
        <v>0.70000000000000029</v>
      </c>
      <c r="N38" s="479">
        <v>1</v>
      </c>
      <c r="O38" s="488">
        <f t="shared" si="2"/>
        <v>-0.17142857142857118</v>
      </c>
    </row>
    <row r="39" spans="2:15">
      <c r="C39" s="481">
        <f t="shared" si="3"/>
        <v>0.72000000000000031</v>
      </c>
      <c r="D39" s="329">
        <v>1</v>
      </c>
      <c r="E39" s="494">
        <f t="shared" si="0"/>
        <v>-0.5</v>
      </c>
      <c r="H39" s="490">
        <f t="shared" si="4"/>
        <v>0.72000000000000031</v>
      </c>
      <c r="I39" s="491">
        <v>1</v>
      </c>
      <c r="J39" s="492">
        <f t="shared" si="1"/>
        <v>-0.38888888888888828</v>
      </c>
      <c r="M39" s="490">
        <f t="shared" si="5"/>
        <v>0.72000000000000031</v>
      </c>
      <c r="N39" s="491">
        <v>1</v>
      </c>
      <c r="O39" s="492">
        <f t="shared" si="2"/>
        <v>-0.15555555555555531</v>
      </c>
    </row>
    <row r="40" spans="2:15">
      <c r="C40" s="481">
        <f t="shared" si="3"/>
        <v>0.74000000000000032</v>
      </c>
      <c r="D40" s="329">
        <v>1</v>
      </c>
      <c r="E40" s="494">
        <f t="shared" si="0"/>
        <v>-0.5</v>
      </c>
      <c r="H40" s="490">
        <f t="shared" si="4"/>
        <v>0.74000000000000032</v>
      </c>
      <c r="I40" s="491">
        <v>1</v>
      </c>
      <c r="J40" s="492">
        <f t="shared" si="1"/>
        <v>-0.35135135135135076</v>
      </c>
      <c r="M40" s="490">
        <f t="shared" si="5"/>
        <v>0.74000000000000032</v>
      </c>
      <c r="N40" s="491">
        <v>1</v>
      </c>
      <c r="O40" s="492">
        <f t="shared" si="2"/>
        <v>-0.1405405405405403</v>
      </c>
    </row>
    <row r="41" spans="2:15">
      <c r="C41" s="481">
        <f t="shared" si="3"/>
        <v>0.76000000000000034</v>
      </c>
      <c r="D41" s="329">
        <v>1</v>
      </c>
      <c r="E41" s="494">
        <f t="shared" si="0"/>
        <v>-0.5</v>
      </c>
      <c r="H41" s="490">
        <f t="shared" si="4"/>
        <v>0.76000000000000034</v>
      </c>
      <c r="I41" s="491">
        <v>1</v>
      </c>
      <c r="J41" s="492">
        <f t="shared" si="1"/>
        <v>-0.31578947368420995</v>
      </c>
      <c r="M41" s="482">
        <f t="shared" si="5"/>
        <v>0.76000000000000034</v>
      </c>
      <c r="N41" s="484">
        <v>1</v>
      </c>
      <c r="O41" s="489">
        <f t="shared" si="2"/>
        <v>-0.12631578947368396</v>
      </c>
    </row>
    <row r="42" spans="2:15">
      <c r="C42" s="481">
        <f t="shared" si="3"/>
        <v>0.78000000000000036</v>
      </c>
      <c r="D42" s="329">
        <v>1</v>
      </c>
      <c r="E42" s="494">
        <f t="shared" si="0"/>
        <v>-0.5</v>
      </c>
      <c r="H42" s="490">
        <f t="shared" si="4"/>
        <v>0.78000000000000036</v>
      </c>
      <c r="I42" s="491">
        <v>1</v>
      </c>
      <c r="J42" s="492">
        <f t="shared" si="1"/>
        <v>-0.28205128205128144</v>
      </c>
      <c r="M42" s="490">
        <f t="shared" si="5"/>
        <v>0.78000000000000036</v>
      </c>
      <c r="N42" s="491">
        <v>1</v>
      </c>
      <c r="O42" s="492">
        <f t="shared" si="2"/>
        <v>-0.11282051282051259</v>
      </c>
    </row>
    <row r="43" spans="2:15">
      <c r="C43" s="481">
        <f t="shared" si="3"/>
        <v>0.80000000000000038</v>
      </c>
      <c r="D43" s="329">
        <v>1</v>
      </c>
      <c r="E43" s="494">
        <f t="shared" si="0"/>
        <v>-0.5</v>
      </c>
      <c r="H43" s="490">
        <f t="shared" si="4"/>
        <v>0.80000000000000038</v>
      </c>
      <c r="I43" s="491">
        <v>1</v>
      </c>
      <c r="J43" s="492">
        <f t="shared" si="1"/>
        <v>-0.24999999999999942</v>
      </c>
      <c r="L43" s="115" t="s">
        <v>267</v>
      </c>
      <c r="M43" s="478">
        <f t="shared" si="5"/>
        <v>0.80000000000000038</v>
      </c>
      <c r="N43" s="479">
        <v>1</v>
      </c>
      <c r="O43" s="488">
        <f t="shared" si="2"/>
        <v>-9.999999999999977E-2</v>
      </c>
    </row>
    <row r="44" spans="2:15">
      <c r="C44" s="481">
        <f t="shared" si="3"/>
        <v>0.8200000000000004</v>
      </c>
      <c r="D44" s="329">
        <v>1</v>
      </c>
      <c r="E44" s="494">
        <f t="shared" si="0"/>
        <v>-0.5</v>
      </c>
      <c r="H44" s="490">
        <f t="shared" si="4"/>
        <v>0.8200000000000004</v>
      </c>
      <c r="I44" s="491">
        <v>1</v>
      </c>
      <c r="J44" s="492">
        <f t="shared" si="1"/>
        <v>-0.21951219512195064</v>
      </c>
      <c r="M44" s="490">
        <f t="shared" si="5"/>
        <v>0.8200000000000004</v>
      </c>
      <c r="N44" s="491">
        <v>1</v>
      </c>
      <c r="O44" s="492">
        <f t="shared" si="2"/>
        <v>-8.7804878048780247E-2</v>
      </c>
    </row>
    <row r="45" spans="2:15">
      <c r="B45" s="115" t="s">
        <v>260</v>
      </c>
      <c r="C45" s="485">
        <f t="shared" si="3"/>
        <v>0.84000000000000041</v>
      </c>
      <c r="D45" s="486">
        <v>1</v>
      </c>
      <c r="E45" s="489">
        <f t="shared" si="0"/>
        <v>-0.5</v>
      </c>
      <c r="H45" s="490">
        <f t="shared" si="4"/>
        <v>0.84000000000000041</v>
      </c>
      <c r="I45" s="491">
        <v>1</v>
      </c>
      <c r="J45" s="492">
        <f t="shared" si="1"/>
        <v>-0.19047619047618988</v>
      </c>
      <c r="M45" s="490">
        <f t="shared" si="5"/>
        <v>0.84000000000000041</v>
      </c>
      <c r="N45" s="491">
        <v>1</v>
      </c>
      <c r="O45" s="492">
        <f t="shared" si="2"/>
        <v>-7.6190476190475961E-2</v>
      </c>
    </row>
    <row r="46" spans="2:15">
      <c r="C46" s="481">
        <f t="shared" si="3"/>
        <v>0.86000000000000043</v>
      </c>
      <c r="D46" s="329">
        <v>1</v>
      </c>
      <c r="E46" s="494">
        <f t="shared" si="0"/>
        <v>-0.48837209302325407</v>
      </c>
      <c r="H46" s="490">
        <f t="shared" si="4"/>
        <v>0.86000000000000043</v>
      </c>
      <c r="I46" s="491">
        <v>1</v>
      </c>
      <c r="J46" s="492">
        <f t="shared" si="1"/>
        <v>-0.16279069767441803</v>
      </c>
      <c r="M46" s="490">
        <f t="shared" si="5"/>
        <v>0.86000000000000043</v>
      </c>
      <c r="N46" s="491">
        <v>1</v>
      </c>
      <c r="O46" s="492">
        <f t="shared" si="2"/>
        <v>-6.5116279069767205E-2</v>
      </c>
    </row>
    <row r="47" spans="2:15">
      <c r="C47" s="481">
        <f t="shared" si="3"/>
        <v>0.88000000000000045</v>
      </c>
      <c r="D47" s="329">
        <v>1</v>
      </c>
      <c r="E47" s="494">
        <f t="shared" si="0"/>
        <v>-0.40909090909090734</v>
      </c>
      <c r="H47" s="490">
        <f t="shared" si="4"/>
        <v>0.88000000000000045</v>
      </c>
      <c r="I47" s="491">
        <v>1</v>
      </c>
      <c r="J47" s="492">
        <f t="shared" si="1"/>
        <v>-0.13636363636363577</v>
      </c>
      <c r="L47" s="115" t="s">
        <v>269</v>
      </c>
      <c r="M47" s="478">
        <f t="shared" si="5"/>
        <v>0.88000000000000045</v>
      </c>
      <c r="N47" s="479">
        <v>1</v>
      </c>
      <c r="O47" s="488">
        <f t="shared" si="2"/>
        <v>-5.4545454545454314E-2</v>
      </c>
    </row>
    <row r="48" spans="2:15">
      <c r="C48" s="481">
        <f t="shared" si="3"/>
        <v>0.90000000000000047</v>
      </c>
      <c r="D48" s="329">
        <v>1</v>
      </c>
      <c r="E48" s="494">
        <f t="shared" si="0"/>
        <v>-0.33333333333333159</v>
      </c>
      <c r="H48" s="490">
        <f t="shared" si="4"/>
        <v>0.90000000000000047</v>
      </c>
      <c r="I48" s="491">
        <v>1</v>
      </c>
      <c r="J48" s="492">
        <f t="shared" si="1"/>
        <v>-0.11111111111111054</v>
      </c>
      <c r="M48" s="490">
        <f t="shared" si="5"/>
        <v>0.90000000000000047</v>
      </c>
      <c r="N48" s="491">
        <v>1</v>
      </c>
      <c r="O48" s="492">
        <f t="shared" si="2"/>
        <v>-4.4444444444444217E-2</v>
      </c>
    </row>
    <row r="49" spans="2:15">
      <c r="C49" s="481">
        <f t="shared" si="3"/>
        <v>0.92000000000000048</v>
      </c>
      <c r="D49" s="329">
        <v>1</v>
      </c>
      <c r="E49" s="494">
        <f t="shared" si="0"/>
        <v>-0.26086956521738958</v>
      </c>
      <c r="H49" s="490">
        <f t="shared" si="4"/>
        <v>0.92000000000000048</v>
      </c>
      <c r="I49" s="491">
        <v>1</v>
      </c>
      <c r="J49" s="492">
        <f t="shared" si="1"/>
        <v>-8.6956521739129863E-2</v>
      </c>
      <c r="M49" s="490">
        <f t="shared" si="5"/>
        <v>0.92000000000000048</v>
      </c>
      <c r="N49" s="491">
        <v>1</v>
      </c>
      <c r="O49" s="492">
        <f t="shared" si="2"/>
        <v>-3.4782608695651945E-2</v>
      </c>
    </row>
    <row r="50" spans="2:15">
      <c r="C50" s="481">
        <f t="shared" si="3"/>
        <v>0.9400000000000005</v>
      </c>
      <c r="D50" s="329">
        <v>1</v>
      </c>
      <c r="E50" s="494">
        <f t="shared" si="0"/>
        <v>-0.19148936170212597</v>
      </c>
      <c r="H50" s="490">
        <f t="shared" si="4"/>
        <v>0.9400000000000005</v>
      </c>
      <c r="I50" s="491">
        <v>1</v>
      </c>
      <c r="J50" s="492">
        <f t="shared" si="1"/>
        <v>-6.3829787234041979E-2</v>
      </c>
      <c r="M50" s="490">
        <f t="shared" si="5"/>
        <v>0.9400000000000005</v>
      </c>
      <c r="N50" s="491">
        <v>1</v>
      </c>
      <c r="O50" s="492">
        <f t="shared" si="2"/>
        <v>-2.5531914893616794E-2</v>
      </c>
    </row>
    <row r="51" spans="2:15">
      <c r="C51" s="481">
        <f t="shared" si="3"/>
        <v>0.96000000000000052</v>
      </c>
      <c r="D51" s="329">
        <v>1</v>
      </c>
      <c r="E51" s="494">
        <f t="shared" si="0"/>
        <v>-0.12499999999999831</v>
      </c>
      <c r="H51" s="490">
        <f t="shared" si="4"/>
        <v>0.96000000000000052</v>
      </c>
      <c r="I51" s="491">
        <v>1</v>
      </c>
      <c r="J51" s="492">
        <f t="shared" si="1"/>
        <v>-4.1666666666666102E-2</v>
      </c>
      <c r="M51" s="490">
        <f t="shared" si="5"/>
        <v>0.96000000000000052</v>
      </c>
      <c r="N51" s="491">
        <v>1</v>
      </c>
      <c r="O51" s="492">
        <f t="shared" si="2"/>
        <v>-1.6666666666666441E-2</v>
      </c>
    </row>
    <row r="52" spans="2:15">
      <c r="C52" s="481">
        <f t="shared" si="3"/>
        <v>0.98000000000000054</v>
      </c>
      <c r="D52" s="329">
        <v>1</v>
      </c>
      <c r="E52" s="494">
        <f t="shared" si="0"/>
        <v>-6.1224489795916687E-2</v>
      </c>
      <c r="H52" s="490">
        <f t="shared" si="4"/>
        <v>0.98000000000000054</v>
      </c>
      <c r="I52" s="491">
        <v>1</v>
      </c>
      <c r="J52" s="492">
        <f t="shared" si="1"/>
        <v>-2.0408163265305562E-2</v>
      </c>
      <c r="M52" s="490">
        <f t="shared" si="5"/>
        <v>0.98000000000000054</v>
      </c>
      <c r="N52" s="491">
        <v>1</v>
      </c>
      <c r="O52" s="492">
        <f t="shared" si="2"/>
        <v>-8.1632653061222259E-3</v>
      </c>
    </row>
    <row r="53" spans="2:15">
      <c r="B53" s="115" t="s">
        <v>250</v>
      </c>
      <c r="C53" s="485">
        <f t="shared" si="3"/>
        <v>1.0000000000000004</v>
      </c>
      <c r="D53" s="486">
        <v>1</v>
      </c>
      <c r="E53" s="489">
        <f t="shared" si="0"/>
        <v>1.3322676295501873E-15</v>
      </c>
      <c r="G53" s="115" t="s">
        <v>252</v>
      </c>
      <c r="H53" s="478">
        <f t="shared" si="4"/>
        <v>1.0000000000000004</v>
      </c>
      <c r="I53" s="479">
        <v>1</v>
      </c>
      <c r="J53" s="488">
        <f t="shared" si="1"/>
        <v>4.4408920985006242E-16</v>
      </c>
      <c r="L53" s="115" t="s">
        <v>268</v>
      </c>
      <c r="M53" s="478">
        <f t="shared" si="5"/>
        <v>1.0000000000000004</v>
      </c>
      <c r="N53" s="479">
        <v>1</v>
      </c>
      <c r="O53" s="488">
        <f t="shared" si="2"/>
        <v>1.7763568394002498E-16</v>
      </c>
    </row>
    <row r="54" spans="2:15">
      <c r="C54" s="481">
        <f t="shared" si="3"/>
        <v>1.0200000000000005</v>
      </c>
      <c r="D54" s="329">
        <v>1</v>
      </c>
      <c r="E54" s="494">
        <f t="shared" si="0"/>
        <v>5.8823529411766037E-2</v>
      </c>
      <c r="H54" s="490">
        <f t="shared" si="4"/>
        <v>1.0200000000000005</v>
      </c>
      <c r="I54" s="491">
        <v>1</v>
      </c>
      <c r="J54" s="492">
        <f t="shared" si="1"/>
        <v>1.9607843137255346E-2</v>
      </c>
      <c r="M54" s="490">
        <f t="shared" si="5"/>
        <v>1.0200000000000005</v>
      </c>
      <c r="N54" s="491">
        <v>1</v>
      </c>
      <c r="O54" s="492">
        <f t="shared" si="2"/>
        <v>7.8431372549021394E-3</v>
      </c>
    </row>
    <row r="55" spans="2:15">
      <c r="C55" s="481">
        <f t="shared" si="3"/>
        <v>1.0400000000000005</v>
      </c>
      <c r="D55" s="329">
        <v>1</v>
      </c>
      <c r="E55" s="494">
        <f t="shared" si="0"/>
        <v>0.11538461538461671</v>
      </c>
      <c r="H55" s="490">
        <f t="shared" si="4"/>
        <v>1.0400000000000005</v>
      </c>
      <c r="I55" s="491">
        <v>1</v>
      </c>
      <c r="J55" s="492">
        <f t="shared" si="1"/>
        <v>3.8461538461538908E-2</v>
      </c>
      <c r="M55" s="490">
        <f t="shared" si="5"/>
        <v>1.0400000000000005</v>
      </c>
      <c r="N55" s="491">
        <v>1</v>
      </c>
      <c r="O55" s="492">
        <f t="shared" si="2"/>
        <v>1.5384615384615561E-2</v>
      </c>
    </row>
    <row r="56" spans="2:15">
      <c r="C56" s="481">
        <f t="shared" si="3"/>
        <v>1.0600000000000005</v>
      </c>
      <c r="D56" s="329">
        <v>1</v>
      </c>
      <c r="E56" s="494">
        <f t="shared" si="0"/>
        <v>0.1698113207547183</v>
      </c>
      <c r="H56" s="490">
        <f t="shared" si="4"/>
        <v>1.0600000000000005</v>
      </c>
      <c r="I56" s="491">
        <v>1</v>
      </c>
      <c r="J56" s="492">
        <f t="shared" si="1"/>
        <v>5.6603773584906106E-2</v>
      </c>
      <c r="M56" s="490">
        <f t="shared" si="5"/>
        <v>1.0600000000000005</v>
      </c>
      <c r="N56" s="491">
        <v>1</v>
      </c>
      <c r="O56" s="492">
        <f t="shared" si="2"/>
        <v>2.2641509433962443E-2</v>
      </c>
    </row>
    <row r="57" spans="2:15">
      <c r="C57" s="481">
        <f t="shared" si="3"/>
        <v>1.0800000000000005</v>
      </c>
      <c r="D57" s="329">
        <v>1</v>
      </c>
      <c r="E57" s="494">
        <f t="shared" si="0"/>
        <v>0.22222222222222354</v>
      </c>
      <c r="H57" s="490">
        <f t="shared" si="4"/>
        <v>1.0800000000000005</v>
      </c>
      <c r="I57" s="491">
        <v>1</v>
      </c>
      <c r="J57" s="492">
        <f t="shared" si="1"/>
        <v>7.4074074074074514E-2</v>
      </c>
      <c r="M57" s="490">
        <f t="shared" si="5"/>
        <v>1.0800000000000005</v>
      </c>
      <c r="N57" s="491">
        <v>1</v>
      </c>
      <c r="O57" s="492">
        <f t="shared" si="2"/>
        <v>2.9629629629629808E-2</v>
      </c>
    </row>
    <row r="58" spans="2:15">
      <c r="C58" s="481">
        <f t="shared" si="3"/>
        <v>1.1000000000000005</v>
      </c>
      <c r="D58" s="329">
        <v>1</v>
      </c>
      <c r="E58" s="494">
        <f t="shared" si="0"/>
        <v>0.27272727272727404</v>
      </c>
      <c r="H58" s="490">
        <f t="shared" si="4"/>
        <v>1.1000000000000005</v>
      </c>
      <c r="I58" s="491">
        <v>1</v>
      </c>
      <c r="J58" s="492">
        <f t="shared" si="1"/>
        <v>9.0909090909091356E-2</v>
      </c>
      <c r="M58" s="490">
        <f t="shared" si="5"/>
        <v>1.1000000000000005</v>
      </c>
      <c r="N58" s="491">
        <v>1</v>
      </c>
      <c r="O58" s="492">
        <f t="shared" si="2"/>
        <v>3.6363636363636542E-2</v>
      </c>
    </row>
    <row r="59" spans="2:15">
      <c r="C59" s="481">
        <f t="shared" si="3"/>
        <v>1.1200000000000006</v>
      </c>
      <c r="D59" s="329">
        <v>1</v>
      </c>
      <c r="E59" s="494">
        <f t="shared" si="0"/>
        <v>0.32142857142857273</v>
      </c>
      <c r="H59" s="490">
        <f t="shared" si="4"/>
        <v>1.1200000000000006</v>
      </c>
      <c r="I59" s="491">
        <v>1</v>
      </c>
      <c r="J59" s="492">
        <f t="shared" si="1"/>
        <v>0.10714285714285758</v>
      </c>
      <c r="L59" s="115" t="s">
        <v>270</v>
      </c>
      <c r="M59" s="478">
        <f t="shared" si="5"/>
        <v>1.1200000000000006</v>
      </c>
      <c r="N59" s="479">
        <v>1</v>
      </c>
      <c r="O59" s="488">
        <f t="shared" si="2"/>
        <v>4.2857142857143038E-2</v>
      </c>
    </row>
    <row r="60" spans="2:15">
      <c r="C60" s="481">
        <f t="shared" si="3"/>
        <v>1.1400000000000006</v>
      </c>
      <c r="D60" s="329">
        <v>1</v>
      </c>
      <c r="E60" s="494">
        <f t="shared" si="0"/>
        <v>0.36842105263158026</v>
      </c>
      <c r="H60" s="490">
        <f t="shared" si="4"/>
        <v>1.1400000000000006</v>
      </c>
      <c r="I60" s="491">
        <v>1</v>
      </c>
      <c r="J60" s="492">
        <f t="shared" si="1"/>
        <v>0.12280701754386009</v>
      </c>
      <c r="M60" s="490">
        <f t="shared" si="5"/>
        <v>1.1400000000000006</v>
      </c>
      <c r="N60" s="491">
        <v>1</v>
      </c>
      <c r="O60" s="492">
        <f t="shared" si="2"/>
        <v>4.912280701754404E-2</v>
      </c>
    </row>
    <row r="61" spans="2:15">
      <c r="C61" s="481">
        <f t="shared" si="3"/>
        <v>1.1600000000000006</v>
      </c>
      <c r="D61" s="329">
        <v>1</v>
      </c>
      <c r="E61" s="494">
        <f t="shared" si="0"/>
        <v>0.41379310344827719</v>
      </c>
      <c r="H61" s="490">
        <f t="shared" si="4"/>
        <v>1.1600000000000006</v>
      </c>
      <c r="I61" s="491">
        <v>1</v>
      </c>
      <c r="J61" s="492">
        <f t="shared" si="1"/>
        <v>0.13793103448275906</v>
      </c>
      <c r="M61" s="490">
        <f t="shared" si="5"/>
        <v>1.1600000000000006</v>
      </c>
      <c r="N61" s="491">
        <v>1</v>
      </c>
      <c r="O61" s="492">
        <f t="shared" si="2"/>
        <v>5.5172413793103628E-2</v>
      </c>
    </row>
    <row r="62" spans="2:15">
      <c r="C62" s="481">
        <f t="shared" si="3"/>
        <v>1.1800000000000006</v>
      </c>
      <c r="D62" s="329">
        <v>1</v>
      </c>
      <c r="E62" s="494">
        <f t="shared" si="0"/>
        <v>0.45762711864406908</v>
      </c>
      <c r="H62" s="490">
        <f t="shared" si="4"/>
        <v>1.1800000000000006</v>
      </c>
      <c r="I62" s="491">
        <v>1</v>
      </c>
      <c r="J62" s="492">
        <f t="shared" si="1"/>
        <v>0.15254237288135636</v>
      </c>
      <c r="M62" s="490">
        <f t="shared" si="5"/>
        <v>1.1800000000000006</v>
      </c>
      <c r="N62" s="491">
        <v>1</v>
      </c>
      <c r="O62" s="492">
        <f t="shared" si="2"/>
        <v>6.1016949152542549E-2</v>
      </c>
    </row>
    <row r="63" spans="2:15">
      <c r="C63" s="481">
        <f t="shared" si="3"/>
        <v>1.2000000000000006</v>
      </c>
      <c r="D63" s="329">
        <v>1</v>
      </c>
      <c r="E63" s="494">
        <f t="shared" si="0"/>
        <v>0.50000000000000133</v>
      </c>
      <c r="H63" s="490">
        <f t="shared" si="4"/>
        <v>1.2000000000000006</v>
      </c>
      <c r="I63" s="491">
        <v>1</v>
      </c>
      <c r="J63" s="492">
        <f t="shared" si="1"/>
        <v>0.1666666666666671</v>
      </c>
      <c r="M63" s="490">
        <f t="shared" si="5"/>
        <v>1.2000000000000006</v>
      </c>
      <c r="N63" s="491">
        <v>1</v>
      </c>
      <c r="O63" s="492">
        <f t="shared" si="2"/>
        <v>6.6666666666666846E-2</v>
      </c>
    </row>
    <row r="64" spans="2:15">
      <c r="C64" s="481">
        <f t="shared" si="3"/>
        <v>1.2200000000000006</v>
      </c>
      <c r="D64" s="329">
        <v>1</v>
      </c>
      <c r="E64" s="494">
        <f t="shared" si="0"/>
        <v>0.54098360655737832</v>
      </c>
      <c r="H64" s="490">
        <f t="shared" si="4"/>
        <v>1.2200000000000006</v>
      </c>
      <c r="I64" s="491">
        <v>1</v>
      </c>
      <c r="J64" s="492">
        <f t="shared" si="1"/>
        <v>0.18032786885245944</v>
      </c>
      <c r="M64" s="490">
        <f t="shared" si="5"/>
        <v>1.2200000000000006</v>
      </c>
      <c r="N64" s="491">
        <v>1</v>
      </c>
      <c r="O64" s="492">
        <f t="shared" si="2"/>
        <v>7.2131147540983778E-2</v>
      </c>
    </row>
    <row r="65" spans="2:15">
      <c r="C65" s="481">
        <f t="shared" si="3"/>
        <v>1.2400000000000007</v>
      </c>
      <c r="D65" s="329">
        <v>1</v>
      </c>
      <c r="E65" s="494">
        <f t="shared" si="0"/>
        <v>0.58064516129032384</v>
      </c>
      <c r="H65" s="490">
        <f t="shared" si="4"/>
        <v>1.2400000000000007</v>
      </c>
      <c r="I65" s="491">
        <v>1</v>
      </c>
      <c r="J65" s="492">
        <f t="shared" si="1"/>
        <v>0.19354838709677463</v>
      </c>
      <c r="M65" s="490">
        <f t="shared" si="5"/>
        <v>1.2400000000000007</v>
      </c>
      <c r="N65" s="491">
        <v>1</v>
      </c>
      <c r="O65" s="492">
        <f t="shared" si="2"/>
        <v>7.7419354838709847E-2</v>
      </c>
    </row>
    <row r="66" spans="2:15">
      <c r="C66" s="481">
        <f t="shared" si="3"/>
        <v>1.2600000000000007</v>
      </c>
      <c r="D66" s="329">
        <v>1</v>
      </c>
      <c r="E66" s="494">
        <f t="shared" si="0"/>
        <v>0.61904761904762029</v>
      </c>
      <c r="H66" s="490">
        <f t="shared" si="4"/>
        <v>1.2600000000000007</v>
      </c>
      <c r="I66" s="491">
        <v>1</v>
      </c>
      <c r="J66" s="492">
        <f t="shared" si="1"/>
        <v>0.20634920634920678</v>
      </c>
      <c r="M66" s="490">
        <f t="shared" si="5"/>
        <v>1.2600000000000007</v>
      </c>
      <c r="N66" s="491">
        <v>1</v>
      </c>
      <c r="O66" s="492">
        <f t="shared" si="2"/>
        <v>8.2539682539682718E-2</v>
      </c>
    </row>
    <row r="67" spans="2:15">
      <c r="C67" s="481">
        <f t="shared" si="3"/>
        <v>1.2800000000000007</v>
      </c>
      <c r="D67" s="329">
        <v>1</v>
      </c>
      <c r="E67" s="494">
        <f t="shared" si="0"/>
        <v>0.65625000000000122</v>
      </c>
      <c r="H67" s="490">
        <f t="shared" si="4"/>
        <v>1.2800000000000007</v>
      </c>
      <c r="I67" s="491">
        <v>1</v>
      </c>
      <c r="J67" s="492">
        <f t="shared" si="1"/>
        <v>0.21875000000000042</v>
      </c>
      <c r="M67" s="490">
        <f t="shared" si="5"/>
        <v>1.2800000000000007</v>
      </c>
      <c r="N67" s="491">
        <v>1</v>
      </c>
      <c r="O67" s="492">
        <f t="shared" si="2"/>
        <v>8.7500000000000175E-2</v>
      </c>
    </row>
    <row r="68" spans="2:15">
      <c r="C68" s="481">
        <f t="shared" si="3"/>
        <v>1.3000000000000007</v>
      </c>
      <c r="D68" s="329">
        <v>1</v>
      </c>
      <c r="E68" s="494">
        <f t="shared" si="0"/>
        <v>0.69230769230769362</v>
      </c>
      <c r="H68" s="490">
        <f t="shared" si="4"/>
        <v>1.3000000000000007</v>
      </c>
      <c r="I68" s="491">
        <v>1</v>
      </c>
      <c r="J68" s="492">
        <f t="shared" si="1"/>
        <v>0.2307692307692312</v>
      </c>
      <c r="M68" s="490">
        <f t="shared" si="5"/>
        <v>1.3000000000000007</v>
      </c>
      <c r="N68" s="491">
        <v>1</v>
      </c>
      <c r="O68" s="492">
        <f t="shared" si="2"/>
        <v>9.2307692307692479E-2</v>
      </c>
    </row>
    <row r="69" spans="2:15">
      <c r="C69" s="481">
        <f t="shared" si="3"/>
        <v>1.3200000000000007</v>
      </c>
      <c r="D69" s="329">
        <v>1</v>
      </c>
      <c r="E69" s="494">
        <f t="shared" ref="E69:E132" si="6">MAX(3*(C69-D69)/C69, -0.5)</f>
        <v>0.72727272727272851</v>
      </c>
      <c r="H69" s="490">
        <f t="shared" si="4"/>
        <v>1.3200000000000007</v>
      </c>
      <c r="I69" s="491">
        <v>1</v>
      </c>
      <c r="J69" s="492">
        <f t="shared" ref="J69:J132" si="7">MAX((H69-I69)/H69,-1)</f>
        <v>0.24242424242424285</v>
      </c>
      <c r="M69" s="490">
        <f t="shared" si="5"/>
        <v>1.3200000000000007</v>
      </c>
      <c r="N69" s="491">
        <v>1</v>
      </c>
      <c r="O69" s="492">
        <f t="shared" ref="O69:O132" si="8">MAX(0.4*(M69-N69)/M69,-0.4)</f>
        <v>9.696969696969715E-2</v>
      </c>
    </row>
    <row r="70" spans="2:15">
      <c r="C70" s="481">
        <f t="shared" ref="C70:C133" si="9">C69+0.02</f>
        <v>1.3400000000000007</v>
      </c>
      <c r="D70" s="329">
        <v>1</v>
      </c>
      <c r="E70" s="494">
        <f t="shared" si="6"/>
        <v>0.76119402985074747</v>
      </c>
      <c r="H70" s="490">
        <f t="shared" ref="H70:H133" si="10">H69+0.02</f>
        <v>1.3400000000000007</v>
      </c>
      <c r="I70" s="491">
        <v>1</v>
      </c>
      <c r="J70" s="492">
        <f t="shared" si="7"/>
        <v>0.25373134328358249</v>
      </c>
      <c r="M70" s="490">
        <f t="shared" ref="M70:M133" si="11">M69+0.02</f>
        <v>1.3400000000000007</v>
      </c>
      <c r="N70" s="491">
        <v>1</v>
      </c>
      <c r="O70" s="492">
        <f t="shared" si="8"/>
        <v>0.10149253731343301</v>
      </c>
    </row>
    <row r="71" spans="2:15">
      <c r="C71" s="481">
        <f t="shared" si="9"/>
        <v>1.3600000000000008</v>
      </c>
      <c r="D71" s="329">
        <v>1</v>
      </c>
      <c r="E71" s="494">
        <f t="shared" si="6"/>
        <v>0.79411764705882482</v>
      </c>
      <c r="H71" s="490">
        <f t="shared" si="10"/>
        <v>1.3600000000000008</v>
      </c>
      <c r="I71" s="491">
        <v>1</v>
      </c>
      <c r="J71" s="492">
        <f t="shared" si="7"/>
        <v>0.26470588235294157</v>
      </c>
      <c r="M71" s="490">
        <f t="shared" si="11"/>
        <v>1.3600000000000008</v>
      </c>
      <c r="N71" s="491">
        <v>1</v>
      </c>
      <c r="O71" s="492">
        <f t="shared" si="8"/>
        <v>0.10588235294117665</v>
      </c>
    </row>
    <row r="72" spans="2:15">
      <c r="C72" s="481">
        <f t="shared" si="9"/>
        <v>1.3800000000000008</v>
      </c>
      <c r="D72" s="329">
        <v>1</v>
      </c>
      <c r="E72" s="494">
        <f t="shared" si="6"/>
        <v>0.82608695652174036</v>
      </c>
      <c r="H72" s="490">
        <f t="shared" si="10"/>
        <v>1.3800000000000008</v>
      </c>
      <c r="I72" s="491">
        <v>1</v>
      </c>
      <c r="J72" s="492">
        <f t="shared" si="7"/>
        <v>0.2753623188405801</v>
      </c>
      <c r="M72" s="490">
        <f t="shared" si="11"/>
        <v>1.3800000000000008</v>
      </c>
      <c r="N72" s="491">
        <v>1</v>
      </c>
      <c r="O72" s="492">
        <f t="shared" si="8"/>
        <v>0.11014492753623206</v>
      </c>
    </row>
    <row r="73" spans="2:15">
      <c r="C73" s="481">
        <f t="shared" si="9"/>
        <v>1.4000000000000008</v>
      </c>
      <c r="D73" s="329">
        <v>1</v>
      </c>
      <c r="E73" s="494">
        <f t="shared" si="6"/>
        <v>0.85714285714285832</v>
      </c>
      <c r="H73" s="490">
        <f t="shared" si="10"/>
        <v>1.4000000000000008</v>
      </c>
      <c r="I73" s="491">
        <v>1</v>
      </c>
      <c r="J73" s="492">
        <f t="shared" si="7"/>
        <v>0.28571428571428614</v>
      </c>
      <c r="M73" s="490">
        <f t="shared" si="11"/>
        <v>1.4000000000000008</v>
      </c>
      <c r="N73" s="491">
        <v>1</v>
      </c>
      <c r="O73" s="492">
        <f t="shared" si="8"/>
        <v>0.11428571428571446</v>
      </c>
    </row>
    <row r="74" spans="2:15">
      <c r="C74" s="481">
        <f t="shared" si="9"/>
        <v>1.4200000000000008</v>
      </c>
      <c r="D74" s="329">
        <v>1</v>
      </c>
      <c r="E74" s="494">
        <f t="shared" si="6"/>
        <v>0.88732394366197309</v>
      </c>
      <c r="H74" s="490">
        <f t="shared" si="10"/>
        <v>1.4200000000000008</v>
      </c>
      <c r="I74" s="491">
        <v>1</v>
      </c>
      <c r="J74" s="492">
        <f t="shared" si="7"/>
        <v>0.29577464788732433</v>
      </c>
      <c r="M74" s="490">
        <f t="shared" si="11"/>
        <v>1.4200000000000008</v>
      </c>
      <c r="N74" s="491">
        <v>1</v>
      </c>
      <c r="O74" s="492">
        <f t="shared" si="8"/>
        <v>0.11830985915492975</v>
      </c>
    </row>
    <row r="75" spans="2:15">
      <c r="C75" s="481">
        <f t="shared" si="9"/>
        <v>1.4400000000000008</v>
      </c>
      <c r="D75" s="329">
        <v>1</v>
      </c>
      <c r="E75" s="494">
        <f t="shared" si="6"/>
        <v>0.91666666666666785</v>
      </c>
      <c r="H75" s="490">
        <f t="shared" si="10"/>
        <v>1.4400000000000008</v>
      </c>
      <c r="I75" s="491">
        <v>1</v>
      </c>
      <c r="J75" s="492">
        <f t="shared" si="7"/>
        <v>0.30555555555555597</v>
      </c>
      <c r="M75" s="490">
        <f t="shared" si="11"/>
        <v>1.4400000000000008</v>
      </c>
      <c r="N75" s="491">
        <v>1</v>
      </c>
      <c r="O75" s="492">
        <f t="shared" si="8"/>
        <v>0.1222222222222224</v>
      </c>
    </row>
    <row r="76" spans="2:15">
      <c r="C76" s="481">
        <f t="shared" si="9"/>
        <v>1.4600000000000009</v>
      </c>
      <c r="D76" s="329">
        <v>1</v>
      </c>
      <c r="E76" s="494">
        <f t="shared" si="6"/>
        <v>0.94520547945205602</v>
      </c>
      <c r="H76" s="490">
        <f t="shared" si="10"/>
        <v>1.4600000000000009</v>
      </c>
      <c r="I76" s="491">
        <v>1</v>
      </c>
      <c r="J76" s="492">
        <f t="shared" si="7"/>
        <v>0.31506849315068536</v>
      </c>
      <c r="M76" s="490">
        <f t="shared" si="11"/>
        <v>1.4600000000000009</v>
      </c>
      <c r="N76" s="491">
        <v>1</v>
      </c>
      <c r="O76" s="492">
        <f t="shared" si="8"/>
        <v>0.12602739726027415</v>
      </c>
    </row>
    <row r="77" spans="2:15">
      <c r="C77" s="481">
        <f t="shared" si="9"/>
        <v>1.4800000000000009</v>
      </c>
      <c r="D77" s="329">
        <v>1</v>
      </c>
      <c r="E77" s="494">
        <f t="shared" si="6"/>
        <v>0.97297297297297414</v>
      </c>
      <c r="H77" s="490">
        <f t="shared" si="10"/>
        <v>1.4800000000000009</v>
      </c>
      <c r="I77" s="491">
        <v>1</v>
      </c>
      <c r="J77" s="492">
        <f t="shared" si="7"/>
        <v>0.32432432432432473</v>
      </c>
      <c r="M77" s="490">
        <f t="shared" si="11"/>
        <v>1.4800000000000009</v>
      </c>
      <c r="N77" s="491">
        <v>1</v>
      </c>
      <c r="O77" s="492">
        <f t="shared" si="8"/>
        <v>0.1297297297297299</v>
      </c>
    </row>
    <row r="78" spans="2:15">
      <c r="B78" s="115" t="s">
        <v>251</v>
      </c>
      <c r="C78" s="485">
        <f t="shared" si="9"/>
        <v>1.5000000000000009</v>
      </c>
      <c r="D78" s="486">
        <v>1</v>
      </c>
      <c r="E78" s="489">
        <f t="shared" si="6"/>
        <v>1.0000000000000011</v>
      </c>
      <c r="G78" s="115" t="s">
        <v>253</v>
      </c>
      <c r="H78" s="478">
        <f t="shared" si="10"/>
        <v>1.5000000000000009</v>
      </c>
      <c r="I78" s="479">
        <v>1</v>
      </c>
      <c r="J78" s="488">
        <f t="shared" si="7"/>
        <v>0.3333333333333337</v>
      </c>
      <c r="L78" s="115" t="s">
        <v>271</v>
      </c>
      <c r="M78" s="478">
        <f t="shared" si="11"/>
        <v>1.5000000000000009</v>
      </c>
      <c r="N78" s="479">
        <v>1</v>
      </c>
      <c r="O78" s="488">
        <f t="shared" si="8"/>
        <v>0.1333333333333335</v>
      </c>
    </row>
    <row r="79" spans="2:15">
      <c r="C79" s="481">
        <f t="shared" si="9"/>
        <v>1.5200000000000009</v>
      </c>
      <c r="D79" s="329">
        <v>1</v>
      </c>
      <c r="E79" s="494">
        <f t="shared" si="6"/>
        <v>1.0263157894736854</v>
      </c>
      <c r="H79" s="490">
        <f t="shared" si="10"/>
        <v>1.5200000000000009</v>
      </c>
      <c r="I79" s="491">
        <v>1</v>
      </c>
      <c r="J79" s="492">
        <f t="shared" si="7"/>
        <v>0.34210526315789513</v>
      </c>
      <c r="M79" s="490">
        <f t="shared" si="11"/>
        <v>1.5200000000000009</v>
      </c>
      <c r="N79" s="491">
        <v>1</v>
      </c>
      <c r="O79" s="492">
        <f t="shared" si="8"/>
        <v>0.13684210526315807</v>
      </c>
    </row>
    <row r="80" spans="2:15">
      <c r="C80" s="481">
        <f t="shared" si="9"/>
        <v>1.5400000000000009</v>
      </c>
      <c r="D80" s="329">
        <v>1</v>
      </c>
      <c r="E80" s="494">
        <f t="shared" si="6"/>
        <v>1.0519480519480531</v>
      </c>
      <c r="H80" s="490">
        <f t="shared" si="10"/>
        <v>1.5400000000000009</v>
      </c>
      <c r="I80" s="491">
        <v>1</v>
      </c>
      <c r="J80" s="492">
        <f t="shared" si="7"/>
        <v>0.35064935064935104</v>
      </c>
      <c r="M80" s="490">
        <f t="shared" si="11"/>
        <v>1.5400000000000009</v>
      </c>
      <c r="N80" s="491">
        <v>1</v>
      </c>
      <c r="O80" s="492">
        <f t="shared" si="8"/>
        <v>0.14025974025974042</v>
      </c>
    </row>
    <row r="81" spans="3:15">
      <c r="C81" s="481">
        <f t="shared" si="9"/>
        <v>1.5600000000000009</v>
      </c>
      <c r="D81" s="329">
        <v>1</v>
      </c>
      <c r="E81" s="494">
        <f t="shared" si="6"/>
        <v>1.076923076923078</v>
      </c>
      <c r="H81" s="490">
        <f t="shared" si="10"/>
        <v>1.5600000000000009</v>
      </c>
      <c r="I81" s="491">
        <v>1</v>
      </c>
      <c r="J81" s="492">
        <f t="shared" si="7"/>
        <v>0.35897435897435936</v>
      </c>
      <c r="M81" s="490">
        <f t="shared" si="11"/>
        <v>1.5600000000000009</v>
      </c>
      <c r="N81" s="491">
        <v>1</v>
      </c>
      <c r="O81" s="492">
        <f t="shared" si="8"/>
        <v>0.14358974358974375</v>
      </c>
    </row>
    <row r="82" spans="3:15">
      <c r="C82" s="481">
        <f t="shared" si="9"/>
        <v>1.580000000000001</v>
      </c>
      <c r="D82" s="329">
        <v>1</v>
      </c>
      <c r="E82" s="494">
        <f t="shared" si="6"/>
        <v>1.1012658227848113</v>
      </c>
      <c r="H82" s="490">
        <f t="shared" si="10"/>
        <v>1.580000000000001</v>
      </c>
      <c r="I82" s="491">
        <v>1</v>
      </c>
      <c r="J82" s="492">
        <f t="shared" si="7"/>
        <v>0.36708860759493711</v>
      </c>
      <c r="M82" s="490">
        <f t="shared" si="11"/>
        <v>1.580000000000001</v>
      </c>
      <c r="N82" s="491">
        <v>1</v>
      </c>
      <c r="O82" s="492">
        <f t="shared" si="8"/>
        <v>0.14683544303797486</v>
      </c>
    </row>
    <row r="83" spans="3:15">
      <c r="C83" s="481">
        <f t="shared" si="9"/>
        <v>1.600000000000001</v>
      </c>
      <c r="D83" s="329">
        <v>1</v>
      </c>
      <c r="E83" s="494">
        <f t="shared" si="6"/>
        <v>1.1250000000000011</v>
      </c>
      <c r="H83" s="490">
        <f t="shared" si="10"/>
        <v>1.600000000000001</v>
      </c>
      <c r="I83" s="491">
        <v>1</v>
      </c>
      <c r="J83" s="492">
        <f t="shared" si="7"/>
        <v>0.37500000000000039</v>
      </c>
      <c r="M83" s="490">
        <f t="shared" si="11"/>
        <v>1.600000000000001</v>
      </c>
      <c r="N83" s="491">
        <v>1</v>
      </c>
      <c r="O83" s="492">
        <f t="shared" si="8"/>
        <v>0.15000000000000016</v>
      </c>
    </row>
    <row r="84" spans="3:15">
      <c r="C84" s="481">
        <f t="shared" si="9"/>
        <v>1.620000000000001</v>
      </c>
      <c r="D84" s="329">
        <v>1</v>
      </c>
      <c r="E84" s="494">
        <f t="shared" si="6"/>
        <v>1.1481481481481493</v>
      </c>
      <c r="H84" s="490">
        <f t="shared" si="10"/>
        <v>1.620000000000001</v>
      </c>
      <c r="I84" s="491">
        <v>1</v>
      </c>
      <c r="J84" s="492">
        <f t="shared" si="7"/>
        <v>0.38271604938271642</v>
      </c>
      <c r="M84" s="490">
        <f t="shared" si="11"/>
        <v>1.620000000000001</v>
      </c>
      <c r="N84" s="491">
        <v>1</v>
      </c>
      <c r="O84" s="492">
        <f t="shared" si="8"/>
        <v>0.15308641975308659</v>
      </c>
    </row>
    <row r="85" spans="3:15">
      <c r="C85" s="481">
        <f t="shared" si="9"/>
        <v>1.640000000000001</v>
      </c>
      <c r="D85" s="329">
        <v>1</v>
      </c>
      <c r="E85" s="494">
        <f t="shared" si="6"/>
        <v>1.1707317073170742</v>
      </c>
      <c r="H85" s="490">
        <f t="shared" si="10"/>
        <v>1.640000000000001</v>
      </c>
      <c r="I85" s="491">
        <v>1</v>
      </c>
      <c r="J85" s="492">
        <f t="shared" si="7"/>
        <v>0.39024390243902479</v>
      </c>
      <c r="M85" s="490">
        <f t="shared" si="11"/>
        <v>1.640000000000001</v>
      </c>
      <c r="N85" s="491">
        <v>1</v>
      </c>
      <c r="O85" s="492">
        <f t="shared" si="8"/>
        <v>0.15609756097560989</v>
      </c>
    </row>
    <row r="86" spans="3:15">
      <c r="C86" s="481">
        <f t="shared" si="9"/>
        <v>1.660000000000001</v>
      </c>
      <c r="D86" s="329">
        <v>1</v>
      </c>
      <c r="E86" s="494">
        <f t="shared" si="6"/>
        <v>1.1927710843373505</v>
      </c>
      <c r="H86" s="490">
        <f t="shared" si="10"/>
        <v>1.660000000000001</v>
      </c>
      <c r="I86" s="491">
        <v>1</v>
      </c>
      <c r="J86" s="492">
        <f t="shared" si="7"/>
        <v>0.39759036144578352</v>
      </c>
      <c r="M86" s="490">
        <f t="shared" si="11"/>
        <v>1.660000000000001</v>
      </c>
      <c r="N86" s="491">
        <v>1</v>
      </c>
      <c r="O86" s="492">
        <f t="shared" si="8"/>
        <v>0.15903614457831339</v>
      </c>
    </row>
    <row r="87" spans="3:15">
      <c r="C87" s="481">
        <f t="shared" si="9"/>
        <v>1.680000000000001</v>
      </c>
      <c r="D87" s="329">
        <v>1</v>
      </c>
      <c r="E87" s="494">
        <f t="shared" si="6"/>
        <v>1.2142857142857153</v>
      </c>
      <c r="H87" s="490">
        <f t="shared" si="10"/>
        <v>1.680000000000001</v>
      </c>
      <c r="I87" s="491">
        <v>1</v>
      </c>
      <c r="J87" s="492">
        <f t="shared" si="7"/>
        <v>0.40476190476190516</v>
      </c>
      <c r="M87" s="490">
        <f t="shared" si="11"/>
        <v>1.680000000000001</v>
      </c>
      <c r="N87" s="491">
        <v>1</v>
      </c>
      <c r="O87" s="492">
        <f t="shared" si="8"/>
        <v>0.16190476190476205</v>
      </c>
    </row>
    <row r="88" spans="3:15">
      <c r="C88" s="481">
        <f t="shared" si="9"/>
        <v>1.7000000000000011</v>
      </c>
      <c r="D88" s="329">
        <v>1</v>
      </c>
      <c r="E88" s="494">
        <f t="shared" si="6"/>
        <v>1.23529411764706</v>
      </c>
      <c r="H88" s="490">
        <f t="shared" si="10"/>
        <v>1.7000000000000011</v>
      </c>
      <c r="I88" s="491">
        <v>1</v>
      </c>
      <c r="J88" s="492">
        <f t="shared" si="7"/>
        <v>0.41176470588235331</v>
      </c>
      <c r="M88" s="490">
        <f t="shared" si="11"/>
        <v>1.7000000000000011</v>
      </c>
      <c r="N88" s="491">
        <v>1</v>
      </c>
      <c r="O88" s="492">
        <f t="shared" si="8"/>
        <v>0.16470588235294131</v>
      </c>
    </row>
    <row r="89" spans="3:15">
      <c r="C89" s="481">
        <f t="shared" si="9"/>
        <v>1.7200000000000011</v>
      </c>
      <c r="D89" s="329">
        <v>1</v>
      </c>
      <c r="E89" s="494">
        <f t="shared" si="6"/>
        <v>1.2558139534883732</v>
      </c>
      <c r="H89" s="490">
        <f t="shared" si="10"/>
        <v>1.7200000000000011</v>
      </c>
      <c r="I89" s="491">
        <v>1</v>
      </c>
      <c r="J89" s="492">
        <f t="shared" si="7"/>
        <v>0.41860465116279105</v>
      </c>
      <c r="M89" s="490">
        <f t="shared" si="11"/>
        <v>1.7200000000000011</v>
      </c>
      <c r="N89" s="491">
        <v>1</v>
      </c>
      <c r="O89" s="492">
        <f t="shared" si="8"/>
        <v>0.16744186046511642</v>
      </c>
    </row>
    <row r="90" spans="3:15">
      <c r="C90" s="481">
        <f t="shared" si="9"/>
        <v>1.7400000000000011</v>
      </c>
      <c r="D90" s="329">
        <v>1</v>
      </c>
      <c r="E90" s="494">
        <f t="shared" si="6"/>
        <v>1.2758620689655182</v>
      </c>
      <c r="H90" s="490">
        <f t="shared" si="10"/>
        <v>1.7400000000000011</v>
      </c>
      <c r="I90" s="491">
        <v>1</v>
      </c>
      <c r="J90" s="492">
        <f t="shared" si="7"/>
        <v>0.42528735632183945</v>
      </c>
      <c r="M90" s="490">
        <f t="shared" si="11"/>
        <v>1.7400000000000011</v>
      </c>
      <c r="N90" s="491">
        <v>1</v>
      </c>
      <c r="O90" s="492">
        <f t="shared" si="8"/>
        <v>0.17011494252873577</v>
      </c>
    </row>
    <row r="91" spans="3:15">
      <c r="C91" s="481">
        <f t="shared" si="9"/>
        <v>1.7600000000000011</v>
      </c>
      <c r="D91" s="329">
        <v>1</v>
      </c>
      <c r="E91" s="494">
        <f t="shared" si="6"/>
        <v>1.2954545454545465</v>
      </c>
      <c r="H91" s="490">
        <f t="shared" si="10"/>
        <v>1.7600000000000011</v>
      </c>
      <c r="I91" s="491">
        <v>1</v>
      </c>
      <c r="J91" s="492">
        <f t="shared" si="7"/>
        <v>0.43181818181818216</v>
      </c>
      <c r="M91" s="490">
        <f t="shared" si="11"/>
        <v>1.7600000000000011</v>
      </c>
      <c r="N91" s="491">
        <v>1</v>
      </c>
      <c r="O91" s="492">
        <f t="shared" si="8"/>
        <v>0.1727272727272729</v>
      </c>
    </row>
    <row r="92" spans="3:15">
      <c r="C92" s="481">
        <f t="shared" si="9"/>
        <v>1.7800000000000011</v>
      </c>
      <c r="D92" s="329">
        <v>1</v>
      </c>
      <c r="E92" s="494">
        <f t="shared" si="6"/>
        <v>1.3146067415730347</v>
      </c>
      <c r="H92" s="490">
        <f t="shared" si="10"/>
        <v>1.7800000000000011</v>
      </c>
      <c r="I92" s="491">
        <v>1</v>
      </c>
      <c r="J92" s="492">
        <f t="shared" si="7"/>
        <v>0.43820224719101158</v>
      </c>
      <c r="M92" s="490">
        <f t="shared" si="11"/>
        <v>1.7800000000000011</v>
      </c>
      <c r="N92" s="491">
        <v>1</v>
      </c>
      <c r="O92" s="492">
        <f t="shared" si="8"/>
        <v>0.17528089887640466</v>
      </c>
    </row>
    <row r="93" spans="3:15">
      <c r="C93" s="481">
        <f t="shared" si="9"/>
        <v>1.8000000000000012</v>
      </c>
      <c r="D93" s="329">
        <v>1</v>
      </c>
      <c r="E93" s="494">
        <f t="shared" si="6"/>
        <v>1.3333333333333344</v>
      </c>
      <c r="H93" s="490">
        <f t="shared" si="10"/>
        <v>1.8000000000000012</v>
      </c>
      <c r="I93" s="491">
        <v>1</v>
      </c>
      <c r="J93" s="492">
        <f t="shared" si="7"/>
        <v>0.44444444444444481</v>
      </c>
      <c r="M93" s="490">
        <f t="shared" si="11"/>
        <v>1.8000000000000012</v>
      </c>
      <c r="N93" s="491">
        <v>1</v>
      </c>
      <c r="O93" s="492">
        <f t="shared" si="8"/>
        <v>0.17777777777777795</v>
      </c>
    </row>
    <row r="94" spans="3:15">
      <c r="C94" s="481">
        <f t="shared" si="9"/>
        <v>1.8200000000000012</v>
      </c>
      <c r="D94" s="329">
        <v>1</v>
      </c>
      <c r="E94" s="494">
        <f t="shared" si="6"/>
        <v>1.3516483516483526</v>
      </c>
      <c r="H94" s="490">
        <f t="shared" si="10"/>
        <v>1.8200000000000012</v>
      </c>
      <c r="I94" s="491">
        <v>1</v>
      </c>
      <c r="J94" s="492">
        <f t="shared" si="7"/>
        <v>0.45054945054945089</v>
      </c>
      <c r="M94" s="490">
        <f t="shared" si="11"/>
        <v>1.8200000000000012</v>
      </c>
      <c r="N94" s="491">
        <v>1</v>
      </c>
      <c r="O94" s="492">
        <f t="shared" si="8"/>
        <v>0.18021978021978038</v>
      </c>
    </row>
    <row r="95" spans="3:15">
      <c r="C95" s="481">
        <f t="shared" si="9"/>
        <v>1.8400000000000012</v>
      </c>
      <c r="D95" s="329">
        <v>1</v>
      </c>
      <c r="E95" s="494">
        <f t="shared" si="6"/>
        <v>1.3695652173913053</v>
      </c>
      <c r="H95" s="490">
        <f t="shared" si="10"/>
        <v>1.8400000000000012</v>
      </c>
      <c r="I95" s="491">
        <v>1</v>
      </c>
      <c r="J95" s="492">
        <f t="shared" si="7"/>
        <v>0.45652173913043514</v>
      </c>
      <c r="M95" s="490">
        <f t="shared" si="11"/>
        <v>1.8400000000000012</v>
      </c>
      <c r="N95" s="491">
        <v>1</v>
      </c>
      <c r="O95" s="492">
        <f t="shared" si="8"/>
        <v>0.18260869565217408</v>
      </c>
    </row>
    <row r="96" spans="3:15">
      <c r="C96" s="481">
        <f t="shared" si="9"/>
        <v>1.8600000000000012</v>
      </c>
      <c r="D96" s="329">
        <v>1</v>
      </c>
      <c r="E96" s="494">
        <f t="shared" si="6"/>
        <v>1.3870967741935494</v>
      </c>
      <c r="H96" s="490">
        <f t="shared" si="10"/>
        <v>1.8600000000000012</v>
      </c>
      <c r="I96" s="491">
        <v>1</v>
      </c>
      <c r="J96" s="492">
        <f t="shared" si="7"/>
        <v>0.46236559139784983</v>
      </c>
      <c r="M96" s="490">
        <f t="shared" si="11"/>
        <v>1.8600000000000012</v>
      </c>
      <c r="N96" s="491">
        <v>1</v>
      </c>
      <c r="O96" s="492">
        <f t="shared" si="8"/>
        <v>0.18494623655913994</v>
      </c>
    </row>
    <row r="97" spans="2:15">
      <c r="C97" s="481">
        <f t="shared" si="9"/>
        <v>1.8800000000000012</v>
      </c>
      <c r="D97" s="329">
        <v>1</v>
      </c>
      <c r="E97" s="494">
        <f t="shared" si="6"/>
        <v>1.4042553191489373</v>
      </c>
      <c r="H97" s="490">
        <f t="shared" si="10"/>
        <v>1.8800000000000012</v>
      </c>
      <c r="I97" s="491">
        <v>1</v>
      </c>
      <c r="J97" s="492">
        <f t="shared" si="7"/>
        <v>0.46808510638297907</v>
      </c>
      <c r="M97" s="490">
        <f t="shared" si="11"/>
        <v>1.8800000000000012</v>
      </c>
      <c r="N97" s="491">
        <v>1</v>
      </c>
      <c r="O97" s="492">
        <f t="shared" si="8"/>
        <v>0.18723404255319165</v>
      </c>
    </row>
    <row r="98" spans="2:15">
      <c r="C98" s="481">
        <f t="shared" si="9"/>
        <v>1.9000000000000012</v>
      </c>
      <c r="D98" s="329">
        <v>1</v>
      </c>
      <c r="E98" s="494">
        <f t="shared" si="6"/>
        <v>1.4210526315789485</v>
      </c>
      <c r="H98" s="490">
        <f t="shared" si="10"/>
        <v>1.9000000000000012</v>
      </c>
      <c r="I98" s="491">
        <v>1</v>
      </c>
      <c r="J98" s="492">
        <f t="shared" si="7"/>
        <v>0.47368421052631615</v>
      </c>
      <c r="M98" s="490">
        <f t="shared" si="11"/>
        <v>1.9000000000000012</v>
      </c>
      <c r="N98" s="491">
        <v>1</v>
      </c>
      <c r="O98" s="492">
        <f t="shared" si="8"/>
        <v>0.18947368421052649</v>
      </c>
    </row>
    <row r="99" spans="2:15">
      <c r="C99" s="481">
        <f t="shared" si="9"/>
        <v>1.9200000000000013</v>
      </c>
      <c r="D99" s="329">
        <v>1</v>
      </c>
      <c r="E99" s="494">
        <f t="shared" si="6"/>
        <v>1.4375000000000011</v>
      </c>
      <c r="H99" s="490">
        <f t="shared" si="10"/>
        <v>1.9200000000000013</v>
      </c>
      <c r="I99" s="491">
        <v>1</v>
      </c>
      <c r="J99" s="492">
        <f t="shared" si="7"/>
        <v>0.47916666666666702</v>
      </c>
      <c r="M99" s="490">
        <f t="shared" si="11"/>
        <v>1.9200000000000013</v>
      </c>
      <c r="N99" s="491">
        <v>1</v>
      </c>
      <c r="O99" s="492">
        <f t="shared" si="8"/>
        <v>0.19166666666666682</v>
      </c>
    </row>
    <row r="100" spans="2:15">
      <c r="C100" s="481">
        <f t="shared" si="9"/>
        <v>1.9400000000000013</v>
      </c>
      <c r="D100" s="329">
        <v>1</v>
      </c>
      <c r="E100" s="494">
        <f t="shared" si="6"/>
        <v>1.4536082474226815</v>
      </c>
      <c r="H100" s="490">
        <f t="shared" si="10"/>
        <v>1.9400000000000013</v>
      </c>
      <c r="I100" s="491">
        <v>1</v>
      </c>
      <c r="J100" s="492">
        <f t="shared" si="7"/>
        <v>0.48453608247422714</v>
      </c>
      <c r="M100" s="490">
        <f t="shared" si="11"/>
        <v>1.9400000000000013</v>
      </c>
      <c r="N100" s="491">
        <v>1</v>
      </c>
      <c r="O100" s="492">
        <f t="shared" si="8"/>
        <v>0.19381443298969089</v>
      </c>
    </row>
    <row r="101" spans="2:15">
      <c r="C101" s="481">
        <f t="shared" si="9"/>
        <v>1.9600000000000013</v>
      </c>
      <c r="D101" s="329">
        <v>1</v>
      </c>
      <c r="E101" s="494">
        <f t="shared" si="6"/>
        <v>1.4693877551020418</v>
      </c>
      <c r="H101" s="490">
        <f t="shared" si="10"/>
        <v>1.9600000000000013</v>
      </c>
      <c r="I101" s="491">
        <v>1</v>
      </c>
      <c r="J101" s="492">
        <f t="shared" si="7"/>
        <v>0.48979591836734726</v>
      </c>
      <c r="M101" s="490">
        <f t="shared" si="11"/>
        <v>1.9600000000000013</v>
      </c>
      <c r="N101" s="491">
        <v>1</v>
      </c>
      <c r="O101" s="492">
        <f t="shared" si="8"/>
        <v>0.19591836734693893</v>
      </c>
    </row>
    <row r="102" spans="2:15">
      <c r="C102" s="481">
        <f t="shared" si="9"/>
        <v>1.9800000000000013</v>
      </c>
      <c r="D102" s="329">
        <v>1</v>
      </c>
      <c r="E102" s="494">
        <f t="shared" si="6"/>
        <v>1.4848484848484858</v>
      </c>
      <c r="H102" s="490">
        <f t="shared" si="10"/>
        <v>1.9800000000000013</v>
      </c>
      <c r="I102" s="491">
        <v>1</v>
      </c>
      <c r="J102" s="492">
        <f t="shared" si="7"/>
        <v>0.49494949494949531</v>
      </c>
      <c r="M102" s="490">
        <f t="shared" si="11"/>
        <v>1.9800000000000013</v>
      </c>
      <c r="N102" s="491">
        <v>1</v>
      </c>
      <c r="O102" s="492">
        <f t="shared" si="8"/>
        <v>0.19797979797979814</v>
      </c>
    </row>
    <row r="103" spans="2:15">
      <c r="B103" s="115" t="s">
        <v>246</v>
      </c>
      <c r="C103" s="485">
        <f t="shared" si="9"/>
        <v>2.0000000000000013</v>
      </c>
      <c r="D103" s="486">
        <v>1</v>
      </c>
      <c r="E103" s="489">
        <f t="shared" si="6"/>
        <v>1.5000000000000009</v>
      </c>
      <c r="G103" s="115" t="s">
        <v>254</v>
      </c>
      <c r="H103" s="478">
        <f t="shared" si="10"/>
        <v>2.0000000000000013</v>
      </c>
      <c r="I103" s="479">
        <v>1</v>
      </c>
      <c r="J103" s="488">
        <f t="shared" si="7"/>
        <v>0.50000000000000033</v>
      </c>
      <c r="L103" s="115" t="s">
        <v>272</v>
      </c>
      <c r="M103" s="478">
        <f t="shared" si="11"/>
        <v>2.0000000000000013</v>
      </c>
      <c r="N103" s="479">
        <v>1</v>
      </c>
      <c r="O103" s="488">
        <f t="shared" si="8"/>
        <v>0.20000000000000015</v>
      </c>
    </row>
    <row r="104" spans="2:15">
      <c r="C104" s="481">
        <f t="shared" si="9"/>
        <v>2.0200000000000014</v>
      </c>
      <c r="D104" s="329">
        <v>1</v>
      </c>
      <c r="E104" s="494">
        <f t="shared" si="6"/>
        <v>1.5148514851485158</v>
      </c>
      <c r="H104" s="490">
        <f t="shared" si="10"/>
        <v>2.0200000000000014</v>
      </c>
      <c r="I104" s="491">
        <v>1</v>
      </c>
      <c r="J104" s="492">
        <f t="shared" si="7"/>
        <v>0.50495049504950529</v>
      </c>
      <c r="M104" s="490">
        <f t="shared" si="11"/>
        <v>2.0200000000000014</v>
      </c>
      <c r="N104" s="491">
        <v>1</v>
      </c>
      <c r="O104" s="492">
        <f t="shared" si="8"/>
        <v>0.20198019801980213</v>
      </c>
    </row>
    <row r="105" spans="2:15">
      <c r="C105" s="481">
        <f t="shared" si="9"/>
        <v>2.0400000000000014</v>
      </c>
      <c r="D105" s="329">
        <v>1</v>
      </c>
      <c r="E105" s="494">
        <f t="shared" si="6"/>
        <v>1.5294117647058834</v>
      </c>
      <c r="H105" s="490">
        <f t="shared" si="10"/>
        <v>2.0400000000000014</v>
      </c>
      <c r="I105" s="491">
        <v>1</v>
      </c>
      <c r="J105" s="492">
        <f t="shared" si="7"/>
        <v>0.50980392156862775</v>
      </c>
      <c r="M105" s="490">
        <f t="shared" si="11"/>
        <v>2.0400000000000014</v>
      </c>
      <c r="N105" s="491">
        <v>1</v>
      </c>
      <c r="O105" s="492">
        <f t="shared" si="8"/>
        <v>0.20392156862745114</v>
      </c>
    </row>
    <row r="106" spans="2:15">
      <c r="C106" s="481">
        <f t="shared" si="9"/>
        <v>2.0600000000000014</v>
      </c>
      <c r="D106" s="329">
        <v>1</v>
      </c>
      <c r="E106" s="494">
        <f t="shared" si="6"/>
        <v>1.5436893203883504</v>
      </c>
      <c r="H106" s="490">
        <f t="shared" si="10"/>
        <v>2.0600000000000014</v>
      </c>
      <c r="I106" s="491">
        <v>1</v>
      </c>
      <c r="J106" s="492">
        <f t="shared" si="7"/>
        <v>0.51456310679611683</v>
      </c>
      <c r="M106" s="490">
        <f t="shared" si="11"/>
        <v>2.0600000000000014</v>
      </c>
      <c r="N106" s="491">
        <v>1</v>
      </c>
      <c r="O106" s="492">
        <f t="shared" si="8"/>
        <v>0.20582524271844677</v>
      </c>
    </row>
    <row r="107" spans="2:15">
      <c r="C107" s="481">
        <f t="shared" si="9"/>
        <v>2.0800000000000014</v>
      </c>
      <c r="D107" s="329">
        <v>1</v>
      </c>
      <c r="E107" s="494">
        <f t="shared" si="6"/>
        <v>1.5576923076923086</v>
      </c>
      <c r="H107" s="490">
        <f t="shared" si="10"/>
        <v>2.0800000000000014</v>
      </c>
      <c r="I107" s="491">
        <v>1</v>
      </c>
      <c r="J107" s="492">
        <f t="shared" si="7"/>
        <v>0.51923076923076961</v>
      </c>
      <c r="M107" s="490">
        <f t="shared" si="11"/>
        <v>2.0800000000000014</v>
      </c>
      <c r="N107" s="491">
        <v>1</v>
      </c>
      <c r="O107" s="492">
        <f t="shared" si="8"/>
        <v>0.20769230769230784</v>
      </c>
    </row>
    <row r="108" spans="2:15">
      <c r="C108" s="481">
        <f t="shared" si="9"/>
        <v>2.1000000000000014</v>
      </c>
      <c r="D108" s="329">
        <v>1</v>
      </c>
      <c r="E108" s="494">
        <f t="shared" si="6"/>
        <v>1.5714285714285723</v>
      </c>
      <c r="H108" s="490">
        <f t="shared" si="10"/>
        <v>2.1000000000000014</v>
      </c>
      <c r="I108" s="491">
        <v>1</v>
      </c>
      <c r="J108" s="492">
        <f t="shared" si="7"/>
        <v>0.52380952380952417</v>
      </c>
      <c r="M108" s="490">
        <f t="shared" si="11"/>
        <v>2.1000000000000014</v>
      </c>
      <c r="N108" s="491">
        <v>1</v>
      </c>
      <c r="O108" s="492">
        <f t="shared" si="8"/>
        <v>0.20952380952380967</v>
      </c>
    </row>
    <row r="109" spans="2:15">
      <c r="C109" s="481">
        <f t="shared" si="9"/>
        <v>2.1200000000000014</v>
      </c>
      <c r="D109" s="329">
        <v>1</v>
      </c>
      <c r="E109" s="494">
        <f t="shared" si="6"/>
        <v>1.5849056603773595</v>
      </c>
      <c r="H109" s="490">
        <f t="shared" si="10"/>
        <v>2.1200000000000014</v>
      </c>
      <c r="I109" s="491">
        <v>1</v>
      </c>
      <c r="J109" s="492">
        <f t="shared" si="7"/>
        <v>0.52830188679245316</v>
      </c>
      <c r="M109" s="490">
        <f t="shared" si="11"/>
        <v>2.1200000000000014</v>
      </c>
      <c r="N109" s="491">
        <v>1</v>
      </c>
      <c r="O109" s="492">
        <f t="shared" si="8"/>
        <v>0.21132075471698128</v>
      </c>
    </row>
    <row r="110" spans="2:15">
      <c r="C110" s="481">
        <f t="shared" si="9"/>
        <v>2.1400000000000015</v>
      </c>
      <c r="D110" s="329">
        <v>1</v>
      </c>
      <c r="E110" s="494">
        <f t="shared" si="6"/>
        <v>1.5981308411214963</v>
      </c>
      <c r="H110" s="490">
        <f t="shared" si="10"/>
        <v>2.1400000000000015</v>
      </c>
      <c r="I110" s="491">
        <v>1</v>
      </c>
      <c r="J110" s="492">
        <f t="shared" si="7"/>
        <v>0.53271028037383206</v>
      </c>
      <c r="M110" s="490">
        <f t="shared" si="11"/>
        <v>2.1400000000000015</v>
      </c>
      <c r="N110" s="491">
        <v>1</v>
      </c>
      <c r="O110" s="492">
        <f t="shared" si="8"/>
        <v>0.21308411214953285</v>
      </c>
    </row>
    <row r="111" spans="2:15">
      <c r="C111" s="481">
        <f t="shared" si="9"/>
        <v>2.1600000000000015</v>
      </c>
      <c r="D111" s="329">
        <v>1</v>
      </c>
      <c r="E111" s="494">
        <f t="shared" si="6"/>
        <v>1.611111111111112</v>
      </c>
      <c r="H111" s="490">
        <f t="shared" si="10"/>
        <v>2.1600000000000015</v>
      </c>
      <c r="I111" s="491">
        <v>1</v>
      </c>
      <c r="J111" s="492">
        <f t="shared" si="7"/>
        <v>0.53703703703703731</v>
      </c>
      <c r="M111" s="490">
        <f t="shared" si="11"/>
        <v>2.1600000000000015</v>
      </c>
      <c r="N111" s="491">
        <v>1</v>
      </c>
      <c r="O111" s="492">
        <f t="shared" si="8"/>
        <v>0.21481481481481496</v>
      </c>
    </row>
    <row r="112" spans="2:15">
      <c r="C112" s="481">
        <f t="shared" si="9"/>
        <v>2.1800000000000015</v>
      </c>
      <c r="D112" s="329">
        <v>1</v>
      </c>
      <c r="E112" s="494">
        <f t="shared" si="6"/>
        <v>1.6238532110091752</v>
      </c>
      <c r="H112" s="490">
        <f t="shared" si="10"/>
        <v>2.1800000000000015</v>
      </c>
      <c r="I112" s="491">
        <v>1</v>
      </c>
      <c r="J112" s="492">
        <f t="shared" si="7"/>
        <v>0.54128440366972508</v>
      </c>
      <c r="M112" s="490">
        <f t="shared" si="11"/>
        <v>2.1800000000000015</v>
      </c>
      <c r="N112" s="491">
        <v>1</v>
      </c>
      <c r="O112" s="492">
        <f t="shared" si="8"/>
        <v>0.21651376146789006</v>
      </c>
    </row>
    <row r="113" spans="2:15">
      <c r="C113" s="481">
        <f t="shared" si="9"/>
        <v>2.2000000000000015</v>
      </c>
      <c r="D113" s="329">
        <v>1</v>
      </c>
      <c r="E113" s="494">
        <f t="shared" si="6"/>
        <v>1.6363636363636374</v>
      </c>
      <c r="H113" s="490">
        <f t="shared" si="10"/>
        <v>2.2000000000000015</v>
      </c>
      <c r="I113" s="491">
        <v>1</v>
      </c>
      <c r="J113" s="492">
        <f t="shared" si="7"/>
        <v>0.54545454545454575</v>
      </c>
      <c r="M113" s="490">
        <f t="shared" si="11"/>
        <v>2.2000000000000015</v>
      </c>
      <c r="N113" s="491">
        <v>1</v>
      </c>
      <c r="O113" s="492">
        <f t="shared" si="8"/>
        <v>0.21818181818181834</v>
      </c>
    </row>
    <row r="114" spans="2:15">
      <c r="C114" s="481">
        <f t="shared" si="9"/>
        <v>2.2200000000000015</v>
      </c>
      <c r="D114" s="329">
        <v>1</v>
      </c>
      <c r="E114" s="494">
        <f t="shared" si="6"/>
        <v>1.6486486486486496</v>
      </c>
      <c r="H114" s="490">
        <f t="shared" si="10"/>
        <v>2.2200000000000015</v>
      </c>
      <c r="I114" s="491">
        <v>1</v>
      </c>
      <c r="J114" s="492">
        <f t="shared" si="7"/>
        <v>0.54954954954954982</v>
      </c>
      <c r="M114" s="490">
        <f t="shared" si="11"/>
        <v>2.2200000000000015</v>
      </c>
      <c r="N114" s="491">
        <v>1</v>
      </c>
      <c r="O114" s="492">
        <f t="shared" si="8"/>
        <v>0.21981981981981996</v>
      </c>
    </row>
    <row r="115" spans="2:15">
      <c r="C115" s="481">
        <f t="shared" si="9"/>
        <v>2.2400000000000015</v>
      </c>
      <c r="D115" s="329">
        <v>1</v>
      </c>
      <c r="E115" s="494">
        <f t="shared" si="6"/>
        <v>1.6607142857142867</v>
      </c>
      <c r="H115" s="490">
        <f t="shared" si="10"/>
        <v>2.2400000000000015</v>
      </c>
      <c r="I115" s="491">
        <v>1</v>
      </c>
      <c r="J115" s="492">
        <f t="shared" si="7"/>
        <v>0.55357142857142883</v>
      </c>
      <c r="M115" s="490">
        <f t="shared" si="11"/>
        <v>2.2400000000000015</v>
      </c>
      <c r="N115" s="491">
        <v>1</v>
      </c>
      <c r="O115" s="492">
        <f t="shared" si="8"/>
        <v>0.22142857142857156</v>
      </c>
    </row>
    <row r="116" spans="2:15">
      <c r="C116" s="481">
        <f t="shared" si="9"/>
        <v>2.2600000000000016</v>
      </c>
      <c r="D116" s="329">
        <v>1</v>
      </c>
      <c r="E116" s="494">
        <f t="shared" si="6"/>
        <v>1.6725663716814168</v>
      </c>
      <c r="H116" s="490">
        <f t="shared" si="10"/>
        <v>2.2600000000000016</v>
      </c>
      <c r="I116" s="491">
        <v>1</v>
      </c>
      <c r="J116" s="492">
        <f t="shared" si="7"/>
        <v>0.55752212389380562</v>
      </c>
      <c r="M116" s="490">
        <f t="shared" si="11"/>
        <v>2.2600000000000016</v>
      </c>
      <c r="N116" s="491">
        <v>1</v>
      </c>
      <c r="O116" s="492">
        <f t="shared" si="8"/>
        <v>0.22300884955752226</v>
      </c>
    </row>
    <row r="117" spans="2:15">
      <c r="C117" s="481">
        <f t="shared" si="9"/>
        <v>2.2800000000000016</v>
      </c>
      <c r="D117" s="329">
        <v>1</v>
      </c>
      <c r="E117" s="494">
        <f t="shared" si="6"/>
        <v>1.6842105263157905</v>
      </c>
      <c r="H117" s="490">
        <f t="shared" si="10"/>
        <v>2.2800000000000016</v>
      </c>
      <c r="I117" s="491">
        <v>1</v>
      </c>
      <c r="J117" s="492">
        <f t="shared" si="7"/>
        <v>0.56140350877193013</v>
      </c>
      <c r="M117" s="490">
        <f t="shared" si="11"/>
        <v>2.2800000000000016</v>
      </c>
      <c r="N117" s="491">
        <v>1</v>
      </c>
      <c r="O117" s="492">
        <f t="shared" si="8"/>
        <v>0.22456140350877207</v>
      </c>
    </row>
    <row r="118" spans="2:15">
      <c r="C118" s="481">
        <f t="shared" si="9"/>
        <v>2.3000000000000016</v>
      </c>
      <c r="D118" s="329">
        <v>1</v>
      </c>
      <c r="E118" s="494">
        <f t="shared" si="6"/>
        <v>1.6956521739130443</v>
      </c>
      <c r="H118" s="490">
        <f t="shared" si="10"/>
        <v>2.3000000000000016</v>
      </c>
      <c r="I118" s="491">
        <v>1</v>
      </c>
      <c r="J118" s="492">
        <f t="shared" si="7"/>
        <v>0.56521739130434812</v>
      </c>
      <c r="M118" s="490">
        <f t="shared" si="11"/>
        <v>2.3000000000000016</v>
      </c>
      <c r="N118" s="491">
        <v>1</v>
      </c>
      <c r="O118" s="492">
        <f t="shared" si="8"/>
        <v>0.22608695652173927</v>
      </c>
    </row>
    <row r="119" spans="2:15">
      <c r="C119" s="481">
        <f t="shared" si="9"/>
        <v>2.3200000000000016</v>
      </c>
      <c r="D119" s="329">
        <v>1</v>
      </c>
      <c r="E119" s="494">
        <f t="shared" si="6"/>
        <v>1.7068965517241388</v>
      </c>
      <c r="H119" s="490">
        <f t="shared" si="10"/>
        <v>2.3200000000000016</v>
      </c>
      <c r="I119" s="491">
        <v>1</v>
      </c>
      <c r="J119" s="492">
        <f t="shared" si="7"/>
        <v>0.56896551724137956</v>
      </c>
      <c r="M119" s="490">
        <f t="shared" si="11"/>
        <v>2.3200000000000016</v>
      </c>
      <c r="N119" s="491">
        <v>1</v>
      </c>
      <c r="O119" s="492">
        <f t="shared" si="8"/>
        <v>0.22758620689655187</v>
      </c>
    </row>
    <row r="120" spans="2:15">
      <c r="C120" s="481">
        <f t="shared" si="9"/>
        <v>2.3400000000000016</v>
      </c>
      <c r="D120" s="329">
        <v>1</v>
      </c>
      <c r="E120" s="494">
        <f t="shared" si="6"/>
        <v>1.717948717948719</v>
      </c>
      <c r="H120" s="490">
        <f t="shared" si="10"/>
        <v>2.3400000000000016</v>
      </c>
      <c r="I120" s="491">
        <v>1</v>
      </c>
      <c r="J120" s="492">
        <f t="shared" si="7"/>
        <v>0.57264957264957295</v>
      </c>
      <c r="M120" s="490">
        <f t="shared" si="11"/>
        <v>2.3400000000000016</v>
      </c>
      <c r="N120" s="491">
        <v>1</v>
      </c>
      <c r="O120" s="492">
        <f t="shared" si="8"/>
        <v>0.22905982905982919</v>
      </c>
    </row>
    <row r="121" spans="2:15">
      <c r="C121" s="481">
        <f t="shared" si="9"/>
        <v>2.3600000000000017</v>
      </c>
      <c r="D121" s="329">
        <v>1</v>
      </c>
      <c r="E121" s="494">
        <f t="shared" si="6"/>
        <v>1.7288135593220351</v>
      </c>
      <c r="H121" s="490">
        <f t="shared" si="10"/>
        <v>2.3600000000000017</v>
      </c>
      <c r="I121" s="491">
        <v>1</v>
      </c>
      <c r="J121" s="492">
        <f t="shared" si="7"/>
        <v>0.57627118644067832</v>
      </c>
      <c r="M121" s="490">
        <f t="shared" si="11"/>
        <v>2.3600000000000017</v>
      </c>
      <c r="N121" s="491">
        <v>1</v>
      </c>
      <c r="O121" s="492">
        <f t="shared" si="8"/>
        <v>0.23050847457627133</v>
      </c>
    </row>
    <row r="122" spans="2:15">
      <c r="C122" s="481">
        <f t="shared" si="9"/>
        <v>2.3800000000000017</v>
      </c>
      <c r="D122" s="329">
        <v>1</v>
      </c>
      <c r="E122" s="494">
        <f t="shared" si="6"/>
        <v>1.7394957983193287</v>
      </c>
      <c r="H122" s="490">
        <f t="shared" si="10"/>
        <v>2.3800000000000017</v>
      </c>
      <c r="I122" s="491">
        <v>1</v>
      </c>
      <c r="J122" s="492">
        <f t="shared" si="7"/>
        <v>0.57983193277310952</v>
      </c>
      <c r="M122" s="490">
        <f t="shared" si="11"/>
        <v>2.3800000000000017</v>
      </c>
      <c r="N122" s="491">
        <v>1</v>
      </c>
      <c r="O122" s="492">
        <f t="shared" si="8"/>
        <v>0.23193277310924384</v>
      </c>
    </row>
    <row r="123" spans="2:15">
      <c r="C123" s="481">
        <f t="shared" si="9"/>
        <v>2.4000000000000017</v>
      </c>
      <c r="D123" s="329">
        <v>1</v>
      </c>
      <c r="E123" s="494">
        <f t="shared" si="6"/>
        <v>1.7500000000000007</v>
      </c>
      <c r="H123" s="490">
        <f t="shared" si="10"/>
        <v>2.4000000000000017</v>
      </c>
      <c r="I123" s="491">
        <v>1</v>
      </c>
      <c r="J123" s="492">
        <f t="shared" si="7"/>
        <v>0.58333333333333359</v>
      </c>
      <c r="M123" s="490">
        <f t="shared" si="11"/>
        <v>2.4000000000000017</v>
      </c>
      <c r="N123" s="491">
        <v>1</v>
      </c>
      <c r="O123" s="492">
        <f t="shared" si="8"/>
        <v>0.23333333333333348</v>
      </c>
    </row>
    <row r="124" spans="2:15">
      <c r="C124" s="481">
        <f t="shared" si="9"/>
        <v>2.4200000000000017</v>
      </c>
      <c r="D124" s="329">
        <v>1</v>
      </c>
      <c r="E124" s="494">
        <f t="shared" si="6"/>
        <v>1.7603305785123975</v>
      </c>
      <c r="H124" s="490">
        <f t="shared" si="10"/>
        <v>2.4200000000000017</v>
      </c>
      <c r="I124" s="491">
        <v>1</v>
      </c>
      <c r="J124" s="492">
        <f t="shared" si="7"/>
        <v>0.5867768595041325</v>
      </c>
      <c r="M124" s="490">
        <f t="shared" si="11"/>
        <v>2.4200000000000017</v>
      </c>
      <c r="N124" s="491">
        <v>1</v>
      </c>
      <c r="O124" s="492">
        <f t="shared" si="8"/>
        <v>0.23471074380165302</v>
      </c>
    </row>
    <row r="125" spans="2:15">
      <c r="C125" s="481">
        <f t="shared" si="9"/>
        <v>2.4400000000000017</v>
      </c>
      <c r="D125" s="329">
        <v>1</v>
      </c>
      <c r="E125" s="494">
        <f t="shared" si="6"/>
        <v>1.7704918032786896</v>
      </c>
      <c r="H125" s="490">
        <f t="shared" si="10"/>
        <v>2.4400000000000017</v>
      </c>
      <c r="I125" s="491">
        <v>1</v>
      </c>
      <c r="J125" s="492">
        <f t="shared" si="7"/>
        <v>0.59016393442622983</v>
      </c>
      <c r="M125" s="490">
        <f t="shared" si="11"/>
        <v>2.4400000000000017</v>
      </c>
      <c r="N125" s="491">
        <v>1</v>
      </c>
      <c r="O125" s="492">
        <f t="shared" si="8"/>
        <v>0.23606557377049195</v>
      </c>
    </row>
    <row r="126" spans="2:15">
      <c r="C126" s="481">
        <f t="shared" si="9"/>
        <v>2.4600000000000017</v>
      </c>
      <c r="D126" s="329">
        <v>1</v>
      </c>
      <c r="E126" s="494">
        <f t="shared" si="6"/>
        <v>1.7804878048780497</v>
      </c>
      <c r="H126" s="490">
        <f t="shared" si="10"/>
        <v>2.4600000000000017</v>
      </c>
      <c r="I126" s="491">
        <v>1</v>
      </c>
      <c r="J126" s="492">
        <f t="shared" si="7"/>
        <v>0.59349593495934994</v>
      </c>
      <c r="M126" s="490">
        <f t="shared" si="11"/>
        <v>2.4600000000000017</v>
      </c>
      <c r="N126" s="491">
        <v>1</v>
      </c>
      <c r="O126" s="492">
        <f t="shared" si="8"/>
        <v>0.23739837398373997</v>
      </c>
    </row>
    <row r="127" spans="2:15">
      <c r="C127" s="481">
        <f t="shared" si="9"/>
        <v>2.4800000000000018</v>
      </c>
      <c r="D127" s="329">
        <v>1</v>
      </c>
      <c r="E127" s="494">
        <f t="shared" si="6"/>
        <v>1.7903225806451619</v>
      </c>
      <c r="H127" s="490">
        <f t="shared" si="10"/>
        <v>2.4800000000000018</v>
      </c>
      <c r="I127" s="491">
        <v>1</v>
      </c>
      <c r="J127" s="492">
        <f t="shared" si="7"/>
        <v>0.59677419354838734</v>
      </c>
      <c r="M127" s="490">
        <f t="shared" si="11"/>
        <v>2.4800000000000018</v>
      </c>
      <c r="N127" s="491">
        <v>1</v>
      </c>
      <c r="O127" s="492">
        <f t="shared" si="8"/>
        <v>0.23870967741935498</v>
      </c>
    </row>
    <row r="128" spans="2:15">
      <c r="B128" s="115" t="s">
        <v>247</v>
      </c>
      <c r="C128" s="485">
        <f t="shared" si="9"/>
        <v>2.5000000000000018</v>
      </c>
      <c r="D128" s="486">
        <v>1</v>
      </c>
      <c r="E128" s="489">
        <f t="shared" si="6"/>
        <v>1.8000000000000009</v>
      </c>
      <c r="G128" s="115" t="s">
        <v>256</v>
      </c>
      <c r="H128" s="478">
        <f t="shared" si="10"/>
        <v>2.5000000000000018</v>
      </c>
      <c r="I128" s="479">
        <v>1</v>
      </c>
      <c r="J128" s="488">
        <f t="shared" si="7"/>
        <v>0.60000000000000031</v>
      </c>
      <c r="M128" s="478">
        <f t="shared" si="11"/>
        <v>2.5000000000000018</v>
      </c>
      <c r="N128" s="479">
        <v>1</v>
      </c>
      <c r="O128" s="488">
        <f t="shared" si="8"/>
        <v>0.24000000000000013</v>
      </c>
    </row>
    <row r="129" spans="3:15">
      <c r="C129" s="481">
        <f t="shared" si="9"/>
        <v>2.5200000000000018</v>
      </c>
      <c r="D129" s="329">
        <v>1</v>
      </c>
      <c r="E129" s="494">
        <f t="shared" si="6"/>
        <v>1.8095238095238106</v>
      </c>
      <c r="H129" s="490">
        <f t="shared" si="10"/>
        <v>2.5200000000000018</v>
      </c>
      <c r="I129" s="491">
        <v>1</v>
      </c>
      <c r="J129" s="492">
        <f t="shared" si="7"/>
        <v>0.60317460317460347</v>
      </c>
      <c r="M129" s="490">
        <f t="shared" si="11"/>
        <v>2.5200000000000018</v>
      </c>
      <c r="N129" s="491">
        <v>1</v>
      </c>
      <c r="O129" s="492">
        <f t="shared" si="8"/>
        <v>0.24126984126984141</v>
      </c>
    </row>
    <row r="130" spans="3:15">
      <c r="C130" s="481">
        <f t="shared" si="9"/>
        <v>2.5400000000000018</v>
      </c>
      <c r="D130" s="329">
        <v>1</v>
      </c>
      <c r="E130" s="494">
        <f t="shared" si="6"/>
        <v>1.8188976377952764</v>
      </c>
      <c r="H130" s="490">
        <f t="shared" si="10"/>
        <v>2.5400000000000018</v>
      </c>
      <c r="I130" s="491">
        <v>1</v>
      </c>
      <c r="J130" s="492">
        <f t="shared" si="7"/>
        <v>0.60629921259842545</v>
      </c>
      <c r="M130" s="490">
        <f t="shared" si="11"/>
        <v>2.5400000000000018</v>
      </c>
      <c r="N130" s="491">
        <v>1</v>
      </c>
      <c r="O130" s="492">
        <f t="shared" si="8"/>
        <v>0.24251968503937021</v>
      </c>
    </row>
    <row r="131" spans="3:15">
      <c r="C131" s="481">
        <f t="shared" si="9"/>
        <v>2.5600000000000018</v>
      </c>
      <c r="D131" s="329">
        <v>1</v>
      </c>
      <c r="E131" s="494">
        <f t="shared" si="6"/>
        <v>1.8281250000000007</v>
      </c>
      <c r="H131" s="490">
        <f t="shared" si="10"/>
        <v>2.5600000000000018</v>
      </c>
      <c r="I131" s="491">
        <v>1</v>
      </c>
      <c r="J131" s="492">
        <f t="shared" si="7"/>
        <v>0.60937500000000033</v>
      </c>
      <c r="M131" s="490">
        <f t="shared" si="11"/>
        <v>2.5600000000000018</v>
      </c>
      <c r="N131" s="491">
        <v>1</v>
      </c>
      <c r="O131" s="492">
        <f t="shared" si="8"/>
        <v>0.24375000000000013</v>
      </c>
    </row>
    <row r="132" spans="3:15">
      <c r="C132" s="481">
        <f t="shared" si="9"/>
        <v>2.5800000000000018</v>
      </c>
      <c r="D132" s="329">
        <v>1</v>
      </c>
      <c r="E132" s="494">
        <f t="shared" si="6"/>
        <v>1.8372093023255822</v>
      </c>
      <c r="H132" s="490">
        <f t="shared" si="10"/>
        <v>2.5800000000000018</v>
      </c>
      <c r="I132" s="491">
        <v>1</v>
      </c>
      <c r="J132" s="492">
        <f t="shared" si="7"/>
        <v>0.61240310077519411</v>
      </c>
      <c r="M132" s="490">
        <f t="shared" si="11"/>
        <v>2.5800000000000018</v>
      </c>
      <c r="N132" s="491">
        <v>1</v>
      </c>
      <c r="O132" s="492">
        <f t="shared" si="8"/>
        <v>0.24496124031007765</v>
      </c>
    </row>
    <row r="133" spans="3:15">
      <c r="C133" s="481">
        <f t="shared" si="9"/>
        <v>2.6000000000000019</v>
      </c>
      <c r="D133" s="329">
        <v>1</v>
      </c>
      <c r="E133" s="494">
        <f t="shared" ref="E133:E196" si="12">MAX(3*(C133-D133)/C133, -0.5)</f>
        <v>1.8461538461538471</v>
      </c>
      <c r="H133" s="490">
        <f t="shared" si="10"/>
        <v>2.6000000000000019</v>
      </c>
      <c r="I133" s="491">
        <v>1</v>
      </c>
      <c r="J133" s="492">
        <f t="shared" ref="J133:J196" si="13">MAX((H133-I133)/H133,-1)</f>
        <v>0.61538461538461564</v>
      </c>
      <c r="M133" s="490">
        <f t="shared" si="11"/>
        <v>2.6000000000000019</v>
      </c>
      <c r="N133" s="491">
        <v>1</v>
      </c>
      <c r="O133" s="492">
        <f t="shared" ref="O133:O196" si="14">MAX(0.4*(M133-N133)/M133,-0.4)</f>
        <v>0.24615384615384628</v>
      </c>
    </row>
    <row r="134" spans="3:15">
      <c r="C134" s="481">
        <f t="shared" ref="C134:C197" si="15">C133+0.02</f>
        <v>2.6200000000000019</v>
      </c>
      <c r="D134" s="329">
        <v>1</v>
      </c>
      <c r="E134" s="494">
        <f t="shared" si="12"/>
        <v>1.8549618320610695</v>
      </c>
      <c r="H134" s="490">
        <f t="shared" ref="H134:H197" si="16">H133+0.02</f>
        <v>2.6200000000000019</v>
      </c>
      <c r="I134" s="491">
        <v>1</v>
      </c>
      <c r="J134" s="492">
        <f t="shared" si="13"/>
        <v>0.61832061068702315</v>
      </c>
      <c r="M134" s="490">
        <f t="shared" ref="M134:M197" si="17">M133+0.02</f>
        <v>2.6200000000000019</v>
      </c>
      <c r="N134" s="491">
        <v>1</v>
      </c>
      <c r="O134" s="492">
        <f t="shared" si="14"/>
        <v>0.24732824427480929</v>
      </c>
    </row>
    <row r="135" spans="3:15">
      <c r="C135" s="481">
        <f t="shared" si="15"/>
        <v>2.6400000000000019</v>
      </c>
      <c r="D135" s="329">
        <v>1</v>
      </c>
      <c r="E135" s="494">
        <f t="shared" si="12"/>
        <v>1.8636363636363642</v>
      </c>
      <c r="H135" s="490">
        <f t="shared" si="16"/>
        <v>2.6400000000000019</v>
      </c>
      <c r="I135" s="491">
        <v>1</v>
      </c>
      <c r="J135" s="492">
        <f t="shared" si="13"/>
        <v>0.62121212121212144</v>
      </c>
      <c r="M135" s="490">
        <f t="shared" si="17"/>
        <v>2.6400000000000019</v>
      </c>
      <c r="N135" s="491">
        <v>1</v>
      </c>
      <c r="O135" s="492">
        <f t="shared" si="14"/>
        <v>0.24848484848484861</v>
      </c>
    </row>
    <row r="136" spans="3:15">
      <c r="C136" s="481">
        <f t="shared" si="15"/>
        <v>2.6600000000000019</v>
      </c>
      <c r="D136" s="329">
        <v>1</v>
      </c>
      <c r="E136" s="494">
        <f t="shared" si="12"/>
        <v>1.8721804511278204</v>
      </c>
      <c r="H136" s="490">
        <f t="shared" si="16"/>
        <v>2.6600000000000019</v>
      </c>
      <c r="I136" s="491">
        <v>1</v>
      </c>
      <c r="J136" s="492">
        <f t="shared" si="13"/>
        <v>0.62406015037594009</v>
      </c>
      <c r="M136" s="490">
        <f t="shared" si="17"/>
        <v>2.6600000000000019</v>
      </c>
      <c r="N136" s="491">
        <v>1</v>
      </c>
      <c r="O136" s="492">
        <f t="shared" si="14"/>
        <v>0.24962406015037605</v>
      </c>
    </row>
    <row r="137" spans="3:15">
      <c r="C137" s="481">
        <f t="shared" si="15"/>
        <v>2.6800000000000019</v>
      </c>
      <c r="D137" s="329">
        <v>1</v>
      </c>
      <c r="E137" s="494">
        <f t="shared" si="12"/>
        <v>1.8805970149253741</v>
      </c>
      <c r="H137" s="490">
        <f t="shared" si="16"/>
        <v>2.6800000000000019</v>
      </c>
      <c r="I137" s="491">
        <v>1</v>
      </c>
      <c r="J137" s="492">
        <f t="shared" si="13"/>
        <v>0.6268656716417913</v>
      </c>
      <c r="M137" s="490">
        <f t="shared" si="17"/>
        <v>2.6800000000000019</v>
      </c>
      <c r="N137" s="491">
        <v>1</v>
      </c>
      <c r="O137" s="492">
        <f t="shared" si="14"/>
        <v>0.25074626865671656</v>
      </c>
    </row>
    <row r="138" spans="3:15">
      <c r="C138" s="481">
        <f t="shared" si="15"/>
        <v>2.700000000000002</v>
      </c>
      <c r="D138" s="329">
        <v>1</v>
      </c>
      <c r="E138" s="494">
        <f t="shared" si="12"/>
        <v>1.8888888888888897</v>
      </c>
      <c r="H138" s="490">
        <f t="shared" si="16"/>
        <v>2.700000000000002</v>
      </c>
      <c r="I138" s="491">
        <v>1</v>
      </c>
      <c r="J138" s="492">
        <f t="shared" si="13"/>
        <v>0.62962962962962987</v>
      </c>
      <c r="M138" s="490">
        <f t="shared" si="17"/>
        <v>2.700000000000002</v>
      </c>
      <c r="N138" s="491">
        <v>1</v>
      </c>
      <c r="O138" s="492">
        <f t="shared" si="14"/>
        <v>0.25185185185185199</v>
      </c>
    </row>
    <row r="139" spans="3:15">
      <c r="C139" s="481">
        <f t="shared" si="15"/>
        <v>2.720000000000002</v>
      </c>
      <c r="D139" s="329">
        <v>1</v>
      </c>
      <c r="E139" s="494">
        <f t="shared" si="12"/>
        <v>1.8970588235294124</v>
      </c>
      <c r="H139" s="490">
        <f t="shared" si="16"/>
        <v>2.720000000000002</v>
      </c>
      <c r="I139" s="491">
        <v>1</v>
      </c>
      <c r="J139" s="492">
        <f t="shared" si="13"/>
        <v>0.6323529411764709</v>
      </c>
      <c r="M139" s="490">
        <f t="shared" si="17"/>
        <v>2.720000000000002</v>
      </c>
      <c r="N139" s="491">
        <v>1</v>
      </c>
      <c r="O139" s="492">
        <f t="shared" si="14"/>
        <v>0.25294117647058834</v>
      </c>
    </row>
    <row r="140" spans="3:15">
      <c r="C140" s="481">
        <f t="shared" si="15"/>
        <v>2.740000000000002</v>
      </c>
      <c r="D140" s="329">
        <v>1</v>
      </c>
      <c r="E140" s="494">
        <f t="shared" si="12"/>
        <v>1.9051094890510958</v>
      </c>
      <c r="H140" s="490">
        <f t="shared" si="16"/>
        <v>2.740000000000002</v>
      </c>
      <c r="I140" s="491">
        <v>1</v>
      </c>
      <c r="J140" s="492">
        <f t="shared" si="13"/>
        <v>0.63503649635036519</v>
      </c>
      <c r="M140" s="490">
        <f t="shared" si="17"/>
        <v>2.740000000000002</v>
      </c>
      <c r="N140" s="491">
        <v>1</v>
      </c>
      <c r="O140" s="492">
        <f t="shared" si="14"/>
        <v>0.25401459854014613</v>
      </c>
    </row>
    <row r="141" spans="3:15">
      <c r="C141" s="481">
        <f t="shared" si="15"/>
        <v>2.760000000000002</v>
      </c>
      <c r="D141" s="329">
        <v>1</v>
      </c>
      <c r="E141" s="494">
        <f t="shared" si="12"/>
        <v>1.9130434782608705</v>
      </c>
      <c r="H141" s="490">
        <f t="shared" si="16"/>
        <v>2.760000000000002</v>
      </c>
      <c r="I141" s="491">
        <v>1</v>
      </c>
      <c r="J141" s="492">
        <f t="shared" si="13"/>
        <v>0.63768115942029013</v>
      </c>
      <c r="M141" s="490">
        <f t="shared" si="17"/>
        <v>2.760000000000002</v>
      </c>
      <c r="N141" s="491">
        <v>1</v>
      </c>
      <c r="O141" s="492">
        <f t="shared" si="14"/>
        <v>0.25507246376811604</v>
      </c>
    </row>
    <row r="142" spans="3:15">
      <c r="C142" s="481">
        <f t="shared" si="15"/>
        <v>2.780000000000002</v>
      </c>
      <c r="D142" s="329">
        <v>1</v>
      </c>
      <c r="E142" s="494">
        <f t="shared" si="12"/>
        <v>1.9208633093525187</v>
      </c>
      <c r="H142" s="490">
        <f t="shared" si="16"/>
        <v>2.780000000000002</v>
      </c>
      <c r="I142" s="491">
        <v>1</v>
      </c>
      <c r="J142" s="492">
        <f t="shared" si="13"/>
        <v>0.6402877697841729</v>
      </c>
      <c r="M142" s="490">
        <f t="shared" si="17"/>
        <v>2.780000000000002</v>
      </c>
      <c r="N142" s="491">
        <v>1</v>
      </c>
      <c r="O142" s="492">
        <f t="shared" si="14"/>
        <v>0.2561151079136692</v>
      </c>
    </row>
    <row r="143" spans="3:15">
      <c r="C143" s="481">
        <f t="shared" si="15"/>
        <v>2.800000000000002</v>
      </c>
      <c r="D143" s="329">
        <v>1</v>
      </c>
      <c r="E143" s="494">
        <f t="shared" si="12"/>
        <v>1.9285714285714293</v>
      </c>
      <c r="H143" s="490">
        <f t="shared" si="16"/>
        <v>2.800000000000002</v>
      </c>
      <c r="I143" s="491">
        <v>1</v>
      </c>
      <c r="J143" s="492">
        <f t="shared" si="13"/>
        <v>0.64285714285714313</v>
      </c>
      <c r="M143" s="490">
        <f t="shared" si="17"/>
        <v>2.800000000000002</v>
      </c>
      <c r="N143" s="491">
        <v>1</v>
      </c>
      <c r="O143" s="492">
        <f t="shared" si="14"/>
        <v>0.25714285714285728</v>
      </c>
    </row>
    <row r="144" spans="3:15">
      <c r="C144" s="481">
        <f t="shared" si="15"/>
        <v>2.8200000000000021</v>
      </c>
      <c r="D144" s="329">
        <v>1</v>
      </c>
      <c r="E144" s="494">
        <f t="shared" si="12"/>
        <v>1.9361702127659581</v>
      </c>
      <c r="H144" s="490">
        <f t="shared" si="16"/>
        <v>2.8200000000000021</v>
      </c>
      <c r="I144" s="491">
        <v>1</v>
      </c>
      <c r="J144" s="492">
        <f t="shared" si="13"/>
        <v>0.64539007092198608</v>
      </c>
      <c r="M144" s="490">
        <f t="shared" si="17"/>
        <v>2.8200000000000021</v>
      </c>
      <c r="N144" s="491">
        <v>1</v>
      </c>
      <c r="O144" s="492">
        <f t="shared" si="14"/>
        <v>0.25815602836879442</v>
      </c>
    </row>
    <row r="145" spans="2:15">
      <c r="C145" s="481">
        <f t="shared" si="15"/>
        <v>2.8400000000000021</v>
      </c>
      <c r="D145" s="329">
        <v>1</v>
      </c>
      <c r="E145" s="494">
        <f t="shared" si="12"/>
        <v>1.9436619718309869</v>
      </c>
      <c r="H145" s="490">
        <f t="shared" si="16"/>
        <v>2.8400000000000021</v>
      </c>
      <c r="I145" s="491">
        <v>1</v>
      </c>
      <c r="J145" s="492">
        <f t="shared" si="13"/>
        <v>0.64788732394366222</v>
      </c>
      <c r="M145" s="490">
        <f t="shared" si="17"/>
        <v>2.8400000000000021</v>
      </c>
      <c r="N145" s="491">
        <v>1</v>
      </c>
      <c r="O145" s="492">
        <f t="shared" si="14"/>
        <v>0.25915492957746489</v>
      </c>
    </row>
    <row r="146" spans="2:15">
      <c r="C146" s="481">
        <f t="shared" si="15"/>
        <v>2.8600000000000021</v>
      </c>
      <c r="D146" s="329">
        <v>1</v>
      </c>
      <c r="E146" s="494">
        <f t="shared" si="12"/>
        <v>1.9510489510489517</v>
      </c>
      <c r="H146" s="490">
        <f t="shared" si="16"/>
        <v>2.8600000000000021</v>
      </c>
      <c r="I146" s="491">
        <v>1</v>
      </c>
      <c r="J146" s="492">
        <f t="shared" si="13"/>
        <v>0.65034965034965064</v>
      </c>
      <c r="M146" s="490">
        <f t="shared" si="17"/>
        <v>2.8600000000000021</v>
      </c>
      <c r="N146" s="491">
        <v>1</v>
      </c>
      <c r="O146" s="492">
        <f t="shared" si="14"/>
        <v>0.26013986013986024</v>
      </c>
    </row>
    <row r="147" spans="2:15">
      <c r="C147" s="481">
        <f t="shared" si="15"/>
        <v>2.8800000000000021</v>
      </c>
      <c r="D147" s="329">
        <v>1</v>
      </c>
      <c r="E147" s="494">
        <f t="shared" si="12"/>
        <v>1.9583333333333339</v>
      </c>
      <c r="H147" s="490">
        <f t="shared" si="16"/>
        <v>2.8800000000000021</v>
      </c>
      <c r="I147" s="491">
        <v>1</v>
      </c>
      <c r="J147" s="492">
        <f t="shared" si="13"/>
        <v>0.65277777777777801</v>
      </c>
      <c r="M147" s="490">
        <f t="shared" si="17"/>
        <v>2.8800000000000021</v>
      </c>
      <c r="N147" s="491">
        <v>1</v>
      </c>
      <c r="O147" s="492">
        <f t="shared" si="14"/>
        <v>0.26111111111111124</v>
      </c>
    </row>
    <row r="148" spans="2:15">
      <c r="C148" s="481">
        <f t="shared" si="15"/>
        <v>2.9000000000000021</v>
      </c>
      <c r="D148" s="329">
        <v>1</v>
      </c>
      <c r="E148" s="494">
        <f t="shared" si="12"/>
        <v>1.9655172413793112</v>
      </c>
      <c r="H148" s="490">
        <f t="shared" si="16"/>
        <v>2.9000000000000021</v>
      </c>
      <c r="I148" s="491">
        <v>1</v>
      </c>
      <c r="J148" s="492">
        <f t="shared" si="13"/>
        <v>0.65517241379310365</v>
      </c>
      <c r="M148" s="490">
        <f t="shared" si="17"/>
        <v>2.9000000000000021</v>
      </c>
      <c r="N148" s="491">
        <v>1</v>
      </c>
      <c r="O148" s="492">
        <f t="shared" si="14"/>
        <v>0.26206896551724151</v>
      </c>
    </row>
    <row r="149" spans="2:15">
      <c r="C149" s="481">
        <f t="shared" si="15"/>
        <v>2.9200000000000021</v>
      </c>
      <c r="D149" s="329">
        <v>1</v>
      </c>
      <c r="E149" s="494">
        <f t="shared" si="12"/>
        <v>1.9726027397260284</v>
      </c>
      <c r="H149" s="490">
        <f t="shared" si="16"/>
        <v>2.9200000000000021</v>
      </c>
      <c r="I149" s="491">
        <v>1</v>
      </c>
      <c r="J149" s="492">
        <f t="shared" si="13"/>
        <v>0.65753424657534276</v>
      </c>
      <c r="M149" s="490">
        <f t="shared" si="17"/>
        <v>2.9200000000000021</v>
      </c>
      <c r="N149" s="491">
        <v>1</v>
      </c>
      <c r="O149" s="492">
        <f t="shared" si="14"/>
        <v>0.26301369863013713</v>
      </c>
    </row>
    <row r="150" spans="2:15">
      <c r="C150" s="481">
        <f t="shared" si="15"/>
        <v>2.9400000000000022</v>
      </c>
      <c r="D150" s="329">
        <v>1</v>
      </c>
      <c r="E150" s="494">
        <f t="shared" si="12"/>
        <v>1.9795918367346945</v>
      </c>
      <c r="H150" s="490">
        <f t="shared" si="16"/>
        <v>2.9400000000000022</v>
      </c>
      <c r="I150" s="491">
        <v>1</v>
      </c>
      <c r="J150" s="492">
        <f t="shared" si="13"/>
        <v>0.65986394557823158</v>
      </c>
      <c r="M150" s="490">
        <f t="shared" si="17"/>
        <v>2.9400000000000022</v>
      </c>
      <c r="N150" s="491">
        <v>1</v>
      </c>
      <c r="O150" s="492">
        <f t="shared" si="14"/>
        <v>0.26394557823129261</v>
      </c>
    </row>
    <row r="151" spans="2:15">
      <c r="C151" s="481">
        <f t="shared" si="15"/>
        <v>2.9600000000000022</v>
      </c>
      <c r="D151" s="329">
        <v>1</v>
      </c>
      <c r="E151" s="494">
        <f t="shared" si="12"/>
        <v>1.9864864864864871</v>
      </c>
      <c r="H151" s="490">
        <f t="shared" si="16"/>
        <v>2.9600000000000022</v>
      </c>
      <c r="I151" s="491">
        <v>1</v>
      </c>
      <c r="J151" s="492">
        <f t="shared" si="13"/>
        <v>0.66216216216216239</v>
      </c>
      <c r="M151" s="490">
        <f t="shared" si="17"/>
        <v>2.9600000000000022</v>
      </c>
      <c r="N151" s="491">
        <v>1</v>
      </c>
      <c r="O151" s="492">
        <f t="shared" si="14"/>
        <v>0.26486486486486499</v>
      </c>
    </row>
    <row r="152" spans="2:15">
      <c r="C152" s="481">
        <f t="shared" si="15"/>
        <v>2.9800000000000022</v>
      </c>
      <c r="D152" s="329">
        <v>1</v>
      </c>
      <c r="E152" s="494">
        <f t="shared" si="12"/>
        <v>1.9932885906040276</v>
      </c>
      <c r="H152" s="490">
        <f t="shared" si="16"/>
        <v>2.9800000000000022</v>
      </c>
      <c r="I152" s="491">
        <v>1</v>
      </c>
      <c r="J152" s="492">
        <f t="shared" si="13"/>
        <v>0.66442953020134254</v>
      </c>
      <c r="M152" s="490">
        <f t="shared" si="17"/>
        <v>2.9800000000000022</v>
      </c>
      <c r="N152" s="491">
        <v>1</v>
      </c>
      <c r="O152" s="492">
        <f t="shared" si="14"/>
        <v>0.26577181208053702</v>
      </c>
    </row>
    <row r="153" spans="2:15">
      <c r="B153" s="115" t="s">
        <v>248</v>
      </c>
      <c r="C153" s="485">
        <f t="shared" si="15"/>
        <v>3.0000000000000022</v>
      </c>
      <c r="D153" s="486">
        <v>1</v>
      </c>
      <c r="E153" s="489">
        <f t="shared" si="12"/>
        <v>2.0000000000000009</v>
      </c>
      <c r="G153" s="115" t="s">
        <v>255</v>
      </c>
      <c r="H153" s="478">
        <f t="shared" si="16"/>
        <v>3.0000000000000022</v>
      </c>
      <c r="I153" s="479">
        <v>1</v>
      </c>
      <c r="J153" s="488">
        <f t="shared" si="13"/>
        <v>0.66666666666666696</v>
      </c>
      <c r="M153" s="478">
        <f t="shared" si="17"/>
        <v>3.0000000000000022</v>
      </c>
      <c r="N153" s="479">
        <v>1</v>
      </c>
      <c r="O153" s="488">
        <f t="shared" si="14"/>
        <v>0.26666666666666677</v>
      </c>
    </row>
    <row r="154" spans="2:15">
      <c r="C154" s="481">
        <f t="shared" si="15"/>
        <v>3.0200000000000022</v>
      </c>
      <c r="D154" s="329">
        <v>1</v>
      </c>
      <c r="E154" s="494">
        <f t="shared" si="12"/>
        <v>2.0066225165562921</v>
      </c>
      <c r="H154" s="490">
        <f t="shared" si="16"/>
        <v>3.0200000000000022</v>
      </c>
      <c r="I154" s="491">
        <v>1</v>
      </c>
      <c r="J154" s="492">
        <f t="shared" si="13"/>
        <v>0.66887417218543066</v>
      </c>
      <c r="M154" s="490">
        <f t="shared" si="17"/>
        <v>3.0200000000000022</v>
      </c>
      <c r="N154" s="491">
        <v>1</v>
      </c>
      <c r="O154" s="492">
        <f t="shared" si="14"/>
        <v>0.26754966887417231</v>
      </c>
    </row>
    <row r="155" spans="2:15">
      <c r="C155" s="481">
        <f t="shared" si="15"/>
        <v>3.0400000000000023</v>
      </c>
      <c r="D155" s="329">
        <v>1</v>
      </c>
      <c r="E155" s="494">
        <f t="shared" si="12"/>
        <v>2.0131578947368425</v>
      </c>
      <c r="H155" s="490">
        <f t="shared" si="16"/>
        <v>3.0400000000000023</v>
      </c>
      <c r="I155" s="491">
        <v>1</v>
      </c>
      <c r="J155" s="492">
        <f t="shared" si="13"/>
        <v>0.67105263157894757</v>
      </c>
      <c r="M155" s="490">
        <f t="shared" si="17"/>
        <v>3.0400000000000023</v>
      </c>
      <c r="N155" s="491">
        <v>1</v>
      </c>
      <c r="O155" s="492">
        <f t="shared" si="14"/>
        <v>0.26842105263157906</v>
      </c>
    </row>
    <row r="156" spans="2:15">
      <c r="C156" s="481">
        <f t="shared" si="15"/>
        <v>3.0600000000000023</v>
      </c>
      <c r="D156" s="329">
        <v>1</v>
      </c>
      <c r="E156" s="494">
        <f t="shared" si="12"/>
        <v>2.0196078431372557</v>
      </c>
      <c r="H156" s="490">
        <f t="shared" si="16"/>
        <v>3.0600000000000023</v>
      </c>
      <c r="I156" s="491">
        <v>1</v>
      </c>
      <c r="J156" s="492">
        <f t="shared" si="13"/>
        <v>0.67320261437908524</v>
      </c>
      <c r="M156" s="490">
        <f t="shared" si="17"/>
        <v>3.0600000000000023</v>
      </c>
      <c r="N156" s="491">
        <v>1</v>
      </c>
      <c r="O156" s="492">
        <f t="shared" si="14"/>
        <v>0.26928104575163408</v>
      </c>
    </row>
    <row r="157" spans="2:15">
      <c r="C157" s="481">
        <f t="shared" si="15"/>
        <v>3.0800000000000023</v>
      </c>
      <c r="D157" s="329">
        <v>1</v>
      </c>
      <c r="E157" s="494">
        <f t="shared" si="12"/>
        <v>2.0259740259740266</v>
      </c>
      <c r="H157" s="490">
        <f t="shared" si="16"/>
        <v>3.0800000000000023</v>
      </c>
      <c r="I157" s="491">
        <v>1</v>
      </c>
      <c r="J157" s="492">
        <f t="shared" si="13"/>
        <v>0.67532467532467555</v>
      </c>
      <c r="M157" s="490">
        <f t="shared" si="17"/>
        <v>3.0800000000000023</v>
      </c>
      <c r="N157" s="491">
        <v>1</v>
      </c>
      <c r="O157" s="492">
        <f t="shared" si="14"/>
        <v>0.27012987012987022</v>
      </c>
    </row>
    <row r="158" spans="2:15">
      <c r="C158" s="481">
        <f t="shared" si="15"/>
        <v>3.1000000000000023</v>
      </c>
      <c r="D158" s="329">
        <v>1</v>
      </c>
      <c r="E158" s="494">
        <f t="shared" si="12"/>
        <v>2.0322580645161299</v>
      </c>
      <c r="H158" s="490">
        <f t="shared" si="16"/>
        <v>3.1000000000000023</v>
      </c>
      <c r="I158" s="491">
        <v>1</v>
      </c>
      <c r="J158" s="492">
        <f t="shared" si="13"/>
        <v>0.67741935483870996</v>
      </c>
      <c r="M158" s="490">
        <f t="shared" si="17"/>
        <v>3.1000000000000023</v>
      </c>
      <c r="N158" s="491">
        <v>1</v>
      </c>
      <c r="O158" s="492">
        <f t="shared" si="14"/>
        <v>0.27096774193548401</v>
      </c>
    </row>
    <row r="159" spans="2:15">
      <c r="C159" s="481">
        <f t="shared" si="15"/>
        <v>3.1200000000000023</v>
      </c>
      <c r="D159" s="329">
        <v>1</v>
      </c>
      <c r="E159" s="494">
        <f t="shared" si="12"/>
        <v>2.0384615384615392</v>
      </c>
      <c r="H159" s="490">
        <f t="shared" si="16"/>
        <v>3.1200000000000023</v>
      </c>
      <c r="I159" s="491">
        <v>1</v>
      </c>
      <c r="J159" s="492">
        <f t="shared" si="13"/>
        <v>0.67948717948717974</v>
      </c>
      <c r="M159" s="490">
        <f t="shared" si="17"/>
        <v>3.1200000000000023</v>
      </c>
      <c r="N159" s="491">
        <v>1</v>
      </c>
      <c r="O159" s="492">
        <f t="shared" si="14"/>
        <v>0.27179487179487188</v>
      </c>
    </row>
    <row r="160" spans="2:15">
      <c r="C160" s="481">
        <f t="shared" si="15"/>
        <v>3.1400000000000023</v>
      </c>
      <c r="D160" s="329">
        <v>1</v>
      </c>
      <c r="E160" s="494">
        <f t="shared" si="12"/>
        <v>2.0445859872611472</v>
      </c>
      <c r="H160" s="490">
        <f t="shared" si="16"/>
        <v>3.1400000000000023</v>
      </c>
      <c r="I160" s="491">
        <v>1</v>
      </c>
      <c r="J160" s="492">
        <f t="shared" si="13"/>
        <v>0.68152866242038246</v>
      </c>
      <c r="M160" s="490">
        <f t="shared" si="17"/>
        <v>3.1400000000000023</v>
      </c>
      <c r="N160" s="491">
        <v>1</v>
      </c>
      <c r="O160" s="492">
        <f t="shared" si="14"/>
        <v>0.27261146496815297</v>
      </c>
    </row>
    <row r="161" spans="3:15">
      <c r="C161" s="481">
        <f t="shared" si="15"/>
        <v>3.1600000000000024</v>
      </c>
      <c r="D161" s="329">
        <v>1</v>
      </c>
      <c r="E161" s="494">
        <f t="shared" si="12"/>
        <v>2.0506329113924058</v>
      </c>
      <c r="H161" s="490">
        <f t="shared" si="16"/>
        <v>3.1600000000000024</v>
      </c>
      <c r="I161" s="491">
        <v>1</v>
      </c>
      <c r="J161" s="492">
        <f t="shared" si="13"/>
        <v>0.68354430379746856</v>
      </c>
      <c r="M161" s="490">
        <f t="shared" si="17"/>
        <v>3.1600000000000024</v>
      </c>
      <c r="N161" s="491">
        <v>1</v>
      </c>
      <c r="O161" s="492">
        <f t="shared" si="14"/>
        <v>0.27341772151898747</v>
      </c>
    </row>
    <row r="162" spans="3:15">
      <c r="C162" s="481">
        <f t="shared" si="15"/>
        <v>3.1800000000000024</v>
      </c>
      <c r="D162" s="329">
        <v>1</v>
      </c>
      <c r="E162" s="494">
        <f t="shared" si="12"/>
        <v>2.0566037735849063</v>
      </c>
      <c r="H162" s="490">
        <f t="shared" si="16"/>
        <v>3.1800000000000024</v>
      </c>
      <c r="I162" s="491">
        <v>1</v>
      </c>
      <c r="J162" s="492">
        <f t="shared" si="13"/>
        <v>0.68553459119496873</v>
      </c>
      <c r="M162" s="490">
        <f t="shared" si="17"/>
        <v>3.1800000000000024</v>
      </c>
      <c r="N162" s="491">
        <v>1</v>
      </c>
      <c r="O162" s="492">
        <f t="shared" si="14"/>
        <v>0.27421383647798753</v>
      </c>
    </row>
    <row r="163" spans="3:15">
      <c r="C163" s="481">
        <f t="shared" si="15"/>
        <v>3.2000000000000024</v>
      </c>
      <c r="D163" s="329">
        <v>1</v>
      </c>
      <c r="E163" s="494">
        <f t="shared" si="12"/>
        <v>2.0625000000000004</v>
      </c>
      <c r="H163" s="490">
        <f t="shared" si="16"/>
        <v>3.2000000000000024</v>
      </c>
      <c r="I163" s="491">
        <v>1</v>
      </c>
      <c r="J163" s="492">
        <f t="shared" si="13"/>
        <v>0.68750000000000022</v>
      </c>
      <c r="M163" s="490">
        <f t="shared" si="17"/>
        <v>3.2000000000000024</v>
      </c>
      <c r="N163" s="491">
        <v>1</v>
      </c>
      <c r="O163" s="492">
        <f t="shared" si="14"/>
        <v>0.27500000000000013</v>
      </c>
    </row>
    <row r="164" spans="3:15">
      <c r="C164" s="481">
        <f t="shared" si="15"/>
        <v>3.2200000000000024</v>
      </c>
      <c r="D164" s="329">
        <v>1</v>
      </c>
      <c r="E164" s="494">
        <f t="shared" si="12"/>
        <v>2.0683229813664603</v>
      </c>
      <c r="H164" s="490">
        <f t="shared" si="16"/>
        <v>3.2200000000000024</v>
      </c>
      <c r="I164" s="491">
        <v>1</v>
      </c>
      <c r="J164" s="492">
        <f t="shared" si="13"/>
        <v>0.68944099378882007</v>
      </c>
      <c r="M164" s="490">
        <f t="shared" si="17"/>
        <v>3.2200000000000024</v>
      </c>
      <c r="N164" s="491">
        <v>1</v>
      </c>
      <c r="O164" s="492">
        <f t="shared" si="14"/>
        <v>0.27577639751552807</v>
      </c>
    </row>
    <row r="165" spans="3:15">
      <c r="C165" s="481">
        <f t="shared" si="15"/>
        <v>3.2400000000000024</v>
      </c>
      <c r="D165" s="329">
        <v>1</v>
      </c>
      <c r="E165" s="494">
        <f t="shared" si="12"/>
        <v>2.0740740740740748</v>
      </c>
      <c r="H165" s="490">
        <f t="shared" si="16"/>
        <v>3.2400000000000024</v>
      </c>
      <c r="I165" s="491">
        <v>1</v>
      </c>
      <c r="J165" s="492">
        <f t="shared" si="13"/>
        <v>0.69135802469135821</v>
      </c>
      <c r="M165" s="490">
        <f t="shared" si="17"/>
        <v>3.2400000000000024</v>
      </c>
      <c r="N165" s="491">
        <v>1</v>
      </c>
      <c r="O165" s="492">
        <f t="shared" si="14"/>
        <v>0.27654320987654329</v>
      </c>
    </row>
    <row r="166" spans="3:15">
      <c r="C166" s="481">
        <f t="shared" si="15"/>
        <v>3.2600000000000025</v>
      </c>
      <c r="D166" s="329">
        <v>1</v>
      </c>
      <c r="E166" s="494">
        <f t="shared" si="12"/>
        <v>2.0797546012269947</v>
      </c>
      <c r="H166" s="490">
        <f t="shared" si="16"/>
        <v>3.2600000000000025</v>
      </c>
      <c r="I166" s="491">
        <v>1</v>
      </c>
      <c r="J166" s="492">
        <f t="shared" si="13"/>
        <v>0.6932515337423315</v>
      </c>
      <c r="M166" s="490">
        <f t="shared" si="17"/>
        <v>3.2600000000000025</v>
      </c>
      <c r="N166" s="491">
        <v>1</v>
      </c>
      <c r="O166" s="492">
        <f t="shared" si="14"/>
        <v>0.27730061349693264</v>
      </c>
    </row>
    <row r="167" spans="3:15">
      <c r="C167" s="481">
        <f t="shared" si="15"/>
        <v>3.2800000000000025</v>
      </c>
      <c r="D167" s="329">
        <v>1</v>
      </c>
      <c r="E167" s="494">
        <f t="shared" si="12"/>
        <v>2.0853658536585371</v>
      </c>
      <c r="H167" s="490">
        <f t="shared" si="16"/>
        <v>3.2800000000000025</v>
      </c>
      <c r="I167" s="491">
        <v>1</v>
      </c>
      <c r="J167" s="492">
        <f t="shared" si="13"/>
        <v>0.69512195121951248</v>
      </c>
      <c r="M167" s="490">
        <f t="shared" si="17"/>
        <v>3.2800000000000025</v>
      </c>
      <c r="N167" s="491">
        <v>1</v>
      </c>
      <c r="O167" s="492">
        <f t="shared" si="14"/>
        <v>0.27804878048780496</v>
      </c>
    </row>
    <row r="168" spans="3:15">
      <c r="C168" s="481">
        <f t="shared" si="15"/>
        <v>3.3000000000000025</v>
      </c>
      <c r="D168" s="329">
        <v>1</v>
      </c>
      <c r="E168" s="494">
        <f t="shared" si="12"/>
        <v>2.0909090909090917</v>
      </c>
      <c r="H168" s="490">
        <f t="shared" si="16"/>
        <v>3.3000000000000025</v>
      </c>
      <c r="I168" s="491">
        <v>1</v>
      </c>
      <c r="J168" s="492">
        <f t="shared" si="13"/>
        <v>0.69696969696969724</v>
      </c>
      <c r="M168" s="490">
        <f t="shared" si="17"/>
        <v>3.3000000000000025</v>
      </c>
      <c r="N168" s="491">
        <v>1</v>
      </c>
      <c r="O168" s="492">
        <f t="shared" si="14"/>
        <v>0.27878787878787892</v>
      </c>
    </row>
    <row r="169" spans="3:15">
      <c r="C169" s="481">
        <f t="shared" si="15"/>
        <v>3.3200000000000025</v>
      </c>
      <c r="D169" s="329">
        <v>1</v>
      </c>
      <c r="E169" s="494">
        <f t="shared" si="12"/>
        <v>2.0963855421686755</v>
      </c>
      <c r="H169" s="490">
        <f t="shared" si="16"/>
        <v>3.3200000000000025</v>
      </c>
      <c r="I169" s="491">
        <v>1</v>
      </c>
      <c r="J169" s="492">
        <f t="shared" si="13"/>
        <v>0.69879518072289182</v>
      </c>
      <c r="M169" s="490">
        <f t="shared" si="17"/>
        <v>3.3200000000000025</v>
      </c>
      <c r="N169" s="491">
        <v>1</v>
      </c>
      <c r="O169" s="492">
        <f t="shared" si="14"/>
        <v>0.2795180722891567</v>
      </c>
    </row>
    <row r="170" spans="3:15">
      <c r="C170" s="481">
        <f t="shared" si="15"/>
        <v>3.3400000000000025</v>
      </c>
      <c r="D170" s="329">
        <v>1</v>
      </c>
      <c r="E170" s="494">
        <f t="shared" si="12"/>
        <v>2.1017964071856294</v>
      </c>
      <c r="H170" s="490">
        <f t="shared" si="16"/>
        <v>3.3400000000000025</v>
      </c>
      <c r="I170" s="491">
        <v>1</v>
      </c>
      <c r="J170" s="492">
        <f t="shared" si="13"/>
        <v>0.70059880239520977</v>
      </c>
      <c r="M170" s="490">
        <f t="shared" si="17"/>
        <v>3.3400000000000025</v>
      </c>
      <c r="N170" s="491">
        <v>1</v>
      </c>
      <c r="O170" s="492">
        <f t="shared" si="14"/>
        <v>0.28023952095808391</v>
      </c>
    </row>
    <row r="171" spans="3:15">
      <c r="C171" s="481">
        <f t="shared" si="15"/>
        <v>3.3600000000000025</v>
      </c>
      <c r="D171" s="329">
        <v>1</v>
      </c>
      <c r="E171" s="494">
        <f t="shared" si="12"/>
        <v>2.1071428571428577</v>
      </c>
      <c r="H171" s="490">
        <f t="shared" si="16"/>
        <v>3.3600000000000025</v>
      </c>
      <c r="I171" s="491">
        <v>1</v>
      </c>
      <c r="J171" s="492">
        <f t="shared" si="13"/>
        <v>0.70238095238095266</v>
      </c>
      <c r="M171" s="490">
        <f t="shared" si="17"/>
        <v>3.3600000000000025</v>
      </c>
      <c r="N171" s="491">
        <v>1</v>
      </c>
      <c r="O171" s="492">
        <f t="shared" si="14"/>
        <v>0.28095238095238106</v>
      </c>
    </row>
    <row r="172" spans="3:15">
      <c r="C172" s="481">
        <f t="shared" si="15"/>
        <v>3.3800000000000026</v>
      </c>
      <c r="D172" s="329">
        <v>1</v>
      </c>
      <c r="E172" s="494">
        <f t="shared" si="12"/>
        <v>2.1124260355029594</v>
      </c>
      <c r="H172" s="490">
        <f t="shared" si="16"/>
        <v>3.3800000000000026</v>
      </c>
      <c r="I172" s="491">
        <v>1</v>
      </c>
      <c r="J172" s="492">
        <f t="shared" si="13"/>
        <v>0.70414201183431979</v>
      </c>
      <c r="M172" s="490">
        <f t="shared" si="17"/>
        <v>3.3800000000000026</v>
      </c>
      <c r="N172" s="491">
        <v>1</v>
      </c>
      <c r="O172" s="492">
        <f t="shared" si="14"/>
        <v>0.28165680473372789</v>
      </c>
    </row>
    <row r="173" spans="3:15">
      <c r="C173" s="481">
        <f t="shared" si="15"/>
        <v>3.4000000000000026</v>
      </c>
      <c r="D173" s="329">
        <v>1</v>
      </c>
      <c r="E173" s="494">
        <f t="shared" si="12"/>
        <v>2.1176470588235303</v>
      </c>
      <c r="H173" s="490">
        <f t="shared" si="16"/>
        <v>3.4000000000000026</v>
      </c>
      <c r="I173" s="491">
        <v>1</v>
      </c>
      <c r="J173" s="492">
        <f t="shared" si="13"/>
        <v>0.70588235294117674</v>
      </c>
      <c r="M173" s="490">
        <f t="shared" si="17"/>
        <v>3.4000000000000026</v>
      </c>
      <c r="N173" s="491">
        <v>1</v>
      </c>
      <c r="O173" s="492">
        <f t="shared" si="14"/>
        <v>0.2823529411764707</v>
      </c>
    </row>
    <row r="174" spans="3:15">
      <c r="C174" s="481">
        <f t="shared" si="15"/>
        <v>3.4200000000000026</v>
      </c>
      <c r="D174" s="329">
        <v>1</v>
      </c>
      <c r="E174" s="494">
        <f t="shared" si="12"/>
        <v>2.1228070175438605</v>
      </c>
      <c r="H174" s="490">
        <f t="shared" si="16"/>
        <v>3.4200000000000026</v>
      </c>
      <c r="I174" s="491">
        <v>1</v>
      </c>
      <c r="J174" s="492">
        <f t="shared" si="13"/>
        <v>0.70760233918128679</v>
      </c>
      <c r="M174" s="490">
        <f t="shared" si="17"/>
        <v>3.4200000000000026</v>
      </c>
      <c r="N174" s="491">
        <v>1</v>
      </c>
      <c r="O174" s="492">
        <f t="shared" si="14"/>
        <v>0.2830409356725147</v>
      </c>
    </row>
    <row r="175" spans="3:15">
      <c r="C175" s="481">
        <f t="shared" si="15"/>
        <v>3.4400000000000026</v>
      </c>
      <c r="D175" s="329">
        <v>1</v>
      </c>
      <c r="E175" s="494">
        <f t="shared" si="12"/>
        <v>2.1279069767441867</v>
      </c>
      <c r="H175" s="490">
        <f t="shared" si="16"/>
        <v>3.4400000000000026</v>
      </c>
      <c r="I175" s="491">
        <v>1</v>
      </c>
      <c r="J175" s="492">
        <f t="shared" si="13"/>
        <v>0.70930232558139561</v>
      </c>
      <c r="M175" s="490">
        <f t="shared" si="17"/>
        <v>3.4400000000000026</v>
      </c>
      <c r="N175" s="491">
        <v>1</v>
      </c>
      <c r="O175" s="492">
        <f t="shared" si="14"/>
        <v>0.28372093023255823</v>
      </c>
    </row>
    <row r="176" spans="3:15">
      <c r="C176" s="481">
        <f t="shared" si="15"/>
        <v>3.4600000000000026</v>
      </c>
      <c r="D176" s="329">
        <v>1</v>
      </c>
      <c r="E176" s="494">
        <f t="shared" si="12"/>
        <v>2.1329479768786133</v>
      </c>
      <c r="H176" s="490">
        <f t="shared" si="16"/>
        <v>3.4600000000000026</v>
      </c>
      <c r="I176" s="491">
        <v>1</v>
      </c>
      <c r="J176" s="492">
        <f t="shared" si="13"/>
        <v>0.71098265895953783</v>
      </c>
      <c r="M176" s="490">
        <f t="shared" si="17"/>
        <v>3.4600000000000026</v>
      </c>
      <c r="N176" s="491">
        <v>1</v>
      </c>
      <c r="O176" s="492">
        <f t="shared" si="14"/>
        <v>0.28439306358381511</v>
      </c>
    </row>
    <row r="177" spans="2:15">
      <c r="C177" s="481">
        <f t="shared" si="15"/>
        <v>3.4800000000000026</v>
      </c>
      <c r="D177" s="329">
        <v>1</v>
      </c>
      <c r="E177" s="494">
        <f t="shared" si="12"/>
        <v>2.1379310344827593</v>
      </c>
      <c r="H177" s="490">
        <f t="shared" si="16"/>
        <v>3.4800000000000026</v>
      </c>
      <c r="I177" s="491">
        <v>1</v>
      </c>
      <c r="J177" s="492">
        <f t="shared" si="13"/>
        <v>0.71264367816091978</v>
      </c>
      <c r="M177" s="490">
        <f t="shared" si="17"/>
        <v>3.4800000000000026</v>
      </c>
      <c r="N177" s="491">
        <v>1</v>
      </c>
      <c r="O177" s="492">
        <f t="shared" si="14"/>
        <v>0.28505747126436792</v>
      </c>
    </row>
    <row r="178" spans="2:15">
      <c r="B178" s="115" t="s">
        <v>249</v>
      </c>
      <c r="C178" s="485">
        <f t="shared" si="15"/>
        <v>3.5000000000000027</v>
      </c>
      <c r="D178" s="486">
        <v>1</v>
      </c>
      <c r="E178" s="487">
        <f t="shared" si="12"/>
        <v>2.1428571428571437</v>
      </c>
      <c r="G178" s="115" t="s">
        <v>257</v>
      </c>
      <c r="H178" s="478">
        <f t="shared" si="16"/>
        <v>3.5000000000000027</v>
      </c>
      <c r="I178" s="479">
        <v>1</v>
      </c>
      <c r="J178" s="488">
        <f t="shared" si="13"/>
        <v>0.71428571428571452</v>
      </c>
      <c r="M178" s="478">
        <f t="shared" si="17"/>
        <v>3.5000000000000027</v>
      </c>
      <c r="N178" s="479">
        <v>1</v>
      </c>
      <c r="O178" s="488">
        <f t="shared" si="14"/>
        <v>0.28571428571428581</v>
      </c>
    </row>
    <row r="179" spans="2:15">
      <c r="C179" s="481">
        <f t="shared" si="15"/>
        <v>3.5200000000000027</v>
      </c>
      <c r="D179" s="329">
        <v>1</v>
      </c>
      <c r="E179" s="494">
        <f t="shared" si="12"/>
        <v>2.1477272727272734</v>
      </c>
      <c r="H179" s="490">
        <f t="shared" si="16"/>
        <v>3.5200000000000027</v>
      </c>
      <c r="I179" s="491">
        <v>1</v>
      </c>
      <c r="J179" s="492">
        <f t="shared" si="13"/>
        <v>0.71590909090909116</v>
      </c>
      <c r="M179" s="490">
        <f t="shared" si="17"/>
        <v>3.5200000000000027</v>
      </c>
      <c r="N179" s="491">
        <v>1</v>
      </c>
      <c r="O179" s="492">
        <f t="shared" si="14"/>
        <v>0.28636363636363649</v>
      </c>
    </row>
    <row r="180" spans="2:15">
      <c r="C180" s="481">
        <f t="shared" si="15"/>
        <v>3.5400000000000027</v>
      </c>
      <c r="D180" s="329">
        <v>1</v>
      </c>
      <c r="E180" s="494">
        <f t="shared" si="12"/>
        <v>2.1525423728813564</v>
      </c>
      <c r="H180" s="490">
        <f t="shared" si="16"/>
        <v>3.5400000000000027</v>
      </c>
      <c r="I180" s="491">
        <v>1</v>
      </c>
      <c r="J180" s="492">
        <f t="shared" si="13"/>
        <v>0.71751412429378547</v>
      </c>
      <c r="M180" s="490">
        <f t="shared" si="17"/>
        <v>3.5400000000000027</v>
      </c>
      <c r="N180" s="491">
        <v>1</v>
      </c>
      <c r="O180" s="492">
        <f t="shared" si="14"/>
        <v>0.28700564971751424</v>
      </c>
    </row>
    <row r="181" spans="2:15">
      <c r="C181" s="481">
        <f t="shared" si="15"/>
        <v>3.5600000000000027</v>
      </c>
      <c r="D181" s="329">
        <v>1</v>
      </c>
      <c r="E181" s="494">
        <f t="shared" si="12"/>
        <v>2.1573033707865177</v>
      </c>
      <c r="H181" s="490">
        <f t="shared" si="16"/>
        <v>3.5600000000000027</v>
      </c>
      <c r="I181" s="491">
        <v>1</v>
      </c>
      <c r="J181" s="492">
        <f t="shared" si="13"/>
        <v>0.71910112359550582</v>
      </c>
      <c r="M181" s="490">
        <f t="shared" si="17"/>
        <v>3.5600000000000027</v>
      </c>
      <c r="N181" s="491">
        <v>1</v>
      </c>
      <c r="O181" s="492">
        <f t="shared" si="14"/>
        <v>0.28764044943820233</v>
      </c>
    </row>
    <row r="182" spans="2:15">
      <c r="C182" s="481">
        <f t="shared" si="15"/>
        <v>3.5800000000000027</v>
      </c>
      <c r="D182" s="329">
        <v>1</v>
      </c>
      <c r="E182" s="494">
        <f t="shared" si="12"/>
        <v>2.1620111731843581</v>
      </c>
      <c r="H182" s="490">
        <f t="shared" si="16"/>
        <v>3.5800000000000027</v>
      </c>
      <c r="I182" s="491">
        <v>1</v>
      </c>
      <c r="J182" s="492">
        <f t="shared" si="13"/>
        <v>0.7206703910614527</v>
      </c>
      <c r="M182" s="490">
        <f t="shared" si="17"/>
        <v>3.5800000000000027</v>
      </c>
      <c r="N182" s="491">
        <v>1</v>
      </c>
      <c r="O182" s="492">
        <f t="shared" si="14"/>
        <v>0.28826815642458109</v>
      </c>
    </row>
    <row r="183" spans="2:15">
      <c r="C183" s="481">
        <f t="shared" si="15"/>
        <v>3.6000000000000028</v>
      </c>
      <c r="D183" s="329">
        <v>1</v>
      </c>
      <c r="E183" s="494">
        <f t="shared" si="12"/>
        <v>2.166666666666667</v>
      </c>
      <c r="H183" s="490">
        <f t="shared" si="16"/>
        <v>3.6000000000000028</v>
      </c>
      <c r="I183" s="491">
        <v>1</v>
      </c>
      <c r="J183" s="492">
        <f t="shared" si="13"/>
        <v>0.72222222222222243</v>
      </c>
      <c r="M183" s="490">
        <f t="shared" si="17"/>
        <v>3.6000000000000028</v>
      </c>
      <c r="N183" s="491">
        <v>1</v>
      </c>
      <c r="O183" s="492">
        <f t="shared" si="14"/>
        <v>0.28888888888888897</v>
      </c>
    </row>
    <row r="184" spans="2:15">
      <c r="C184" s="481">
        <f t="shared" si="15"/>
        <v>3.6200000000000028</v>
      </c>
      <c r="D184" s="329">
        <v>1</v>
      </c>
      <c r="E184" s="494">
        <f t="shared" si="12"/>
        <v>2.1712707182320448</v>
      </c>
      <c r="H184" s="490">
        <f t="shared" si="16"/>
        <v>3.6200000000000028</v>
      </c>
      <c r="I184" s="491">
        <v>1</v>
      </c>
      <c r="J184" s="492">
        <f t="shared" si="13"/>
        <v>0.72375690607734833</v>
      </c>
      <c r="M184" s="490">
        <f t="shared" si="17"/>
        <v>3.6200000000000028</v>
      </c>
      <c r="N184" s="491">
        <v>1</v>
      </c>
      <c r="O184" s="492">
        <f t="shared" si="14"/>
        <v>0.28950276243093931</v>
      </c>
    </row>
    <row r="185" spans="2:15">
      <c r="C185" s="481">
        <f t="shared" si="15"/>
        <v>3.6400000000000028</v>
      </c>
      <c r="D185" s="329">
        <v>1</v>
      </c>
      <c r="E185" s="494">
        <f t="shared" si="12"/>
        <v>2.1758241758241765</v>
      </c>
      <c r="H185" s="490">
        <f t="shared" si="16"/>
        <v>3.6400000000000028</v>
      </c>
      <c r="I185" s="491">
        <v>1</v>
      </c>
      <c r="J185" s="492">
        <f t="shared" si="13"/>
        <v>0.72527472527472547</v>
      </c>
      <c r="M185" s="490">
        <f t="shared" si="17"/>
        <v>3.6400000000000028</v>
      </c>
      <c r="N185" s="491">
        <v>1</v>
      </c>
      <c r="O185" s="492">
        <f t="shared" si="14"/>
        <v>0.29010989010989019</v>
      </c>
    </row>
    <row r="186" spans="2:15">
      <c r="C186" s="481">
        <f t="shared" si="15"/>
        <v>3.6600000000000028</v>
      </c>
      <c r="D186" s="329">
        <v>1</v>
      </c>
      <c r="E186" s="494">
        <f t="shared" si="12"/>
        <v>2.1803278688524594</v>
      </c>
      <c r="H186" s="490">
        <f t="shared" si="16"/>
        <v>3.6600000000000028</v>
      </c>
      <c r="I186" s="491">
        <v>1</v>
      </c>
      <c r="J186" s="492">
        <f t="shared" si="13"/>
        <v>0.72677595628415326</v>
      </c>
      <c r="M186" s="490">
        <f t="shared" si="17"/>
        <v>3.6600000000000028</v>
      </c>
      <c r="N186" s="491">
        <v>1</v>
      </c>
      <c r="O186" s="492">
        <f t="shared" si="14"/>
        <v>0.29071038251366133</v>
      </c>
    </row>
    <row r="187" spans="2:15">
      <c r="C187" s="481">
        <f t="shared" si="15"/>
        <v>3.6800000000000028</v>
      </c>
      <c r="D187" s="329">
        <v>1</v>
      </c>
      <c r="E187" s="494">
        <f t="shared" si="12"/>
        <v>2.1847826086956528</v>
      </c>
      <c r="H187" s="490">
        <f t="shared" si="16"/>
        <v>3.6800000000000028</v>
      </c>
      <c r="I187" s="491">
        <v>1</v>
      </c>
      <c r="J187" s="492">
        <f t="shared" si="13"/>
        <v>0.72826086956521763</v>
      </c>
      <c r="M187" s="490">
        <f t="shared" si="17"/>
        <v>3.6800000000000028</v>
      </c>
      <c r="N187" s="491">
        <v>1</v>
      </c>
      <c r="O187" s="492">
        <f t="shared" si="14"/>
        <v>0.29130434782608705</v>
      </c>
    </row>
    <row r="188" spans="2:15">
      <c r="C188" s="481">
        <f t="shared" si="15"/>
        <v>3.7000000000000028</v>
      </c>
      <c r="D188" s="329">
        <v>1</v>
      </c>
      <c r="E188" s="494">
        <f t="shared" si="12"/>
        <v>2.1891891891891899</v>
      </c>
      <c r="H188" s="490">
        <f t="shared" si="16"/>
        <v>3.7000000000000028</v>
      </c>
      <c r="I188" s="491">
        <v>1</v>
      </c>
      <c r="J188" s="492">
        <f t="shared" si="13"/>
        <v>0.72972972972972994</v>
      </c>
      <c r="M188" s="490">
        <f t="shared" si="17"/>
        <v>3.7000000000000028</v>
      </c>
      <c r="N188" s="491">
        <v>1</v>
      </c>
      <c r="O188" s="492">
        <f t="shared" si="14"/>
        <v>0.29189189189189196</v>
      </c>
    </row>
    <row r="189" spans="2:15">
      <c r="C189" s="481">
        <f t="shared" si="15"/>
        <v>3.7200000000000029</v>
      </c>
      <c r="D189" s="329">
        <v>1</v>
      </c>
      <c r="E189" s="494">
        <f t="shared" si="12"/>
        <v>2.1935483870967749</v>
      </c>
      <c r="H189" s="490">
        <f t="shared" si="16"/>
        <v>3.7200000000000029</v>
      </c>
      <c r="I189" s="491">
        <v>1</v>
      </c>
      <c r="J189" s="492">
        <f t="shared" si="13"/>
        <v>0.73118279569892497</v>
      </c>
      <c r="M189" s="490">
        <f t="shared" si="17"/>
        <v>3.7200000000000029</v>
      </c>
      <c r="N189" s="491">
        <v>1</v>
      </c>
      <c r="O189" s="492">
        <f t="shared" si="14"/>
        <v>0.29247311827957001</v>
      </c>
    </row>
    <row r="190" spans="2:15">
      <c r="C190" s="481">
        <f t="shared" si="15"/>
        <v>3.7400000000000029</v>
      </c>
      <c r="D190" s="329">
        <v>1</v>
      </c>
      <c r="E190" s="494">
        <f t="shared" si="12"/>
        <v>2.1978609625668457</v>
      </c>
      <c r="H190" s="490">
        <f t="shared" si="16"/>
        <v>3.7400000000000029</v>
      </c>
      <c r="I190" s="491">
        <v>1</v>
      </c>
      <c r="J190" s="492">
        <f t="shared" si="13"/>
        <v>0.73262032085561513</v>
      </c>
      <c r="M190" s="490">
        <f t="shared" si="17"/>
        <v>3.7400000000000029</v>
      </c>
      <c r="N190" s="491">
        <v>1</v>
      </c>
      <c r="O190" s="492">
        <f t="shared" si="14"/>
        <v>0.29304812834224608</v>
      </c>
    </row>
    <row r="191" spans="2:15">
      <c r="C191" s="481">
        <f t="shared" si="15"/>
        <v>3.7600000000000029</v>
      </c>
      <c r="D191" s="329">
        <v>1</v>
      </c>
      <c r="E191" s="494">
        <f t="shared" si="12"/>
        <v>2.2021276595744688</v>
      </c>
      <c r="H191" s="490">
        <f t="shared" si="16"/>
        <v>3.7600000000000029</v>
      </c>
      <c r="I191" s="491">
        <v>1</v>
      </c>
      <c r="J191" s="492">
        <f t="shared" si="13"/>
        <v>0.73404255319148959</v>
      </c>
      <c r="M191" s="490">
        <f t="shared" si="17"/>
        <v>3.7600000000000029</v>
      </c>
      <c r="N191" s="491">
        <v>1</v>
      </c>
      <c r="O191" s="492">
        <f t="shared" si="14"/>
        <v>0.29361702127659584</v>
      </c>
    </row>
    <row r="192" spans="2:15">
      <c r="C192" s="481">
        <f t="shared" si="15"/>
        <v>3.7800000000000029</v>
      </c>
      <c r="D192" s="329">
        <v>1</v>
      </c>
      <c r="E192" s="494">
        <f t="shared" si="12"/>
        <v>2.2063492063492069</v>
      </c>
      <c r="H192" s="490">
        <f t="shared" si="16"/>
        <v>3.7800000000000029</v>
      </c>
      <c r="I192" s="491">
        <v>1</v>
      </c>
      <c r="J192" s="492">
        <f t="shared" si="13"/>
        <v>0.73544973544973569</v>
      </c>
      <c r="M192" s="490">
        <f t="shared" si="17"/>
        <v>3.7800000000000029</v>
      </c>
      <c r="N192" s="491">
        <v>1</v>
      </c>
      <c r="O192" s="492">
        <f t="shared" si="14"/>
        <v>0.29417989417989426</v>
      </c>
    </row>
    <row r="193" spans="3:15">
      <c r="C193" s="481">
        <f t="shared" si="15"/>
        <v>3.8000000000000029</v>
      </c>
      <c r="D193" s="329">
        <v>1</v>
      </c>
      <c r="E193" s="494">
        <f t="shared" si="12"/>
        <v>2.2105263157894743</v>
      </c>
      <c r="H193" s="490">
        <f t="shared" si="16"/>
        <v>3.8000000000000029</v>
      </c>
      <c r="I193" s="491">
        <v>1</v>
      </c>
      <c r="J193" s="492">
        <f t="shared" si="13"/>
        <v>0.73684210526315808</v>
      </c>
      <c r="M193" s="490">
        <f t="shared" si="17"/>
        <v>3.8000000000000029</v>
      </c>
      <c r="N193" s="491">
        <v>1</v>
      </c>
      <c r="O193" s="492">
        <f t="shared" si="14"/>
        <v>0.29473684210526324</v>
      </c>
    </row>
    <row r="194" spans="3:15">
      <c r="C194" s="481">
        <f t="shared" si="15"/>
        <v>3.8200000000000029</v>
      </c>
      <c r="D194" s="329">
        <v>1</v>
      </c>
      <c r="E194" s="494">
        <f t="shared" si="12"/>
        <v>2.2146596858638747</v>
      </c>
      <c r="H194" s="490">
        <f t="shared" si="16"/>
        <v>3.8200000000000029</v>
      </c>
      <c r="I194" s="491">
        <v>1</v>
      </c>
      <c r="J194" s="492">
        <f t="shared" si="13"/>
        <v>0.73821989528795828</v>
      </c>
      <c r="M194" s="490">
        <f t="shared" si="17"/>
        <v>3.8200000000000029</v>
      </c>
      <c r="N194" s="491">
        <v>1</v>
      </c>
      <c r="O194" s="492">
        <f t="shared" si="14"/>
        <v>0.29528795811518332</v>
      </c>
    </row>
    <row r="195" spans="3:15">
      <c r="C195" s="481">
        <f t="shared" si="15"/>
        <v>3.840000000000003</v>
      </c>
      <c r="D195" s="329">
        <v>1</v>
      </c>
      <c r="E195" s="494">
        <f t="shared" si="12"/>
        <v>2.2187500000000004</v>
      </c>
      <c r="H195" s="490">
        <f t="shared" si="16"/>
        <v>3.840000000000003</v>
      </c>
      <c r="I195" s="491">
        <v>1</v>
      </c>
      <c r="J195" s="492">
        <f t="shared" si="13"/>
        <v>0.73958333333333348</v>
      </c>
      <c r="M195" s="490">
        <f t="shared" si="17"/>
        <v>3.840000000000003</v>
      </c>
      <c r="N195" s="491">
        <v>1</v>
      </c>
      <c r="O195" s="492">
        <f t="shared" si="14"/>
        <v>0.29583333333333345</v>
      </c>
    </row>
    <row r="196" spans="3:15">
      <c r="C196" s="481">
        <f t="shared" si="15"/>
        <v>3.860000000000003</v>
      </c>
      <c r="D196" s="329">
        <v>1</v>
      </c>
      <c r="E196" s="494">
        <f t="shared" si="12"/>
        <v>2.2227979274611407</v>
      </c>
      <c r="H196" s="490">
        <f t="shared" si="16"/>
        <v>3.860000000000003</v>
      </c>
      <c r="I196" s="491">
        <v>1</v>
      </c>
      <c r="J196" s="492">
        <f t="shared" si="13"/>
        <v>0.74093264248704682</v>
      </c>
      <c r="M196" s="490">
        <f t="shared" si="17"/>
        <v>3.860000000000003</v>
      </c>
      <c r="N196" s="491">
        <v>1</v>
      </c>
      <c r="O196" s="492">
        <f t="shared" si="14"/>
        <v>0.29637305699481875</v>
      </c>
    </row>
    <row r="197" spans="3:15">
      <c r="C197" s="481">
        <f t="shared" si="15"/>
        <v>3.880000000000003</v>
      </c>
      <c r="D197" s="329">
        <v>1</v>
      </c>
      <c r="E197" s="494">
        <f t="shared" ref="E197:E260" si="18">MAX(3*(C197-D197)/C197, -0.5)</f>
        <v>2.2268041237113407</v>
      </c>
      <c r="H197" s="490">
        <f t="shared" si="16"/>
        <v>3.880000000000003</v>
      </c>
      <c r="I197" s="491">
        <v>1</v>
      </c>
      <c r="J197" s="492">
        <f t="shared" ref="J197:J260" si="19">MAX((H197-I197)/H197,-1)</f>
        <v>0.74226804123711365</v>
      </c>
      <c r="M197" s="490">
        <f t="shared" si="17"/>
        <v>3.880000000000003</v>
      </c>
      <c r="N197" s="491">
        <v>1</v>
      </c>
      <c r="O197" s="492">
        <f t="shared" ref="O197:O260" si="20">MAX(0.4*(M197-N197)/M197,-0.4)</f>
        <v>0.29690721649484547</v>
      </c>
    </row>
    <row r="198" spans="3:15">
      <c r="C198" s="481">
        <f t="shared" ref="C198:C261" si="21">C197+0.02</f>
        <v>3.900000000000003</v>
      </c>
      <c r="D198" s="329">
        <v>1</v>
      </c>
      <c r="E198" s="494">
        <f t="shared" si="18"/>
        <v>2.2307692307692317</v>
      </c>
      <c r="H198" s="490">
        <f t="shared" ref="H198:H261" si="22">H197+0.02</f>
        <v>3.900000000000003</v>
      </c>
      <c r="I198" s="491">
        <v>1</v>
      </c>
      <c r="J198" s="492">
        <f t="shared" si="19"/>
        <v>0.74358974358974383</v>
      </c>
      <c r="M198" s="490">
        <f t="shared" ref="M198:M261" si="23">M197+0.02</f>
        <v>3.900000000000003</v>
      </c>
      <c r="N198" s="491">
        <v>1</v>
      </c>
      <c r="O198" s="492">
        <f t="shared" si="20"/>
        <v>0.29743589743589754</v>
      </c>
    </row>
    <row r="199" spans="3:15">
      <c r="C199" s="481">
        <f t="shared" si="21"/>
        <v>3.920000000000003</v>
      </c>
      <c r="D199" s="329">
        <v>1</v>
      </c>
      <c r="E199" s="494">
        <f t="shared" si="18"/>
        <v>2.2346938775510208</v>
      </c>
      <c r="H199" s="490">
        <f t="shared" si="22"/>
        <v>3.920000000000003</v>
      </c>
      <c r="I199" s="491">
        <v>1</v>
      </c>
      <c r="J199" s="492">
        <f t="shared" si="19"/>
        <v>0.74489795918367363</v>
      </c>
      <c r="M199" s="490">
        <f t="shared" si="23"/>
        <v>3.920000000000003</v>
      </c>
      <c r="N199" s="491">
        <v>1</v>
      </c>
      <c r="O199" s="492">
        <f t="shared" si="20"/>
        <v>0.29795918367346946</v>
      </c>
    </row>
    <row r="200" spans="3:15">
      <c r="C200" s="481">
        <f t="shared" si="21"/>
        <v>3.9400000000000031</v>
      </c>
      <c r="D200" s="329">
        <v>1</v>
      </c>
      <c r="E200" s="494">
        <f t="shared" si="18"/>
        <v>2.2385786802030463</v>
      </c>
      <c r="H200" s="490">
        <f t="shared" si="22"/>
        <v>3.9400000000000031</v>
      </c>
      <c r="I200" s="491">
        <v>1</v>
      </c>
      <c r="J200" s="492">
        <f t="shared" si="19"/>
        <v>0.74619289340101547</v>
      </c>
      <c r="M200" s="490">
        <f t="shared" si="23"/>
        <v>3.9400000000000031</v>
      </c>
      <c r="N200" s="491">
        <v>1</v>
      </c>
      <c r="O200" s="492">
        <f t="shared" si="20"/>
        <v>0.2984771573604062</v>
      </c>
    </row>
    <row r="201" spans="3:15">
      <c r="C201" s="481">
        <f t="shared" si="21"/>
        <v>3.9600000000000031</v>
      </c>
      <c r="D201" s="329">
        <v>1</v>
      </c>
      <c r="E201" s="494">
        <f t="shared" si="18"/>
        <v>2.2424242424242431</v>
      </c>
      <c r="H201" s="490">
        <f t="shared" si="22"/>
        <v>3.9600000000000031</v>
      </c>
      <c r="I201" s="491">
        <v>1</v>
      </c>
      <c r="J201" s="492">
        <f t="shared" si="19"/>
        <v>0.74747474747474763</v>
      </c>
      <c r="M201" s="490">
        <f t="shared" si="23"/>
        <v>3.9600000000000031</v>
      </c>
      <c r="N201" s="491">
        <v>1</v>
      </c>
      <c r="O201" s="492">
        <f t="shared" si="20"/>
        <v>0.29898989898989908</v>
      </c>
    </row>
    <row r="202" spans="3:15">
      <c r="C202" s="481">
        <f t="shared" si="21"/>
        <v>3.9800000000000031</v>
      </c>
      <c r="D202" s="329">
        <v>1</v>
      </c>
      <c r="E202" s="494">
        <f t="shared" si="18"/>
        <v>2.246231155778895</v>
      </c>
      <c r="H202" s="490">
        <f t="shared" si="22"/>
        <v>3.9800000000000031</v>
      </c>
      <c r="I202" s="491">
        <v>1</v>
      </c>
      <c r="J202" s="492">
        <f t="shared" si="19"/>
        <v>0.74874371859296507</v>
      </c>
      <c r="M202" s="490">
        <f t="shared" si="23"/>
        <v>3.9800000000000031</v>
      </c>
      <c r="N202" s="491">
        <v>1</v>
      </c>
      <c r="O202" s="492">
        <f t="shared" si="20"/>
        <v>0.29949748743718602</v>
      </c>
    </row>
    <row r="203" spans="3:15">
      <c r="C203" s="481">
        <f t="shared" si="21"/>
        <v>4.0000000000000027</v>
      </c>
      <c r="D203" s="329">
        <v>1</v>
      </c>
      <c r="E203" s="494">
        <f t="shared" si="18"/>
        <v>2.2500000000000004</v>
      </c>
      <c r="H203" s="478">
        <f t="shared" si="22"/>
        <v>4.0000000000000027</v>
      </c>
      <c r="I203" s="479">
        <v>1</v>
      </c>
      <c r="J203" s="488">
        <f t="shared" si="19"/>
        <v>0.75000000000000022</v>
      </c>
      <c r="M203" s="478">
        <f t="shared" si="23"/>
        <v>4.0000000000000027</v>
      </c>
      <c r="N203" s="479">
        <v>1</v>
      </c>
      <c r="O203" s="488">
        <f t="shared" si="20"/>
        <v>0.30000000000000004</v>
      </c>
    </row>
    <row r="204" spans="3:15">
      <c r="C204" s="481">
        <f t="shared" si="21"/>
        <v>4.0200000000000022</v>
      </c>
      <c r="D204" s="329">
        <v>1</v>
      </c>
      <c r="E204" s="494">
        <f t="shared" si="18"/>
        <v>2.2537313432835822</v>
      </c>
      <c r="H204" s="490">
        <f t="shared" si="22"/>
        <v>4.0200000000000022</v>
      </c>
      <c r="I204" s="491">
        <v>1</v>
      </c>
      <c r="J204" s="492">
        <f t="shared" si="19"/>
        <v>0.7512437810945275</v>
      </c>
      <c r="M204" s="490">
        <f t="shared" si="23"/>
        <v>4.0200000000000022</v>
      </c>
      <c r="N204" s="491">
        <v>1</v>
      </c>
      <c r="O204" s="492">
        <f t="shared" si="20"/>
        <v>0.30049751243781103</v>
      </c>
    </row>
    <row r="205" spans="3:15">
      <c r="C205" s="481">
        <f t="shared" si="21"/>
        <v>4.0400000000000018</v>
      </c>
      <c r="D205" s="329">
        <v>1</v>
      </c>
      <c r="E205" s="494">
        <f t="shared" si="18"/>
        <v>2.2574257425742577</v>
      </c>
      <c r="H205" s="490">
        <f t="shared" si="22"/>
        <v>4.0400000000000018</v>
      </c>
      <c r="I205" s="491">
        <v>1</v>
      </c>
      <c r="J205" s="492">
        <f t="shared" si="19"/>
        <v>0.75247524752475259</v>
      </c>
      <c r="M205" s="490">
        <f t="shared" si="23"/>
        <v>4.0400000000000018</v>
      </c>
      <c r="N205" s="491">
        <v>1</v>
      </c>
      <c r="O205" s="492">
        <f t="shared" si="20"/>
        <v>0.30099009900990109</v>
      </c>
    </row>
    <row r="206" spans="3:15">
      <c r="C206" s="481">
        <f t="shared" si="21"/>
        <v>4.0600000000000014</v>
      </c>
      <c r="D206" s="329">
        <v>1</v>
      </c>
      <c r="E206" s="494">
        <f t="shared" si="18"/>
        <v>2.2610837438423648</v>
      </c>
      <c r="H206" s="490">
        <f t="shared" si="22"/>
        <v>4.0600000000000014</v>
      </c>
      <c r="I206" s="491">
        <v>1</v>
      </c>
      <c r="J206" s="492">
        <f t="shared" si="19"/>
        <v>0.75369458128078826</v>
      </c>
      <c r="M206" s="490">
        <f t="shared" si="23"/>
        <v>4.0600000000000014</v>
      </c>
      <c r="N206" s="491">
        <v>1</v>
      </c>
      <c r="O206" s="492">
        <f t="shared" si="20"/>
        <v>0.3014778325123153</v>
      </c>
    </row>
    <row r="207" spans="3:15">
      <c r="C207" s="481">
        <f t="shared" si="21"/>
        <v>4.080000000000001</v>
      </c>
      <c r="D207" s="329">
        <v>1</v>
      </c>
      <c r="E207" s="494">
        <f t="shared" si="18"/>
        <v>2.2647058823529411</v>
      </c>
      <c r="H207" s="490">
        <f t="shared" si="22"/>
        <v>4.080000000000001</v>
      </c>
      <c r="I207" s="491">
        <v>1</v>
      </c>
      <c r="J207" s="492">
        <f t="shared" si="19"/>
        <v>0.75490196078431382</v>
      </c>
      <c r="M207" s="490">
        <f t="shared" si="23"/>
        <v>4.080000000000001</v>
      </c>
      <c r="N207" s="491">
        <v>1</v>
      </c>
      <c r="O207" s="492">
        <f t="shared" si="20"/>
        <v>0.30196078431372553</v>
      </c>
    </row>
    <row r="208" spans="3:15">
      <c r="C208" s="481">
        <f t="shared" si="21"/>
        <v>4.1000000000000005</v>
      </c>
      <c r="D208" s="329">
        <v>1</v>
      </c>
      <c r="E208" s="494">
        <f t="shared" si="18"/>
        <v>2.2682926829268291</v>
      </c>
      <c r="H208" s="490">
        <f t="shared" si="22"/>
        <v>4.1000000000000005</v>
      </c>
      <c r="I208" s="491">
        <v>1</v>
      </c>
      <c r="J208" s="492">
        <f t="shared" si="19"/>
        <v>0.75609756097560976</v>
      </c>
      <c r="M208" s="490">
        <f t="shared" si="23"/>
        <v>4.1000000000000005</v>
      </c>
      <c r="N208" s="491">
        <v>1</v>
      </c>
      <c r="O208" s="492">
        <f t="shared" si="20"/>
        <v>0.30243902439024389</v>
      </c>
    </row>
    <row r="209" spans="3:15">
      <c r="C209" s="481">
        <f t="shared" si="21"/>
        <v>4.12</v>
      </c>
      <c r="D209" s="329">
        <v>1</v>
      </c>
      <c r="E209" s="494">
        <f t="shared" si="18"/>
        <v>2.2718446601941746</v>
      </c>
      <c r="H209" s="490">
        <f t="shared" si="22"/>
        <v>4.12</v>
      </c>
      <c r="I209" s="491">
        <v>1</v>
      </c>
      <c r="J209" s="492">
        <f t="shared" si="19"/>
        <v>0.75728155339805825</v>
      </c>
      <c r="M209" s="490">
        <f t="shared" si="23"/>
        <v>4.12</v>
      </c>
      <c r="N209" s="491">
        <v>1</v>
      </c>
      <c r="O209" s="492">
        <f t="shared" si="20"/>
        <v>0.30291262135922337</v>
      </c>
    </row>
    <row r="210" spans="3:15">
      <c r="C210" s="481">
        <f t="shared" si="21"/>
        <v>4.1399999999999997</v>
      </c>
      <c r="D210" s="329">
        <v>1</v>
      </c>
      <c r="E210" s="494">
        <f t="shared" si="18"/>
        <v>2.2753623188405796</v>
      </c>
      <c r="H210" s="490">
        <f t="shared" si="22"/>
        <v>4.1399999999999997</v>
      </c>
      <c r="I210" s="491">
        <v>1</v>
      </c>
      <c r="J210" s="492">
        <f t="shared" si="19"/>
        <v>0.75845410628019316</v>
      </c>
      <c r="M210" s="490">
        <f t="shared" si="23"/>
        <v>4.1399999999999997</v>
      </c>
      <c r="N210" s="491">
        <v>1</v>
      </c>
      <c r="O210" s="492">
        <f t="shared" si="20"/>
        <v>0.30338164251207733</v>
      </c>
    </row>
    <row r="211" spans="3:15">
      <c r="C211" s="481">
        <f t="shared" si="21"/>
        <v>4.1599999999999993</v>
      </c>
      <c r="D211" s="329">
        <v>1</v>
      </c>
      <c r="E211" s="494">
        <f t="shared" si="18"/>
        <v>2.2788461538461533</v>
      </c>
      <c r="H211" s="490">
        <f t="shared" si="22"/>
        <v>4.1599999999999993</v>
      </c>
      <c r="I211" s="491">
        <v>1</v>
      </c>
      <c r="J211" s="492">
        <f t="shared" si="19"/>
        <v>0.75961538461538458</v>
      </c>
      <c r="M211" s="490">
        <f t="shared" si="23"/>
        <v>4.1599999999999993</v>
      </c>
      <c r="N211" s="491">
        <v>1</v>
      </c>
      <c r="O211" s="492">
        <f t="shared" si="20"/>
        <v>0.30384615384615388</v>
      </c>
    </row>
    <row r="212" spans="3:15">
      <c r="C212" s="481">
        <f t="shared" si="21"/>
        <v>4.1799999999999988</v>
      </c>
      <c r="D212" s="329">
        <v>1</v>
      </c>
      <c r="E212" s="494">
        <f t="shared" si="18"/>
        <v>2.2822966507177029</v>
      </c>
      <c r="H212" s="490">
        <f t="shared" si="22"/>
        <v>4.1799999999999988</v>
      </c>
      <c r="I212" s="491">
        <v>1</v>
      </c>
      <c r="J212" s="492">
        <f t="shared" si="19"/>
        <v>0.76076555023923442</v>
      </c>
      <c r="M212" s="490">
        <f t="shared" si="23"/>
        <v>4.1799999999999988</v>
      </c>
      <c r="N212" s="491">
        <v>1</v>
      </c>
      <c r="O212" s="492">
        <f t="shared" si="20"/>
        <v>0.30430622009569375</v>
      </c>
    </row>
    <row r="213" spans="3:15">
      <c r="C213" s="481">
        <f t="shared" si="21"/>
        <v>4.1999999999999984</v>
      </c>
      <c r="D213" s="329">
        <v>1</v>
      </c>
      <c r="E213" s="494">
        <f t="shared" si="18"/>
        <v>2.2857142857142851</v>
      </c>
      <c r="H213" s="490">
        <f t="shared" si="22"/>
        <v>4.1999999999999984</v>
      </c>
      <c r="I213" s="491">
        <v>1</v>
      </c>
      <c r="J213" s="492">
        <f t="shared" si="19"/>
        <v>0.76190476190476186</v>
      </c>
      <c r="M213" s="490">
        <f t="shared" si="23"/>
        <v>4.1999999999999984</v>
      </c>
      <c r="N213" s="491">
        <v>1</v>
      </c>
      <c r="O213" s="492">
        <f t="shared" si="20"/>
        <v>0.30476190476190473</v>
      </c>
    </row>
    <row r="214" spans="3:15">
      <c r="C214" s="481">
        <f t="shared" si="21"/>
        <v>4.219999999999998</v>
      </c>
      <c r="D214" s="329">
        <v>1</v>
      </c>
      <c r="E214" s="494">
        <f t="shared" si="18"/>
        <v>2.2890995260663503</v>
      </c>
      <c r="H214" s="490">
        <f t="shared" si="22"/>
        <v>4.219999999999998</v>
      </c>
      <c r="I214" s="491">
        <v>1</v>
      </c>
      <c r="J214" s="492">
        <f t="shared" si="19"/>
        <v>0.76303317535545012</v>
      </c>
      <c r="M214" s="490">
        <f t="shared" si="23"/>
        <v>4.219999999999998</v>
      </c>
      <c r="N214" s="491">
        <v>1</v>
      </c>
      <c r="O214" s="492">
        <f t="shared" si="20"/>
        <v>0.30521327014218008</v>
      </c>
    </row>
    <row r="215" spans="3:15">
      <c r="C215" s="481">
        <f t="shared" si="21"/>
        <v>4.2399999999999975</v>
      </c>
      <c r="D215" s="329">
        <v>1</v>
      </c>
      <c r="E215" s="494">
        <f t="shared" si="18"/>
        <v>2.2924528301886786</v>
      </c>
      <c r="H215" s="490">
        <f t="shared" si="22"/>
        <v>4.2399999999999975</v>
      </c>
      <c r="I215" s="491">
        <v>1</v>
      </c>
      <c r="J215" s="492">
        <f t="shared" si="19"/>
        <v>0.76415094339622625</v>
      </c>
      <c r="M215" s="490">
        <f t="shared" si="23"/>
        <v>4.2399999999999975</v>
      </c>
      <c r="N215" s="491">
        <v>1</v>
      </c>
      <c r="O215" s="492">
        <f t="shared" si="20"/>
        <v>0.30566037735849055</v>
      </c>
    </row>
    <row r="216" spans="3:15">
      <c r="C216" s="481">
        <f t="shared" si="21"/>
        <v>4.2599999999999971</v>
      </c>
      <c r="D216" s="329">
        <v>1</v>
      </c>
      <c r="E216" s="494">
        <f t="shared" si="18"/>
        <v>2.2957746478873231</v>
      </c>
      <c r="H216" s="490">
        <f t="shared" si="22"/>
        <v>4.2599999999999971</v>
      </c>
      <c r="I216" s="491">
        <v>1</v>
      </c>
      <c r="J216" s="492">
        <f t="shared" si="19"/>
        <v>0.76525821596244115</v>
      </c>
      <c r="M216" s="490">
        <f t="shared" si="23"/>
        <v>4.2599999999999971</v>
      </c>
      <c r="N216" s="491">
        <v>1</v>
      </c>
      <c r="O216" s="492">
        <f t="shared" si="20"/>
        <v>0.30610328638497647</v>
      </c>
    </row>
    <row r="217" spans="3:15">
      <c r="C217" s="481">
        <f t="shared" si="21"/>
        <v>4.2799999999999967</v>
      </c>
      <c r="D217" s="329">
        <v>1</v>
      </c>
      <c r="E217" s="494">
        <f t="shared" si="18"/>
        <v>2.2990654205607468</v>
      </c>
      <c r="H217" s="490">
        <f t="shared" si="22"/>
        <v>4.2799999999999967</v>
      </c>
      <c r="I217" s="491">
        <v>1</v>
      </c>
      <c r="J217" s="492">
        <f t="shared" si="19"/>
        <v>0.76635514018691575</v>
      </c>
      <c r="M217" s="490">
        <f t="shared" si="23"/>
        <v>4.2799999999999967</v>
      </c>
      <c r="N217" s="491">
        <v>1</v>
      </c>
      <c r="O217" s="492">
        <f t="shared" si="20"/>
        <v>0.30654205607476631</v>
      </c>
    </row>
    <row r="218" spans="3:15">
      <c r="C218" s="481">
        <f t="shared" si="21"/>
        <v>4.2999999999999963</v>
      </c>
      <c r="D218" s="329">
        <v>1</v>
      </c>
      <c r="E218" s="494">
        <f t="shared" si="18"/>
        <v>2.302325581395348</v>
      </c>
      <c r="H218" s="490">
        <f t="shared" si="22"/>
        <v>4.2999999999999963</v>
      </c>
      <c r="I218" s="491">
        <v>1</v>
      </c>
      <c r="J218" s="492">
        <f t="shared" si="19"/>
        <v>0.76744186046511609</v>
      </c>
      <c r="M218" s="490">
        <f t="shared" si="23"/>
        <v>4.2999999999999963</v>
      </c>
      <c r="N218" s="491">
        <v>1</v>
      </c>
      <c r="O218" s="492">
        <f t="shared" si="20"/>
        <v>0.30697674418604642</v>
      </c>
    </row>
    <row r="219" spans="3:15">
      <c r="C219" s="481">
        <f t="shared" si="21"/>
        <v>4.3199999999999958</v>
      </c>
      <c r="D219" s="329">
        <v>1</v>
      </c>
      <c r="E219" s="494">
        <f t="shared" si="18"/>
        <v>2.3055555555555545</v>
      </c>
      <c r="H219" s="490">
        <f t="shared" si="22"/>
        <v>4.3199999999999958</v>
      </c>
      <c r="I219" s="491">
        <v>1</v>
      </c>
      <c r="J219" s="492">
        <f t="shared" si="19"/>
        <v>0.76851851851851827</v>
      </c>
      <c r="M219" s="490">
        <f t="shared" si="23"/>
        <v>4.3199999999999958</v>
      </c>
      <c r="N219" s="491">
        <v>1</v>
      </c>
      <c r="O219" s="492">
        <f t="shared" si="20"/>
        <v>0.30740740740740735</v>
      </c>
    </row>
    <row r="220" spans="3:15">
      <c r="C220" s="481">
        <f t="shared" si="21"/>
        <v>4.3399999999999954</v>
      </c>
      <c r="D220" s="329">
        <v>1</v>
      </c>
      <c r="E220" s="494">
        <f t="shared" si="18"/>
        <v>2.3087557603686628</v>
      </c>
      <c r="H220" s="490">
        <f t="shared" si="22"/>
        <v>4.3399999999999954</v>
      </c>
      <c r="I220" s="491">
        <v>1</v>
      </c>
      <c r="J220" s="492">
        <f t="shared" si="19"/>
        <v>0.76958525345622097</v>
      </c>
      <c r="M220" s="490">
        <f t="shared" si="23"/>
        <v>4.3399999999999954</v>
      </c>
      <c r="N220" s="491">
        <v>1</v>
      </c>
      <c r="O220" s="492">
        <f t="shared" si="20"/>
        <v>0.3078341013824884</v>
      </c>
    </row>
    <row r="221" spans="3:15">
      <c r="C221" s="481">
        <f t="shared" si="21"/>
        <v>4.359999999999995</v>
      </c>
      <c r="D221" s="329">
        <v>1</v>
      </c>
      <c r="E221" s="494">
        <f t="shared" si="18"/>
        <v>2.3119266055045862</v>
      </c>
      <c r="H221" s="490">
        <f t="shared" si="22"/>
        <v>4.359999999999995</v>
      </c>
      <c r="I221" s="491">
        <v>1</v>
      </c>
      <c r="J221" s="492">
        <f t="shared" si="19"/>
        <v>0.7706422018348621</v>
      </c>
      <c r="M221" s="490">
        <f t="shared" si="23"/>
        <v>4.359999999999995</v>
      </c>
      <c r="N221" s="491">
        <v>1</v>
      </c>
      <c r="O221" s="492">
        <f t="shared" si="20"/>
        <v>0.30825688073394486</v>
      </c>
    </row>
    <row r="222" spans="3:15">
      <c r="C222" s="481">
        <f t="shared" si="21"/>
        <v>4.3799999999999946</v>
      </c>
      <c r="D222" s="329">
        <v>1</v>
      </c>
      <c r="E222" s="494">
        <f t="shared" si="18"/>
        <v>2.315068493150684</v>
      </c>
      <c r="H222" s="490">
        <f t="shared" si="22"/>
        <v>4.3799999999999946</v>
      </c>
      <c r="I222" s="491">
        <v>1</v>
      </c>
      <c r="J222" s="492">
        <f t="shared" si="19"/>
        <v>0.77168949771689466</v>
      </c>
      <c r="M222" s="490">
        <f t="shared" si="23"/>
        <v>4.3799999999999946</v>
      </c>
      <c r="N222" s="491">
        <v>1</v>
      </c>
      <c r="O222" s="492">
        <f t="shared" si="20"/>
        <v>0.30867579908675791</v>
      </c>
    </row>
    <row r="223" spans="3:15">
      <c r="C223" s="481">
        <f t="shared" si="21"/>
        <v>4.3999999999999941</v>
      </c>
      <c r="D223" s="329">
        <v>1</v>
      </c>
      <c r="E223" s="494">
        <f t="shared" si="18"/>
        <v>2.318181818181817</v>
      </c>
      <c r="H223" s="490">
        <f t="shared" si="22"/>
        <v>4.3999999999999941</v>
      </c>
      <c r="I223" s="491">
        <v>1</v>
      </c>
      <c r="J223" s="492">
        <f t="shared" si="19"/>
        <v>0.77272727272727237</v>
      </c>
      <c r="M223" s="490">
        <f t="shared" si="23"/>
        <v>4.3999999999999941</v>
      </c>
      <c r="N223" s="491">
        <v>1</v>
      </c>
      <c r="O223" s="492">
        <f t="shared" si="20"/>
        <v>0.30909090909090897</v>
      </c>
    </row>
    <row r="224" spans="3:15">
      <c r="C224" s="481">
        <f t="shared" si="21"/>
        <v>4.4199999999999937</v>
      </c>
      <c r="D224" s="329">
        <v>1</v>
      </c>
      <c r="E224" s="494">
        <f t="shared" si="18"/>
        <v>2.3212669683257907</v>
      </c>
      <c r="H224" s="490">
        <f t="shared" si="22"/>
        <v>4.4199999999999937</v>
      </c>
      <c r="I224" s="491">
        <v>1</v>
      </c>
      <c r="J224" s="492">
        <f t="shared" si="19"/>
        <v>0.77375565610859698</v>
      </c>
      <c r="M224" s="490">
        <f t="shared" si="23"/>
        <v>4.4199999999999937</v>
      </c>
      <c r="N224" s="491">
        <v>1</v>
      </c>
      <c r="O224" s="492">
        <f t="shared" si="20"/>
        <v>0.30950226244343881</v>
      </c>
    </row>
    <row r="225" spans="3:15">
      <c r="C225" s="481">
        <f t="shared" si="21"/>
        <v>4.4399999999999933</v>
      </c>
      <c r="D225" s="329">
        <v>1</v>
      </c>
      <c r="E225" s="494">
        <f t="shared" si="18"/>
        <v>2.3243243243243232</v>
      </c>
      <c r="H225" s="490">
        <f t="shared" si="22"/>
        <v>4.4399999999999933</v>
      </c>
      <c r="I225" s="491">
        <v>1</v>
      </c>
      <c r="J225" s="492">
        <f t="shared" si="19"/>
        <v>0.77477477477477441</v>
      </c>
      <c r="M225" s="490">
        <f t="shared" si="23"/>
        <v>4.4399999999999933</v>
      </c>
      <c r="N225" s="491">
        <v>1</v>
      </c>
      <c r="O225" s="492">
        <f t="shared" si="20"/>
        <v>0.3099099099099098</v>
      </c>
    </row>
    <row r="226" spans="3:15">
      <c r="C226" s="481">
        <f t="shared" si="21"/>
        <v>4.4599999999999929</v>
      </c>
      <c r="D226" s="329">
        <v>1</v>
      </c>
      <c r="E226" s="494">
        <f t="shared" si="18"/>
        <v>2.3273542600896846</v>
      </c>
      <c r="H226" s="490">
        <f t="shared" si="22"/>
        <v>4.4599999999999929</v>
      </c>
      <c r="I226" s="491">
        <v>1</v>
      </c>
      <c r="J226" s="492">
        <f t="shared" si="19"/>
        <v>0.77578475336322839</v>
      </c>
      <c r="M226" s="490">
        <f t="shared" si="23"/>
        <v>4.4599999999999929</v>
      </c>
      <c r="N226" s="491">
        <v>1</v>
      </c>
      <c r="O226" s="492">
        <f t="shared" si="20"/>
        <v>0.31031390134529135</v>
      </c>
    </row>
    <row r="227" spans="3:15">
      <c r="C227" s="481">
        <f t="shared" si="21"/>
        <v>4.4799999999999924</v>
      </c>
      <c r="D227" s="329">
        <v>1</v>
      </c>
      <c r="E227" s="494">
        <f t="shared" si="18"/>
        <v>2.3303571428571415</v>
      </c>
      <c r="H227" s="490">
        <f t="shared" si="22"/>
        <v>4.4799999999999924</v>
      </c>
      <c r="I227" s="491">
        <v>1</v>
      </c>
      <c r="J227" s="492">
        <f t="shared" si="19"/>
        <v>0.77678571428571386</v>
      </c>
      <c r="M227" s="490">
        <f t="shared" si="23"/>
        <v>4.4799999999999924</v>
      </c>
      <c r="N227" s="491">
        <v>1</v>
      </c>
      <c r="O227" s="492">
        <f t="shared" si="20"/>
        <v>0.31071428571428555</v>
      </c>
    </row>
    <row r="228" spans="3:15">
      <c r="C228" s="481">
        <f t="shared" si="21"/>
        <v>4.499999999999992</v>
      </c>
      <c r="D228" s="329">
        <v>1</v>
      </c>
      <c r="E228" s="494">
        <f t="shared" si="18"/>
        <v>2.3333333333333321</v>
      </c>
      <c r="H228" s="478">
        <f t="shared" si="22"/>
        <v>4.499999999999992</v>
      </c>
      <c r="I228" s="479">
        <v>1</v>
      </c>
      <c r="J228" s="488">
        <f t="shared" si="19"/>
        <v>0.77777777777777735</v>
      </c>
      <c r="M228" s="478">
        <f t="shared" si="23"/>
        <v>4.499999999999992</v>
      </c>
      <c r="N228" s="479">
        <v>1</v>
      </c>
      <c r="O228" s="488">
        <f t="shared" si="20"/>
        <v>0.31111111111111095</v>
      </c>
    </row>
    <row r="229" spans="3:15">
      <c r="C229" s="481">
        <f t="shared" si="21"/>
        <v>4.5199999999999916</v>
      </c>
      <c r="D229" s="329">
        <v>1</v>
      </c>
      <c r="E229" s="494">
        <f t="shared" si="18"/>
        <v>2.3362831858407067</v>
      </c>
      <c r="H229" s="490">
        <f t="shared" si="22"/>
        <v>4.5199999999999916</v>
      </c>
      <c r="I229" s="491">
        <v>1</v>
      </c>
      <c r="J229" s="492">
        <f t="shared" si="19"/>
        <v>0.7787610619469022</v>
      </c>
      <c r="M229" s="490">
        <f t="shared" si="23"/>
        <v>4.5199999999999916</v>
      </c>
      <c r="N229" s="491">
        <v>1</v>
      </c>
      <c r="O229" s="492">
        <f t="shared" si="20"/>
        <v>0.31150442477876095</v>
      </c>
    </row>
    <row r="230" spans="3:15">
      <c r="C230" s="481">
        <f t="shared" si="21"/>
        <v>4.5399999999999912</v>
      </c>
      <c r="D230" s="329">
        <v>1</v>
      </c>
      <c r="E230" s="494">
        <f t="shared" si="18"/>
        <v>2.3392070484581482</v>
      </c>
      <c r="H230" s="490">
        <f t="shared" si="22"/>
        <v>4.5399999999999912</v>
      </c>
      <c r="I230" s="491">
        <v>1</v>
      </c>
      <c r="J230" s="492">
        <f t="shared" si="19"/>
        <v>0.77973568281938288</v>
      </c>
      <c r="M230" s="490">
        <f t="shared" si="23"/>
        <v>4.5399999999999912</v>
      </c>
      <c r="N230" s="491">
        <v>1</v>
      </c>
      <c r="O230" s="492">
        <f t="shared" si="20"/>
        <v>0.31189427312775314</v>
      </c>
    </row>
    <row r="231" spans="3:15">
      <c r="C231" s="481">
        <f t="shared" si="21"/>
        <v>4.5599999999999907</v>
      </c>
      <c r="D231" s="329">
        <v>1</v>
      </c>
      <c r="E231" s="494">
        <f t="shared" si="18"/>
        <v>2.3421052631578934</v>
      </c>
      <c r="H231" s="490">
        <f t="shared" si="22"/>
        <v>4.5599999999999907</v>
      </c>
      <c r="I231" s="491">
        <v>1</v>
      </c>
      <c r="J231" s="492">
        <f t="shared" si="19"/>
        <v>0.78070175438596445</v>
      </c>
      <c r="M231" s="490">
        <f t="shared" si="23"/>
        <v>4.5599999999999907</v>
      </c>
      <c r="N231" s="491">
        <v>1</v>
      </c>
      <c r="O231" s="492">
        <f t="shared" si="20"/>
        <v>0.31228070175438583</v>
      </c>
    </row>
    <row r="232" spans="3:15">
      <c r="C232" s="481">
        <f t="shared" si="21"/>
        <v>4.5799999999999903</v>
      </c>
      <c r="D232" s="329">
        <v>1</v>
      </c>
      <c r="E232" s="494">
        <f t="shared" si="18"/>
        <v>2.3449781659388629</v>
      </c>
      <c r="H232" s="490">
        <f t="shared" si="22"/>
        <v>4.5799999999999903</v>
      </c>
      <c r="I232" s="491">
        <v>1</v>
      </c>
      <c r="J232" s="492">
        <f t="shared" si="19"/>
        <v>0.7816593886462877</v>
      </c>
      <c r="M232" s="490">
        <f t="shared" si="23"/>
        <v>4.5799999999999903</v>
      </c>
      <c r="N232" s="491">
        <v>1</v>
      </c>
      <c r="O232" s="492">
        <f t="shared" si="20"/>
        <v>0.3126637554585151</v>
      </c>
    </row>
    <row r="233" spans="3:15">
      <c r="C233" s="481">
        <f t="shared" si="21"/>
        <v>4.5999999999999899</v>
      </c>
      <c r="D233" s="329">
        <v>1</v>
      </c>
      <c r="E233" s="494">
        <f t="shared" si="18"/>
        <v>2.3478260869565202</v>
      </c>
      <c r="H233" s="490">
        <f t="shared" si="22"/>
        <v>4.5999999999999899</v>
      </c>
      <c r="I233" s="491">
        <v>1</v>
      </c>
      <c r="J233" s="492">
        <f t="shared" si="19"/>
        <v>0.78260869565217339</v>
      </c>
      <c r="M233" s="490">
        <f t="shared" si="23"/>
        <v>4.5999999999999899</v>
      </c>
      <c r="N233" s="491">
        <v>1</v>
      </c>
      <c r="O233" s="492">
        <f t="shared" si="20"/>
        <v>0.31304347826086937</v>
      </c>
    </row>
    <row r="234" spans="3:15">
      <c r="C234" s="481">
        <f t="shared" si="21"/>
        <v>4.6199999999999894</v>
      </c>
      <c r="D234" s="329">
        <v>1</v>
      </c>
      <c r="E234" s="494">
        <f t="shared" si="18"/>
        <v>2.3506493506493489</v>
      </c>
      <c r="H234" s="490">
        <f t="shared" si="22"/>
        <v>4.6199999999999894</v>
      </c>
      <c r="I234" s="491">
        <v>1</v>
      </c>
      <c r="J234" s="492">
        <f t="shared" si="19"/>
        <v>0.78354978354978311</v>
      </c>
      <c r="M234" s="490">
        <f t="shared" si="23"/>
        <v>4.6199999999999894</v>
      </c>
      <c r="N234" s="491">
        <v>1</v>
      </c>
      <c r="O234" s="492">
        <f t="shared" si="20"/>
        <v>0.31341991341991327</v>
      </c>
    </row>
    <row r="235" spans="3:15">
      <c r="C235" s="481">
        <f t="shared" si="21"/>
        <v>4.639999999999989</v>
      </c>
      <c r="D235" s="329">
        <v>1</v>
      </c>
      <c r="E235" s="494">
        <f t="shared" si="18"/>
        <v>2.3534482758620672</v>
      </c>
      <c r="H235" s="490">
        <f t="shared" si="22"/>
        <v>4.639999999999989</v>
      </c>
      <c r="I235" s="491">
        <v>1</v>
      </c>
      <c r="J235" s="492">
        <f t="shared" si="19"/>
        <v>0.78448275862068917</v>
      </c>
      <c r="M235" s="490">
        <f t="shared" si="23"/>
        <v>4.639999999999989</v>
      </c>
      <c r="N235" s="491">
        <v>1</v>
      </c>
      <c r="O235" s="492">
        <f t="shared" si="20"/>
        <v>0.31379310344827571</v>
      </c>
    </row>
    <row r="236" spans="3:15">
      <c r="C236" s="481">
        <f t="shared" si="21"/>
        <v>4.6599999999999886</v>
      </c>
      <c r="D236" s="329">
        <v>1</v>
      </c>
      <c r="E236" s="494">
        <f t="shared" si="18"/>
        <v>2.3562231759656633</v>
      </c>
      <c r="H236" s="490">
        <f t="shared" si="22"/>
        <v>4.6599999999999886</v>
      </c>
      <c r="I236" s="491">
        <v>1</v>
      </c>
      <c r="J236" s="492">
        <f t="shared" si="19"/>
        <v>0.78540772532188785</v>
      </c>
      <c r="M236" s="490">
        <f t="shared" si="23"/>
        <v>4.6599999999999886</v>
      </c>
      <c r="N236" s="491">
        <v>1</v>
      </c>
      <c r="O236" s="492">
        <f t="shared" si="20"/>
        <v>0.31416309012875515</v>
      </c>
    </row>
    <row r="237" spans="3:15">
      <c r="C237" s="481">
        <f t="shared" si="21"/>
        <v>4.6799999999999882</v>
      </c>
      <c r="D237" s="329">
        <v>1</v>
      </c>
      <c r="E237" s="494">
        <f t="shared" si="18"/>
        <v>2.3589743589743573</v>
      </c>
      <c r="H237" s="490">
        <f t="shared" si="22"/>
        <v>4.6799999999999882</v>
      </c>
      <c r="I237" s="491">
        <v>1</v>
      </c>
      <c r="J237" s="492">
        <f t="shared" si="19"/>
        <v>0.78632478632478575</v>
      </c>
      <c r="M237" s="490">
        <f t="shared" si="23"/>
        <v>4.6799999999999882</v>
      </c>
      <c r="N237" s="491">
        <v>1</v>
      </c>
      <c r="O237" s="492">
        <f t="shared" si="20"/>
        <v>0.3145299145299143</v>
      </c>
    </row>
    <row r="238" spans="3:15">
      <c r="C238" s="481">
        <f t="shared" si="21"/>
        <v>4.6999999999999877</v>
      </c>
      <c r="D238" s="329">
        <v>1</v>
      </c>
      <c r="E238" s="494">
        <f t="shared" si="18"/>
        <v>2.3617021276595724</v>
      </c>
      <c r="H238" s="490">
        <f t="shared" si="22"/>
        <v>4.6999999999999877</v>
      </c>
      <c r="I238" s="491">
        <v>1</v>
      </c>
      <c r="J238" s="492">
        <f t="shared" si="19"/>
        <v>0.78723404255319096</v>
      </c>
      <c r="M238" s="490">
        <f t="shared" si="23"/>
        <v>4.6999999999999877</v>
      </c>
      <c r="N238" s="491">
        <v>1</v>
      </c>
      <c r="O238" s="492">
        <f t="shared" si="20"/>
        <v>0.31489361702127638</v>
      </c>
    </row>
    <row r="239" spans="3:15">
      <c r="C239" s="481">
        <f t="shared" si="21"/>
        <v>4.7199999999999873</v>
      </c>
      <c r="D239" s="329">
        <v>1</v>
      </c>
      <c r="E239" s="494">
        <f t="shared" si="18"/>
        <v>2.3644067796610151</v>
      </c>
      <c r="H239" s="490">
        <f t="shared" si="22"/>
        <v>4.7199999999999873</v>
      </c>
      <c r="I239" s="491">
        <v>1</v>
      </c>
      <c r="J239" s="492">
        <f t="shared" si="19"/>
        <v>0.78813559322033844</v>
      </c>
      <c r="M239" s="490">
        <f t="shared" si="23"/>
        <v>4.7199999999999873</v>
      </c>
      <c r="N239" s="491">
        <v>1</v>
      </c>
      <c r="O239" s="492">
        <f t="shared" si="20"/>
        <v>0.3152542372881354</v>
      </c>
    </row>
    <row r="240" spans="3:15">
      <c r="C240" s="481">
        <f t="shared" si="21"/>
        <v>4.7399999999999869</v>
      </c>
      <c r="D240" s="329">
        <v>1</v>
      </c>
      <c r="E240" s="494">
        <f t="shared" si="18"/>
        <v>2.3670886075949347</v>
      </c>
      <c r="H240" s="490">
        <f t="shared" si="22"/>
        <v>4.7399999999999869</v>
      </c>
      <c r="I240" s="491">
        <v>1</v>
      </c>
      <c r="J240" s="492">
        <f t="shared" si="19"/>
        <v>0.78902953586497837</v>
      </c>
      <c r="M240" s="490">
        <f t="shared" si="23"/>
        <v>4.7399999999999869</v>
      </c>
      <c r="N240" s="491">
        <v>1</v>
      </c>
      <c r="O240" s="492">
        <f t="shared" si="20"/>
        <v>0.31561181434599134</v>
      </c>
    </row>
    <row r="241" spans="3:15">
      <c r="C241" s="481">
        <f t="shared" si="21"/>
        <v>4.7599999999999865</v>
      </c>
      <c r="D241" s="329">
        <v>1</v>
      </c>
      <c r="E241" s="494">
        <f t="shared" si="18"/>
        <v>2.3697478991596621</v>
      </c>
      <c r="H241" s="490">
        <f t="shared" si="22"/>
        <v>4.7599999999999865</v>
      </c>
      <c r="I241" s="491">
        <v>1</v>
      </c>
      <c r="J241" s="492">
        <f t="shared" si="19"/>
        <v>0.78991596638655404</v>
      </c>
      <c r="M241" s="490">
        <f t="shared" si="23"/>
        <v>4.7599999999999865</v>
      </c>
      <c r="N241" s="491">
        <v>1</v>
      </c>
      <c r="O241" s="492">
        <f t="shared" si="20"/>
        <v>0.31596638655462161</v>
      </c>
    </row>
    <row r="242" spans="3:15">
      <c r="C242" s="481">
        <f t="shared" si="21"/>
        <v>4.779999999999986</v>
      </c>
      <c r="D242" s="329">
        <v>1</v>
      </c>
      <c r="E242" s="494">
        <f t="shared" si="18"/>
        <v>2.3723849372384915</v>
      </c>
      <c r="H242" s="490">
        <f t="shared" si="22"/>
        <v>4.779999999999986</v>
      </c>
      <c r="I242" s="491">
        <v>1</v>
      </c>
      <c r="J242" s="492">
        <f t="shared" si="19"/>
        <v>0.79079497907949725</v>
      </c>
      <c r="M242" s="490">
        <f t="shared" si="23"/>
        <v>4.779999999999986</v>
      </c>
      <c r="N242" s="491">
        <v>1</v>
      </c>
      <c r="O242" s="492">
        <f t="shared" si="20"/>
        <v>0.31631799163179891</v>
      </c>
    </row>
    <row r="243" spans="3:15">
      <c r="C243" s="481">
        <f t="shared" si="21"/>
        <v>4.7999999999999856</v>
      </c>
      <c r="D243" s="329">
        <v>1</v>
      </c>
      <c r="E243" s="494">
        <f t="shared" si="18"/>
        <v>2.3749999999999978</v>
      </c>
      <c r="H243" s="490">
        <f t="shared" si="22"/>
        <v>4.7999999999999856</v>
      </c>
      <c r="I243" s="491">
        <v>1</v>
      </c>
      <c r="J243" s="492">
        <f t="shared" si="19"/>
        <v>0.79166666666666607</v>
      </c>
      <c r="M243" s="490">
        <f t="shared" si="23"/>
        <v>4.7999999999999856</v>
      </c>
      <c r="N243" s="491">
        <v>1</v>
      </c>
      <c r="O243" s="492">
        <f t="shared" si="20"/>
        <v>0.31666666666666643</v>
      </c>
    </row>
    <row r="244" spans="3:15">
      <c r="C244" s="481">
        <f t="shared" si="21"/>
        <v>4.8199999999999852</v>
      </c>
      <c r="D244" s="329">
        <v>1</v>
      </c>
      <c r="E244" s="494">
        <f t="shared" si="18"/>
        <v>2.3775933609958484</v>
      </c>
      <c r="H244" s="490">
        <f t="shared" si="22"/>
        <v>4.8199999999999852</v>
      </c>
      <c r="I244" s="491">
        <v>1</v>
      </c>
      <c r="J244" s="492">
        <f t="shared" si="19"/>
        <v>0.79253112033194961</v>
      </c>
      <c r="M244" s="490">
        <f t="shared" si="23"/>
        <v>4.8199999999999852</v>
      </c>
      <c r="N244" s="491">
        <v>1</v>
      </c>
      <c r="O244" s="492">
        <f t="shared" si="20"/>
        <v>0.31701244813277984</v>
      </c>
    </row>
    <row r="245" spans="3:15">
      <c r="C245" s="481">
        <f t="shared" si="21"/>
        <v>4.8399999999999848</v>
      </c>
      <c r="D245" s="329">
        <v>1</v>
      </c>
      <c r="E245" s="494">
        <f t="shared" si="18"/>
        <v>2.3801652892561962</v>
      </c>
      <c r="H245" s="490">
        <f t="shared" si="22"/>
        <v>4.8399999999999848</v>
      </c>
      <c r="I245" s="491">
        <v>1</v>
      </c>
      <c r="J245" s="492">
        <f t="shared" si="19"/>
        <v>0.79338842975206547</v>
      </c>
      <c r="M245" s="490">
        <f t="shared" si="23"/>
        <v>4.8399999999999848</v>
      </c>
      <c r="N245" s="491">
        <v>1</v>
      </c>
      <c r="O245" s="492">
        <f t="shared" si="20"/>
        <v>0.31735537190082619</v>
      </c>
    </row>
    <row r="246" spans="3:15">
      <c r="C246" s="481">
        <f t="shared" si="21"/>
        <v>4.8599999999999843</v>
      </c>
      <c r="D246" s="329">
        <v>1</v>
      </c>
      <c r="E246" s="494">
        <f t="shared" si="18"/>
        <v>2.3827160493827138</v>
      </c>
      <c r="H246" s="490">
        <f t="shared" si="22"/>
        <v>4.8599999999999843</v>
      </c>
      <c r="I246" s="491">
        <v>1</v>
      </c>
      <c r="J246" s="492">
        <f t="shared" si="19"/>
        <v>0.7942386831275714</v>
      </c>
      <c r="M246" s="490">
        <f t="shared" si="23"/>
        <v>4.8599999999999843</v>
      </c>
      <c r="N246" s="491">
        <v>1</v>
      </c>
      <c r="O246" s="492">
        <f t="shared" si="20"/>
        <v>0.31769547325102854</v>
      </c>
    </row>
    <row r="247" spans="3:15">
      <c r="C247" s="481">
        <f t="shared" si="21"/>
        <v>4.8799999999999839</v>
      </c>
      <c r="D247" s="329">
        <v>1</v>
      </c>
      <c r="E247" s="494">
        <f t="shared" si="18"/>
        <v>2.3852459016393421</v>
      </c>
      <c r="H247" s="490">
        <f t="shared" si="22"/>
        <v>4.8799999999999839</v>
      </c>
      <c r="I247" s="491">
        <v>1</v>
      </c>
      <c r="J247" s="492">
        <f t="shared" si="19"/>
        <v>0.79508196721311408</v>
      </c>
      <c r="M247" s="490">
        <f t="shared" si="23"/>
        <v>4.8799999999999839</v>
      </c>
      <c r="N247" s="491">
        <v>1</v>
      </c>
      <c r="O247" s="492">
        <f t="shared" si="20"/>
        <v>0.31803278688524567</v>
      </c>
    </row>
    <row r="248" spans="3:15">
      <c r="C248" s="481">
        <f t="shared" si="21"/>
        <v>4.8999999999999835</v>
      </c>
      <c r="D248" s="329">
        <v>1</v>
      </c>
      <c r="E248" s="494">
        <f t="shared" si="18"/>
        <v>2.3877551020408139</v>
      </c>
      <c r="H248" s="490">
        <f t="shared" si="22"/>
        <v>4.8999999999999835</v>
      </c>
      <c r="I248" s="491">
        <v>1</v>
      </c>
      <c r="J248" s="492">
        <f t="shared" si="19"/>
        <v>0.7959183673469381</v>
      </c>
      <c r="M248" s="490">
        <f t="shared" si="23"/>
        <v>4.8999999999999835</v>
      </c>
      <c r="N248" s="491">
        <v>1</v>
      </c>
      <c r="O248" s="492">
        <f t="shared" si="20"/>
        <v>0.31836734693877522</v>
      </c>
    </row>
    <row r="249" spans="3:15">
      <c r="C249" s="481">
        <f t="shared" si="21"/>
        <v>4.9199999999999831</v>
      </c>
      <c r="D249" s="329">
        <v>1</v>
      </c>
      <c r="E249" s="494">
        <f t="shared" si="18"/>
        <v>2.3902439024390221</v>
      </c>
      <c r="H249" s="490">
        <f t="shared" si="22"/>
        <v>4.9199999999999831</v>
      </c>
      <c r="I249" s="491">
        <v>1</v>
      </c>
      <c r="J249" s="492">
        <f t="shared" si="19"/>
        <v>0.79674796747967414</v>
      </c>
      <c r="M249" s="490">
        <f t="shared" si="23"/>
        <v>4.9199999999999831</v>
      </c>
      <c r="N249" s="491">
        <v>1</v>
      </c>
      <c r="O249" s="492">
        <f t="shared" si="20"/>
        <v>0.31869918699186967</v>
      </c>
    </row>
    <row r="250" spans="3:15">
      <c r="C250" s="481">
        <f t="shared" si="21"/>
        <v>4.9399999999999826</v>
      </c>
      <c r="D250" s="329">
        <v>1</v>
      </c>
      <c r="E250" s="494">
        <f t="shared" si="18"/>
        <v>2.392712550607285</v>
      </c>
      <c r="H250" s="490">
        <f t="shared" si="22"/>
        <v>4.9399999999999826</v>
      </c>
      <c r="I250" s="491">
        <v>1</v>
      </c>
      <c r="J250" s="492">
        <f t="shared" si="19"/>
        <v>0.79757085020242846</v>
      </c>
      <c r="M250" s="490">
        <f t="shared" si="23"/>
        <v>4.9399999999999826</v>
      </c>
      <c r="N250" s="491">
        <v>1</v>
      </c>
      <c r="O250" s="492">
        <f t="shared" si="20"/>
        <v>0.31902834008097142</v>
      </c>
    </row>
    <row r="251" spans="3:15">
      <c r="C251" s="481">
        <f t="shared" si="21"/>
        <v>4.9599999999999822</v>
      </c>
      <c r="D251" s="329">
        <v>1</v>
      </c>
      <c r="E251" s="494">
        <f t="shared" si="18"/>
        <v>2.3951612903225783</v>
      </c>
      <c r="H251" s="490">
        <f t="shared" si="22"/>
        <v>4.9599999999999822</v>
      </c>
      <c r="I251" s="491">
        <v>1</v>
      </c>
      <c r="J251" s="492">
        <f t="shared" si="19"/>
        <v>0.79838709677419284</v>
      </c>
      <c r="M251" s="490">
        <f t="shared" si="23"/>
        <v>4.9599999999999822</v>
      </c>
      <c r="N251" s="491">
        <v>1</v>
      </c>
      <c r="O251" s="492">
        <f t="shared" si="20"/>
        <v>0.31935483870967712</v>
      </c>
    </row>
    <row r="252" spans="3:15">
      <c r="C252" s="481">
        <f t="shared" si="21"/>
        <v>4.9799999999999818</v>
      </c>
      <c r="D252" s="329">
        <v>1</v>
      </c>
      <c r="E252" s="494">
        <f t="shared" si="18"/>
        <v>2.397590361445781</v>
      </c>
      <c r="H252" s="490">
        <f t="shared" si="22"/>
        <v>4.9799999999999818</v>
      </c>
      <c r="I252" s="491">
        <v>1</v>
      </c>
      <c r="J252" s="492">
        <f t="shared" si="19"/>
        <v>0.79919678714859366</v>
      </c>
      <c r="M252" s="490">
        <f t="shared" si="23"/>
        <v>4.9799999999999818</v>
      </c>
      <c r="N252" s="491">
        <v>1</v>
      </c>
      <c r="O252" s="492">
        <f t="shared" si="20"/>
        <v>0.31967871485943744</v>
      </c>
    </row>
    <row r="253" spans="3:15">
      <c r="C253" s="481">
        <f t="shared" si="21"/>
        <v>4.9999999999999813</v>
      </c>
      <c r="D253" s="329">
        <v>1</v>
      </c>
      <c r="E253" s="494">
        <f t="shared" si="18"/>
        <v>2.3999999999999977</v>
      </c>
      <c r="H253" s="478">
        <f t="shared" si="22"/>
        <v>4.9999999999999813</v>
      </c>
      <c r="I253" s="479">
        <v>1</v>
      </c>
      <c r="J253" s="488">
        <f t="shared" si="19"/>
        <v>0.79999999999999927</v>
      </c>
      <c r="M253" s="478">
        <f t="shared" si="23"/>
        <v>4.9999999999999813</v>
      </c>
      <c r="N253" s="479">
        <v>1</v>
      </c>
      <c r="O253" s="488">
        <f t="shared" si="20"/>
        <v>0.31999999999999973</v>
      </c>
    </row>
    <row r="254" spans="3:15">
      <c r="C254" s="481">
        <f t="shared" si="21"/>
        <v>5.0199999999999809</v>
      </c>
      <c r="D254" s="329">
        <v>1</v>
      </c>
      <c r="E254" s="494">
        <f t="shared" si="18"/>
        <v>2.4023904382470094</v>
      </c>
      <c r="H254" s="490">
        <f t="shared" si="22"/>
        <v>5.0199999999999809</v>
      </c>
      <c r="I254" s="491">
        <v>1</v>
      </c>
      <c r="J254" s="492">
        <f t="shared" si="19"/>
        <v>0.80079681274900327</v>
      </c>
      <c r="M254" s="490">
        <f t="shared" si="23"/>
        <v>5.0199999999999809</v>
      </c>
      <c r="N254" s="491">
        <v>1</v>
      </c>
      <c r="O254" s="492">
        <f t="shared" si="20"/>
        <v>0.32031872509960135</v>
      </c>
    </row>
    <row r="255" spans="3:15">
      <c r="C255" s="481">
        <f t="shared" si="21"/>
        <v>5.0399999999999805</v>
      </c>
      <c r="D255" s="329">
        <v>1</v>
      </c>
      <c r="E255" s="494">
        <f t="shared" si="18"/>
        <v>2.4047619047619024</v>
      </c>
      <c r="H255" s="490">
        <f t="shared" si="22"/>
        <v>5.0399999999999805</v>
      </c>
      <c r="I255" s="491">
        <v>1</v>
      </c>
      <c r="J255" s="492">
        <f t="shared" si="19"/>
        <v>0.80158730158730085</v>
      </c>
      <c r="M255" s="490">
        <f t="shared" si="23"/>
        <v>5.0399999999999805</v>
      </c>
      <c r="N255" s="491">
        <v>1</v>
      </c>
      <c r="O255" s="492">
        <f t="shared" si="20"/>
        <v>0.32063492063492033</v>
      </c>
    </row>
    <row r="256" spans="3:15">
      <c r="C256" s="481">
        <f t="shared" si="21"/>
        <v>5.0599999999999801</v>
      </c>
      <c r="D256" s="329">
        <v>1</v>
      </c>
      <c r="E256" s="494">
        <f t="shared" si="18"/>
        <v>2.4071146245059265</v>
      </c>
      <c r="H256" s="490">
        <f t="shared" si="22"/>
        <v>5.0599999999999801</v>
      </c>
      <c r="I256" s="491">
        <v>1</v>
      </c>
      <c r="J256" s="492">
        <f t="shared" si="19"/>
        <v>0.80237154150197554</v>
      </c>
      <c r="M256" s="490">
        <f t="shared" si="23"/>
        <v>5.0599999999999801</v>
      </c>
      <c r="N256" s="491">
        <v>1</v>
      </c>
      <c r="O256" s="492">
        <f t="shared" si="20"/>
        <v>0.32094861660079022</v>
      </c>
    </row>
    <row r="257" spans="3:15">
      <c r="C257" s="481">
        <f t="shared" si="21"/>
        <v>5.0799999999999796</v>
      </c>
      <c r="D257" s="329">
        <v>1</v>
      </c>
      <c r="E257" s="494">
        <f t="shared" si="18"/>
        <v>2.4094488188976353</v>
      </c>
      <c r="H257" s="490">
        <f t="shared" si="22"/>
        <v>5.0799999999999796</v>
      </c>
      <c r="I257" s="491">
        <v>1</v>
      </c>
      <c r="J257" s="492">
        <f t="shared" si="19"/>
        <v>0.80314960629921184</v>
      </c>
      <c r="M257" s="490">
        <f t="shared" si="23"/>
        <v>5.0799999999999796</v>
      </c>
      <c r="N257" s="491">
        <v>1</v>
      </c>
      <c r="O257" s="492">
        <f t="shared" si="20"/>
        <v>0.32125984251968476</v>
      </c>
    </row>
    <row r="258" spans="3:15">
      <c r="C258" s="481">
        <f t="shared" si="21"/>
        <v>5.0999999999999792</v>
      </c>
      <c r="D258" s="329">
        <v>1</v>
      </c>
      <c r="E258" s="494">
        <f t="shared" si="18"/>
        <v>2.4117647058823506</v>
      </c>
      <c r="H258" s="490">
        <f t="shared" si="22"/>
        <v>5.0999999999999792</v>
      </c>
      <c r="I258" s="491">
        <v>1</v>
      </c>
      <c r="J258" s="492">
        <f t="shared" si="19"/>
        <v>0.80392156862745023</v>
      </c>
      <c r="M258" s="490">
        <f t="shared" si="23"/>
        <v>5.0999999999999792</v>
      </c>
      <c r="N258" s="491">
        <v>1</v>
      </c>
      <c r="O258" s="492">
        <f t="shared" si="20"/>
        <v>0.32156862745098008</v>
      </c>
    </row>
    <row r="259" spans="3:15">
      <c r="C259" s="481">
        <f t="shared" si="21"/>
        <v>5.1199999999999788</v>
      </c>
      <c r="D259" s="329">
        <v>1</v>
      </c>
      <c r="E259" s="494">
        <f t="shared" si="18"/>
        <v>2.4140624999999973</v>
      </c>
      <c r="H259" s="490">
        <f t="shared" si="22"/>
        <v>5.1199999999999788</v>
      </c>
      <c r="I259" s="491">
        <v>1</v>
      </c>
      <c r="J259" s="492">
        <f t="shared" si="19"/>
        <v>0.80468749999999922</v>
      </c>
      <c r="M259" s="490">
        <f t="shared" si="23"/>
        <v>5.1199999999999788</v>
      </c>
      <c r="N259" s="491">
        <v>1</v>
      </c>
      <c r="O259" s="492">
        <f t="shared" si="20"/>
        <v>0.32187499999999969</v>
      </c>
    </row>
    <row r="260" spans="3:15">
      <c r="C260" s="481">
        <f t="shared" si="21"/>
        <v>5.1399999999999784</v>
      </c>
      <c r="D260" s="329">
        <v>1</v>
      </c>
      <c r="E260" s="494">
        <f t="shared" si="18"/>
        <v>2.4163424124513591</v>
      </c>
      <c r="H260" s="490">
        <f t="shared" si="22"/>
        <v>5.1399999999999784</v>
      </c>
      <c r="I260" s="491">
        <v>1</v>
      </c>
      <c r="J260" s="492">
        <f t="shared" si="19"/>
        <v>0.80544747081711976</v>
      </c>
      <c r="M260" s="490">
        <f t="shared" si="23"/>
        <v>5.1399999999999784</v>
      </c>
      <c r="N260" s="491">
        <v>1</v>
      </c>
      <c r="O260" s="492">
        <f t="shared" si="20"/>
        <v>0.32217898832684794</v>
      </c>
    </row>
    <row r="261" spans="3:15">
      <c r="C261" s="481">
        <f t="shared" si="21"/>
        <v>5.1599999999999779</v>
      </c>
      <c r="D261" s="329">
        <v>1</v>
      </c>
      <c r="E261" s="494">
        <f t="shared" ref="E261:E278" si="24">MAX(3*(C261-D261)/C261, -0.5)</f>
        <v>2.4186046511627879</v>
      </c>
      <c r="H261" s="490">
        <f t="shared" si="22"/>
        <v>5.1599999999999779</v>
      </c>
      <c r="I261" s="491">
        <v>1</v>
      </c>
      <c r="J261" s="492">
        <f t="shared" ref="J261:J278" si="25">MAX((H261-I261)/H261,-1)</f>
        <v>0.80620155038759611</v>
      </c>
      <c r="M261" s="490">
        <f t="shared" si="23"/>
        <v>5.1599999999999779</v>
      </c>
      <c r="N261" s="491">
        <v>1</v>
      </c>
      <c r="O261" s="492">
        <f t="shared" ref="O261:O278" si="26">MAX(0.4*(M261-N261)/M261,-0.4)</f>
        <v>0.32248062015503842</v>
      </c>
    </row>
    <row r="262" spans="3:15">
      <c r="C262" s="481">
        <f t="shared" ref="C262:C278" si="27">C261+0.02</f>
        <v>5.1799999999999775</v>
      </c>
      <c r="D262" s="329">
        <v>1</v>
      </c>
      <c r="E262" s="494">
        <f t="shared" si="24"/>
        <v>2.420849420849418</v>
      </c>
      <c r="H262" s="490">
        <f t="shared" ref="H262:H278" si="28">H261+0.02</f>
        <v>5.1799999999999775</v>
      </c>
      <c r="I262" s="491">
        <v>1</v>
      </c>
      <c r="J262" s="492">
        <f t="shared" si="25"/>
        <v>0.80694980694980611</v>
      </c>
      <c r="M262" s="490">
        <f t="shared" ref="M262:M278" si="29">M261+0.02</f>
        <v>5.1799999999999775</v>
      </c>
      <c r="N262" s="491">
        <v>1</v>
      </c>
      <c r="O262" s="492">
        <f t="shared" si="26"/>
        <v>0.32277992277992246</v>
      </c>
    </row>
    <row r="263" spans="3:15">
      <c r="C263" s="481">
        <f t="shared" si="27"/>
        <v>5.1999999999999771</v>
      </c>
      <c r="D263" s="329">
        <v>1</v>
      </c>
      <c r="E263" s="494">
        <f t="shared" si="24"/>
        <v>2.4230769230769202</v>
      </c>
      <c r="H263" s="490">
        <f t="shared" si="28"/>
        <v>5.1999999999999771</v>
      </c>
      <c r="I263" s="491">
        <v>1</v>
      </c>
      <c r="J263" s="492">
        <f t="shared" si="25"/>
        <v>0.80769230769230682</v>
      </c>
      <c r="M263" s="490">
        <f t="shared" si="29"/>
        <v>5.1999999999999771</v>
      </c>
      <c r="N263" s="491">
        <v>1</v>
      </c>
      <c r="O263" s="492">
        <f t="shared" si="26"/>
        <v>0.32307692307692276</v>
      </c>
    </row>
    <row r="264" spans="3:15">
      <c r="C264" s="481">
        <f t="shared" si="27"/>
        <v>5.2199999999999767</v>
      </c>
      <c r="D264" s="329">
        <v>1</v>
      </c>
      <c r="E264" s="494">
        <f t="shared" si="24"/>
        <v>2.4252873563218365</v>
      </c>
      <c r="H264" s="490">
        <f t="shared" si="28"/>
        <v>5.2199999999999767</v>
      </c>
      <c r="I264" s="491">
        <v>1</v>
      </c>
      <c r="J264" s="492">
        <f t="shared" si="25"/>
        <v>0.80842911877394552</v>
      </c>
      <c r="M264" s="490">
        <f t="shared" si="29"/>
        <v>5.2199999999999767</v>
      </c>
      <c r="N264" s="491">
        <v>1</v>
      </c>
      <c r="O264" s="492">
        <f t="shared" si="26"/>
        <v>0.32337164750957825</v>
      </c>
    </row>
    <row r="265" spans="3:15">
      <c r="C265" s="481">
        <f t="shared" si="27"/>
        <v>5.2399999999999762</v>
      </c>
      <c r="D265" s="329">
        <v>1</v>
      </c>
      <c r="E265" s="494">
        <f t="shared" si="24"/>
        <v>2.4274809160305315</v>
      </c>
      <c r="H265" s="490">
        <f t="shared" si="28"/>
        <v>5.2399999999999762</v>
      </c>
      <c r="I265" s="491">
        <v>1</v>
      </c>
      <c r="J265" s="492">
        <f t="shared" si="25"/>
        <v>0.80916030534351058</v>
      </c>
      <c r="M265" s="490">
        <f t="shared" si="29"/>
        <v>5.2399999999999762</v>
      </c>
      <c r="N265" s="491">
        <v>1</v>
      </c>
      <c r="O265" s="492">
        <f t="shared" si="26"/>
        <v>0.32366412213740425</v>
      </c>
    </row>
    <row r="266" spans="3:15">
      <c r="C266" s="481">
        <f t="shared" si="27"/>
        <v>5.2599999999999758</v>
      </c>
      <c r="D266" s="329">
        <v>1</v>
      </c>
      <c r="E266" s="494">
        <f t="shared" si="24"/>
        <v>2.4296577946768032</v>
      </c>
      <c r="H266" s="490">
        <f t="shared" si="28"/>
        <v>5.2599999999999758</v>
      </c>
      <c r="I266" s="491">
        <v>1</v>
      </c>
      <c r="J266" s="492">
        <f t="shared" si="25"/>
        <v>0.80988593155893451</v>
      </c>
      <c r="M266" s="490">
        <f t="shared" si="29"/>
        <v>5.2599999999999758</v>
      </c>
      <c r="N266" s="491">
        <v>1</v>
      </c>
      <c r="O266" s="492">
        <f t="shared" si="26"/>
        <v>0.32395437262357379</v>
      </c>
    </row>
    <row r="267" spans="3:15">
      <c r="C267" s="481">
        <f t="shared" si="27"/>
        <v>5.2799999999999754</v>
      </c>
      <c r="D267" s="329">
        <v>1</v>
      </c>
      <c r="E267" s="494">
        <f t="shared" si="24"/>
        <v>2.431818181818179</v>
      </c>
      <c r="H267" s="490">
        <f t="shared" si="28"/>
        <v>5.2799999999999754</v>
      </c>
      <c r="I267" s="491">
        <v>1</v>
      </c>
      <c r="J267" s="492">
        <f t="shared" si="25"/>
        <v>0.81060606060605978</v>
      </c>
      <c r="M267" s="490">
        <f t="shared" si="29"/>
        <v>5.2799999999999754</v>
      </c>
      <c r="N267" s="491">
        <v>1</v>
      </c>
      <c r="O267" s="492">
        <f t="shared" si="26"/>
        <v>0.32424242424242389</v>
      </c>
    </row>
    <row r="268" spans="3:15">
      <c r="C268" s="481">
        <f t="shared" si="27"/>
        <v>5.299999999999975</v>
      </c>
      <c r="D268" s="329">
        <v>1</v>
      </c>
      <c r="E268" s="494">
        <f t="shared" si="24"/>
        <v>2.4339622641509404</v>
      </c>
      <c r="H268" s="490">
        <f t="shared" si="28"/>
        <v>5.299999999999975</v>
      </c>
      <c r="I268" s="491">
        <v>1</v>
      </c>
      <c r="J268" s="492">
        <f t="shared" si="25"/>
        <v>0.81132075471698029</v>
      </c>
      <c r="M268" s="490">
        <f t="shared" si="29"/>
        <v>5.299999999999975</v>
      </c>
      <c r="N268" s="491">
        <v>1</v>
      </c>
      <c r="O268" s="492">
        <f t="shared" si="26"/>
        <v>0.3245283018867921</v>
      </c>
    </row>
    <row r="269" spans="3:15">
      <c r="C269" s="481">
        <f t="shared" si="27"/>
        <v>5.3199999999999745</v>
      </c>
      <c r="D269" s="329">
        <v>1</v>
      </c>
      <c r="E269" s="494">
        <f t="shared" si="24"/>
        <v>2.4360902255639068</v>
      </c>
      <c r="H269" s="490">
        <f t="shared" si="28"/>
        <v>5.3199999999999745</v>
      </c>
      <c r="I269" s="491">
        <v>1</v>
      </c>
      <c r="J269" s="492">
        <f t="shared" si="25"/>
        <v>0.81203007518796899</v>
      </c>
      <c r="M269" s="490">
        <f t="shared" si="29"/>
        <v>5.3199999999999745</v>
      </c>
      <c r="N269" s="491">
        <v>1</v>
      </c>
      <c r="O269" s="492">
        <f t="shared" si="26"/>
        <v>0.32481203007518766</v>
      </c>
    </row>
    <row r="270" spans="3:15">
      <c r="C270" s="481">
        <f t="shared" si="27"/>
        <v>5.3399999999999741</v>
      </c>
      <c r="D270" s="329">
        <v>1</v>
      </c>
      <c r="E270" s="494">
        <f t="shared" si="24"/>
        <v>2.4382022471910085</v>
      </c>
      <c r="H270" s="490">
        <f t="shared" si="28"/>
        <v>5.3399999999999741</v>
      </c>
      <c r="I270" s="491">
        <v>1</v>
      </c>
      <c r="J270" s="492">
        <f t="shared" si="25"/>
        <v>0.81273408239700284</v>
      </c>
      <c r="M270" s="490">
        <f t="shared" si="29"/>
        <v>5.3399999999999741</v>
      </c>
      <c r="N270" s="491">
        <v>1</v>
      </c>
      <c r="O270" s="492">
        <f t="shared" si="26"/>
        <v>0.32509363295880117</v>
      </c>
    </row>
    <row r="271" spans="3:15">
      <c r="C271" s="481">
        <f t="shared" si="27"/>
        <v>5.3599999999999737</v>
      </c>
      <c r="D271" s="329">
        <v>1</v>
      </c>
      <c r="E271" s="494">
        <f t="shared" si="24"/>
        <v>2.4402985074626837</v>
      </c>
      <c r="H271" s="490">
        <f t="shared" si="28"/>
        <v>5.3599999999999737</v>
      </c>
      <c r="I271" s="491">
        <v>1</v>
      </c>
      <c r="J271" s="492">
        <f t="shared" si="25"/>
        <v>0.81343283582089465</v>
      </c>
      <c r="M271" s="490">
        <f t="shared" si="29"/>
        <v>5.3599999999999737</v>
      </c>
      <c r="N271" s="491">
        <v>1</v>
      </c>
      <c r="O271" s="492">
        <f t="shared" si="26"/>
        <v>0.32537313432835785</v>
      </c>
    </row>
    <row r="272" spans="3:15">
      <c r="C272" s="481">
        <f t="shared" si="27"/>
        <v>5.3799999999999732</v>
      </c>
      <c r="D272" s="329">
        <v>1</v>
      </c>
      <c r="E272" s="494">
        <f t="shared" si="24"/>
        <v>2.4423791821561309</v>
      </c>
      <c r="H272" s="490">
        <f t="shared" si="28"/>
        <v>5.3799999999999732</v>
      </c>
      <c r="I272" s="491">
        <v>1</v>
      </c>
      <c r="J272" s="492">
        <f t="shared" si="25"/>
        <v>0.81412639405204368</v>
      </c>
      <c r="M272" s="490">
        <f t="shared" si="29"/>
        <v>5.3799999999999732</v>
      </c>
      <c r="N272" s="491">
        <v>1</v>
      </c>
      <c r="O272" s="492">
        <f t="shared" si="26"/>
        <v>0.32565055762081746</v>
      </c>
    </row>
    <row r="273" spans="3:15">
      <c r="C273" s="481">
        <f t="shared" si="27"/>
        <v>5.3999999999999728</v>
      </c>
      <c r="D273" s="329">
        <v>1</v>
      </c>
      <c r="E273" s="494">
        <f t="shared" si="24"/>
        <v>2.4444444444444415</v>
      </c>
      <c r="H273" s="490">
        <f t="shared" si="28"/>
        <v>5.3999999999999728</v>
      </c>
      <c r="I273" s="491">
        <v>1</v>
      </c>
      <c r="J273" s="492">
        <f t="shared" si="25"/>
        <v>0.81481481481481388</v>
      </c>
      <c r="M273" s="490">
        <f t="shared" si="29"/>
        <v>5.3999999999999728</v>
      </c>
      <c r="N273" s="491">
        <v>1</v>
      </c>
      <c r="O273" s="492">
        <f t="shared" si="26"/>
        <v>0.32592592592592556</v>
      </c>
    </row>
    <row r="274" spans="3:15">
      <c r="C274" s="481">
        <f t="shared" si="27"/>
        <v>5.4199999999999724</v>
      </c>
      <c r="D274" s="329">
        <v>1</v>
      </c>
      <c r="E274" s="494">
        <f t="shared" si="24"/>
        <v>2.4464944649446463</v>
      </c>
      <c r="H274" s="490">
        <f t="shared" si="28"/>
        <v>5.4199999999999724</v>
      </c>
      <c r="I274" s="491">
        <v>1</v>
      </c>
      <c r="J274" s="492">
        <f t="shared" si="25"/>
        <v>0.81549815498154887</v>
      </c>
      <c r="M274" s="490">
        <f t="shared" si="29"/>
        <v>5.4199999999999724</v>
      </c>
      <c r="N274" s="491">
        <v>1</v>
      </c>
      <c r="O274" s="492">
        <f t="shared" si="26"/>
        <v>0.32619926199261956</v>
      </c>
    </row>
    <row r="275" spans="3:15">
      <c r="C275" s="481">
        <f t="shared" si="27"/>
        <v>5.439999999999972</v>
      </c>
      <c r="D275" s="329">
        <v>1</v>
      </c>
      <c r="E275" s="494">
        <f t="shared" si="24"/>
        <v>2.448529411764703</v>
      </c>
      <c r="H275" s="490">
        <f t="shared" si="28"/>
        <v>5.439999999999972</v>
      </c>
      <c r="I275" s="491">
        <v>1</v>
      </c>
      <c r="J275" s="492">
        <f t="shared" si="25"/>
        <v>0.81617647058823439</v>
      </c>
      <c r="M275" s="490">
        <f t="shared" si="29"/>
        <v>5.439999999999972</v>
      </c>
      <c r="N275" s="491">
        <v>1</v>
      </c>
      <c r="O275" s="492">
        <f t="shared" si="26"/>
        <v>0.32647058823529379</v>
      </c>
    </row>
    <row r="276" spans="3:15">
      <c r="C276" s="481">
        <f t="shared" si="27"/>
        <v>5.4599999999999715</v>
      </c>
      <c r="D276" s="329">
        <v>1</v>
      </c>
      <c r="E276" s="494">
        <f t="shared" si="24"/>
        <v>2.4505494505494476</v>
      </c>
      <c r="H276" s="490">
        <f t="shared" si="28"/>
        <v>5.4599999999999715</v>
      </c>
      <c r="I276" s="491">
        <v>1</v>
      </c>
      <c r="J276" s="492">
        <f t="shared" si="25"/>
        <v>0.81684981684981595</v>
      </c>
      <c r="M276" s="490">
        <f t="shared" si="29"/>
        <v>5.4599999999999715</v>
      </c>
      <c r="N276" s="491">
        <v>1</v>
      </c>
      <c r="O276" s="492">
        <f t="shared" si="26"/>
        <v>0.32673992673992636</v>
      </c>
    </row>
    <row r="277" spans="3:15">
      <c r="C277" s="481">
        <f t="shared" si="27"/>
        <v>5.4799999999999711</v>
      </c>
      <c r="D277" s="329">
        <v>1</v>
      </c>
      <c r="E277" s="494">
        <f t="shared" si="24"/>
        <v>2.4525547445255445</v>
      </c>
      <c r="H277" s="490">
        <f t="shared" si="28"/>
        <v>5.4799999999999711</v>
      </c>
      <c r="I277" s="491">
        <v>1</v>
      </c>
      <c r="J277" s="492">
        <f t="shared" si="25"/>
        <v>0.81751824817518148</v>
      </c>
      <c r="M277" s="490">
        <f t="shared" si="29"/>
        <v>5.4799999999999711</v>
      </c>
      <c r="N277" s="491">
        <v>1</v>
      </c>
      <c r="O277" s="492">
        <f t="shared" si="26"/>
        <v>0.3270072992700726</v>
      </c>
    </row>
    <row r="278" spans="3:15">
      <c r="C278" s="481">
        <f t="shared" si="27"/>
        <v>5.4999999999999707</v>
      </c>
      <c r="D278" s="329">
        <v>1</v>
      </c>
      <c r="E278" s="494">
        <f t="shared" si="24"/>
        <v>2.4545454545454515</v>
      </c>
      <c r="H278" s="478">
        <f t="shared" si="28"/>
        <v>5.4999999999999707</v>
      </c>
      <c r="I278" s="479">
        <v>1</v>
      </c>
      <c r="J278" s="488">
        <f t="shared" si="25"/>
        <v>0.81818181818181723</v>
      </c>
      <c r="M278" s="478">
        <f t="shared" si="29"/>
        <v>5.4999999999999707</v>
      </c>
      <c r="N278" s="479">
        <v>1</v>
      </c>
      <c r="O278" s="488">
        <f t="shared" si="26"/>
        <v>0.32727272727272688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5"/>
  <sheetViews>
    <sheetView topLeftCell="B1" zoomScale="55" zoomScaleNormal="55" workbookViewId="0">
      <selection activeCell="C6" sqref="A6:XFD6"/>
    </sheetView>
  </sheetViews>
  <sheetFormatPr defaultRowHeight="22.5"/>
  <cols>
    <col min="1" max="1" width="12.625" style="450" bestFit="1" customWidth="1"/>
    <col min="2" max="2" width="16.25" style="357" bestFit="1" customWidth="1"/>
    <col min="3" max="3" width="18.375" style="451" bestFit="1" customWidth="1"/>
    <col min="4" max="4" width="18.75" style="450" bestFit="1" customWidth="1"/>
    <col min="5" max="5" width="18.75" style="451" bestFit="1" customWidth="1"/>
    <col min="6" max="6" width="13" style="451" bestFit="1" customWidth="1"/>
    <col min="7" max="7" width="14.25" style="451" bestFit="1" customWidth="1"/>
    <col min="8" max="8" width="14.25" style="452" bestFit="1" customWidth="1"/>
    <col min="9" max="9" width="13" style="357" bestFit="1" customWidth="1"/>
    <col min="10" max="10" width="13" style="453" bestFit="1" customWidth="1"/>
    <col min="11" max="11" width="14.25" style="454" bestFit="1" customWidth="1"/>
    <col min="12" max="12" width="9.875" style="451" bestFit="1" customWidth="1"/>
    <col min="13" max="13" width="14.25" style="452" bestFit="1" customWidth="1"/>
    <col min="14" max="14" width="14.25" style="357" bestFit="1" customWidth="1"/>
    <col min="15" max="15" width="9.875" style="451" bestFit="1" customWidth="1"/>
    <col min="16" max="16" width="12" style="451" bestFit="1" customWidth="1"/>
    <col min="17" max="17" width="9.875" style="453" bestFit="1" customWidth="1"/>
    <col min="18" max="18" width="12" style="454" bestFit="1" customWidth="1"/>
    <col min="19" max="19" width="12" style="455" bestFit="1" customWidth="1"/>
    <col min="20" max="20" width="9.875" style="451" bestFit="1" customWidth="1"/>
    <col min="21" max="21" width="12.75" style="452" bestFit="1" customWidth="1"/>
    <col min="22" max="22" width="14.25" style="451" bestFit="1" customWidth="1"/>
    <col min="23" max="23" width="12.75" style="452" bestFit="1" customWidth="1"/>
    <col min="24" max="24" width="16.5" style="357" bestFit="1" customWidth="1"/>
    <col min="25" max="25" width="12" style="451" bestFit="1" customWidth="1"/>
    <col min="26" max="26" width="12.75" style="452" bestFit="1" customWidth="1"/>
    <col min="27" max="16384" width="9" style="449"/>
  </cols>
  <sheetData>
    <row r="1" spans="1:26" s="370" customFormat="1" ht="23.25" thickBot="1">
      <c r="A1" s="358" t="s">
        <v>165</v>
      </c>
      <c r="B1" s="353" t="s">
        <v>88</v>
      </c>
      <c r="C1" s="359" t="s">
        <v>156</v>
      </c>
      <c r="D1" s="360" t="s">
        <v>155</v>
      </c>
      <c r="E1" s="361" t="s">
        <v>4</v>
      </c>
      <c r="F1" s="361" t="s">
        <v>1</v>
      </c>
      <c r="G1" s="362" t="s">
        <v>24</v>
      </c>
      <c r="H1" s="362" t="s">
        <v>23</v>
      </c>
      <c r="I1" s="340" t="s">
        <v>15</v>
      </c>
      <c r="J1" s="363" t="s">
        <v>16</v>
      </c>
      <c r="K1" s="364" t="s">
        <v>25</v>
      </c>
      <c r="L1" s="365" t="s">
        <v>26</v>
      </c>
      <c r="M1" s="362" t="s">
        <v>27</v>
      </c>
      <c r="N1" s="340" t="s">
        <v>17</v>
      </c>
      <c r="O1" s="366" t="s">
        <v>18</v>
      </c>
      <c r="P1" s="366" t="s">
        <v>20</v>
      </c>
      <c r="Q1" s="363" t="s">
        <v>19</v>
      </c>
      <c r="R1" s="364" t="s">
        <v>28</v>
      </c>
      <c r="S1" s="367" t="s">
        <v>29</v>
      </c>
      <c r="T1" s="366" t="s">
        <v>166</v>
      </c>
      <c r="U1" s="368" t="s">
        <v>31</v>
      </c>
      <c r="V1" s="366" t="s">
        <v>32</v>
      </c>
      <c r="W1" s="368" t="s">
        <v>33</v>
      </c>
      <c r="X1" s="369" t="s">
        <v>167</v>
      </c>
      <c r="Y1" s="365" t="s">
        <v>168</v>
      </c>
      <c r="Z1" s="362" t="s">
        <v>169</v>
      </c>
    </row>
    <row r="2" spans="1:26" s="379" customFormat="1" ht="23.25" thickBot="1">
      <c r="A2" s="371" t="s">
        <v>164</v>
      </c>
      <c r="B2" s="372" t="s">
        <v>157</v>
      </c>
      <c r="C2" s="373" t="s">
        <v>158</v>
      </c>
      <c r="D2" s="371">
        <v>2999</v>
      </c>
      <c r="E2" s="373">
        <v>0</v>
      </c>
      <c r="F2" s="373"/>
      <c r="G2" s="373"/>
      <c r="H2" s="374"/>
      <c r="I2" s="375">
        <v>24</v>
      </c>
      <c r="J2" s="376"/>
      <c r="K2" s="377">
        <v>48</v>
      </c>
      <c r="L2" s="373"/>
      <c r="M2" s="374"/>
      <c r="N2" s="375"/>
      <c r="O2" s="373"/>
      <c r="P2" s="373">
        <v>6</v>
      </c>
      <c r="Q2" s="376"/>
      <c r="R2" s="377"/>
      <c r="S2" s="378"/>
      <c r="T2" s="373"/>
      <c r="U2" s="374"/>
      <c r="V2" s="373"/>
      <c r="W2" s="374"/>
      <c r="X2" s="375"/>
      <c r="Y2" s="373"/>
      <c r="Z2" s="374"/>
    </row>
    <row r="3" spans="1:26" s="387" customFormat="1">
      <c r="A3" s="380"/>
      <c r="B3" s="381"/>
      <c r="C3" s="382" t="s">
        <v>159</v>
      </c>
      <c r="D3" s="380">
        <v>2025</v>
      </c>
      <c r="E3" s="382"/>
      <c r="F3" s="382"/>
      <c r="G3" s="382"/>
      <c r="H3" s="383">
        <v>12</v>
      </c>
      <c r="I3" s="381"/>
      <c r="J3" s="384"/>
      <c r="K3" s="385">
        <v>16</v>
      </c>
      <c r="L3" s="382"/>
      <c r="M3" s="383"/>
      <c r="N3" s="381"/>
      <c r="O3" s="382"/>
      <c r="P3" s="382"/>
      <c r="Q3" s="384"/>
      <c r="R3" s="385"/>
      <c r="S3" s="386"/>
      <c r="T3" s="382"/>
      <c r="U3" s="383"/>
      <c r="V3" s="382"/>
      <c r="W3" s="383"/>
      <c r="X3" s="381"/>
      <c r="Y3" s="382"/>
      <c r="Z3" s="383"/>
    </row>
    <row r="4" spans="1:26" s="387" customFormat="1">
      <c r="A4" s="380"/>
      <c r="B4" s="381"/>
      <c r="C4" s="382" t="s">
        <v>160</v>
      </c>
      <c r="D4" s="380">
        <v>2075</v>
      </c>
      <c r="E4" s="382"/>
      <c r="F4" s="382"/>
      <c r="G4" s="382">
        <v>12</v>
      </c>
      <c r="H4" s="383"/>
      <c r="I4" s="381"/>
      <c r="J4" s="384"/>
      <c r="K4" s="385"/>
      <c r="L4" s="382"/>
      <c r="M4" s="383"/>
      <c r="N4" s="381"/>
      <c r="O4" s="382"/>
      <c r="P4" s="382"/>
      <c r="Q4" s="384"/>
      <c r="R4" s="385"/>
      <c r="S4" s="386"/>
      <c r="T4" s="382"/>
      <c r="U4" s="383"/>
      <c r="V4" s="382"/>
      <c r="W4" s="383"/>
      <c r="X4" s="381">
        <v>24</v>
      </c>
      <c r="Y4" s="382">
        <v>12</v>
      </c>
      <c r="Z4" s="383"/>
    </row>
    <row r="5" spans="1:26" s="387" customFormat="1">
      <c r="A5" s="380"/>
      <c r="B5" s="381"/>
      <c r="C5" s="382" t="s">
        <v>161</v>
      </c>
      <c r="D5" s="380">
        <v>2094</v>
      </c>
      <c r="E5" s="382"/>
      <c r="F5" s="382"/>
      <c r="G5" s="382">
        <v>48</v>
      </c>
      <c r="H5" s="383"/>
      <c r="I5" s="381"/>
      <c r="J5" s="384"/>
      <c r="K5" s="385"/>
      <c r="L5" s="382"/>
      <c r="M5" s="383"/>
      <c r="N5" s="381"/>
      <c r="O5" s="382"/>
      <c r="P5" s="382"/>
      <c r="Q5" s="384"/>
      <c r="R5" s="385">
        <v>12</v>
      </c>
      <c r="S5" s="386"/>
      <c r="T5" s="382"/>
      <c r="U5" s="383"/>
      <c r="V5" s="382"/>
      <c r="W5" s="383"/>
      <c r="X5" s="381"/>
      <c r="Y5" s="382"/>
      <c r="Z5" s="383"/>
    </row>
    <row r="6" spans="1:26" s="388" customFormat="1" ht="23.25" thickBot="1">
      <c r="A6" s="380"/>
      <c r="B6" s="381"/>
      <c r="C6" s="382" t="s">
        <v>162</v>
      </c>
      <c r="D6" s="380">
        <v>2110</v>
      </c>
      <c r="E6" s="382"/>
      <c r="F6" s="382"/>
      <c r="G6" s="382"/>
      <c r="H6" s="383"/>
      <c r="I6" s="381"/>
      <c r="J6" s="384"/>
      <c r="K6" s="385">
        <v>8</v>
      </c>
      <c r="L6" s="382"/>
      <c r="M6" s="383"/>
      <c r="N6" s="381"/>
      <c r="O6" s="382"/>
      <c r="P6" s="382"/>
      <c r="Q6" s="384"/>
      <c r="R6" s="385"/>
      <c r="S6" s="386">
        <v>1.6</v>
      </c>
      <c r="T6" s="382"/>
      <c r="U6" s="383"/>
      <c r="V6" s="382">
        <v>6.4</v>
      </c>
      <c r="W6" s="383"/>
      <c r="X6" s="381"/>
      <c r="Y6" s="382"/>
      <c r="Z6" s="383"/>
    </row>
    <row r="7" spans="1:26" s="393" customFormat="1" ht="23.25" thickBot="1">
      <c r="A7" s="389"/>
      <c r="B7" s="390"/>
      <c r="C7" s="391" t="s">
        <v>163</v>
      </c>
      <c r="D7" s="389"/>
      <c r="E7" s="391">
        <f>E2+E3+E4+E5+E6</f>
        <v>0</v>
      </c>
      <c r="F7" s="391">
        <f t="shared" ref="F7:Z7" si="0">F2+F3+F4+F5+F6</f>
        <v>0</v>
      </c>
      <c r="G7" s="391">
        <f t="shared" si="0"/>
        <v>60</v>
      </c>
      <c r="H7" s="391">
        <f t="shared" si="0"/>
        <v>12</v>
      </c>
      <c r="I7" s="391">
        <f t="shared" si="0"/>
        <v>24</v>
      </c>
      <c r="J7" s="391">
        <f t="shared" si="0"/>
        <v>0</v>
      </c>
      <c r="K7" s="391">
        <f t="shared" si="0"/>
        <v>72</v>
      </c>
      <c r="L7" s="391">
        <f t="shared" si="0"/>
        <v>0</v>
      </c>
      <c r="M7" s="391">
        <f t="shared" si="0"/>
        <v>0</v>
      </c>
      <c r="N7" s="391">
        <f t="shared" si="0"/>
        <v>0</v>
      </c>
      <c r="O7" s="391">
        <f t="shared" si="0"/>
        <v>0</v>
      </c>
      <c r="P7" s="391">
        <f t="shared" si="0"/>
        <v>6</v>
      </c>
      <c r="Q7" s="391">
        <f t="shared" si="0"/>
        <v>0</v>
      </c>
      <c r="R7" s="392">
        <f t="shared" si="0"/>
        <v>12</v>
      </c>
      <c r="S7" s="391">
        <f t="shared" si="0"/>
        <v>1.6</v>
      </c>
      <c r="T7" s="391">
        <f t="shared" si="0"/>
        <v>0</v>
      </c>
      <c r="U7" s="391">
        <f t="shared" si="0"/>
        <v>0</v>
      </c>
      <c r="V7" s="391">
        <f t="shared" si="0"/>
        <v>6.4</v>
      </c>
      <c r="W7" s="391">
        <f t="shared" si="0"/>
        <v>0</v>
      </c>
      <c r="X7" s="391">
        <f t="shared" si="0"/>
        <v>24</v>
      </c>
      <c r="Y7" s="391">
        <f t="shared" si="0"/>
        <v>12</v>
      </c>
      <c r="Z7" s="391">
        <f t="shared" si="0"/>
        <v>0</v>
      </c>
    </row>
    <row r="8" spans="1:26" s="379" customFormat="1" ht="24" thickTop="1" thickBot="1">
      <c r="A8" s="371" t="s">
        <v>164</v>
      </c>
      <c r="B8" s="372" t="s">
        <v>157</v>
      </c>
      <c r="C8" s="373" t="s">
        <v>363</v>
      </c>
      <c r="D8" s="371">
        <v>2999</v>
      </c>
      <c r="E8" s="373">
        <v>0</v>
      </c>
      <c r="F8" s="373"/>
      <c r="G8" s="373"/>
      <c r="H8" s="374"/>
      <c r="I8" s="375">
        <v>24</v>
      </c>
      <c r="J8" s="376"/>
      <c r="K8" s="377">
        <v>48</v>
      </c>
      <c r="L8" s="373"/>
      <c r="M8" s="374"/>
      <c r="N8" s="375"/>
      <c r="O8" s="373"/>
      <c r="P8" s="373">
        <v>6</v>
      </c>
      <c r="Q8" s="376"/>
      <c r="R8" s="377"/>
      <c r="S8" s="378"/>
      <c r="T8" s="373"/>
      <c r="U8" s="374"/>
      <c r="V8" s="373"/>
      <c r="W8" s="374"/>
      <c r="X8" s="375"/>
      <c r="Y8" s="373"/>
      <c r="Z8" s="374"/>
    </row>
    <row r="9" spans="1:26" s="387" customFormat="1">
      <c r="A9" s="380"/>
      <c r="B9" s="381"/>
      <c r="C9" s="382" t="s">
        <v>364</v>
      </c>
      <c r="D9" s="380">
        <v>2025</v>
      </c>
      <c r="E9" s="382"/>
      <c r="F9" s="382"/>
      <c r="G9" s="382"/>
      <c r="H9" s="383">
        <v>12</v>
      </c>
      <c r="I9" s="381"/>
      <c r="J9" s="384"/>
      <c r="K9" s="385">
        <v>16</v>
      </c>
      <c r="L9" s="382"/>
      <c r="M9" s="383"/>
      <c r="N9" s="381"/>
      <c r="O9" s="382"/>
      <c r="P9" s="382"/>
      <c r="Q9" s="384"/>
      <c r="R9" s="385"/>
      <c r="S9" s="386"/>
      <c r="T9" s="382"/>
      <c r="U9" s="383"/>
      <c r="V9" s="382"/>
      <c r="W9" s="383"/>
      <c r="X9" s="381"/>
      <c r="Y9" s="382"/>
      <c r="Z9" s="383"/>
    </row>
    <row r="10" spans="1:26" s="387" customFormat="1">
      <c r="A10" s="380"/>
      <c r="B10" s="381"/>
      <c r="C10" s="382" t="s">
        <v>365</v>
      </c>
      <c r="D10" s="380">
        <v>2075</v>
      </c>
      <c r="E10" s="382"/>
      <c r="F10" s="382"/>
      <c r="G10" s="382">
        <v>12</v>
      </c>
      <c r="H10" s="383"/>
      <c r="I10" s="381"/>
      <c r="J10" s="384"/>
      <c r="K10" s="385"/>
      <c r="L10" s="382"/>
      <c r="M10" s="383"/>
      <c r="N10" s="381"/>
      <c r="O10" s="382"/>
      <c r="P10" s="382"/>
      <c r="Q10" s="384"/>
      <c r="R10" s="385"/>
      <c r="S10" s="386"/>
      <c r="T10" s="382"/>
      <c r="U10" s="383"/>
      <c r="V10" s="382"/>
      <c r="W10" s="383"/>
      <c r="X10" s="381">
        <v>24</v>
      </c>
      <c r="Y10" s="382">
        <v>12</v>
      </c>
      <c r="Z10" s="383"/>
    </row>
    <row r="11" spans="1:26" s="387" customFormat="1">
      <c r="A11" s="380"/>
      <c r="B11" s="381"/>
      <c r="C11" s="382" t="s">
        <v>366</v>
      </c>
      <c r="D11" s="380">
        <v>2094</v>
      </c>
      <c r="E11" s="382"/>
      <c r="F11" s="382"/>
      <c r="G11" s="382">
        <v>48</v>
      </c>
      <c r="H11" s="383"/>
      <c r="I11" s="381"/>
      <c r="J11" s="384"/>
      <c r="K11" s="385"/>
      <c r="L11" s="382"/>
      <c r="M11" s="383"/>
      <c r="N11" s="381"/>
      <c r="O11" s="382"/>
      <c r="P11" s="382"/>
      <c r="Q11" s="384"/>
      <c r="R11" s="385">
        <v>12</v>
      </c>
      <c r="S11" s="386"/>
      <c r="T11" s="382"/>
      <c r="U11" s="383"/>
      <c r="V11" s="382"/>
      <c r="W11" s="383"/>
      <c r="X11" s="381"/>
      <c r="Y11" s="382"/>
      <c r="Z11" s="383"/>
    </row>
    <row r="12" spans="1:26" s="388" customFormat="1" ht="23.25" thickBot="1">
      <c r="A12" s="380"/>
      <c r="B12" s="381"/>
      <c r="C12" s="382" t="s">
        <v>162</v>
      </c>
      <c r="D12" s="380">
        <v>2110</v>
      </c>
      <c r="E12" s="382"/>
      <c r="F12" s="382"/>
      <c r="G12" s="382"/>
      <c r="H12" s="383"/>
      <c r="I12" s="381"/>
      <c r="J12" s="384"/>
      <c r="K12" s="385">
        <v>8</v>
      </c>
      <c r="L12" s="382"/>
      <c r="M12" s="383"/>
      <c r="N12" s="381"/>
      <c r="O12" s="382"/>
      <c r="P12" s="382"/>
      <c r="Q12" s="384"/>
      <c r="R12" s="385"/>
      <c r="S12" s="386">
        <v>1.6</v>
      </c>
      <c r="T12" s="382"/>
      <c r="U12" s="383"/>
      <c r="V12" s="382">
        <v>6.4</v>
      </c>
      <c r="W12" s="383"/>
      <c r="X12" s="381"/>
      <c r="Y12" s="382"/>
      <c r="Z12" s="383"/>
    </row>
    <row r="13" spans="1:26" s="393" customFormat="1" ht="23.25" thickBot="1">
      <c r="A13" s="389"/>
      <c r="B13" s="390"/>
      <c r="C13" s="391" t="s">
        <v>163</v>
      </c>
      <c r="D13" s="389"/>
      <c r="E13" s="391">
        <f>E8+E9+E10+E11+E12</f>
        <v>0</v>
      </c>
      <c r="F13" s="391">
        <f t="shared" ref="F13:Z13" si="1">F8+F9+F10+F11+F12</f>
        <v>0</v>
      </c>
      <c r="G13" s="391">
        <f t="shared" si="1"/>
        <v>60</v>
      </c>
      <c r="H13" s="391">
        <f t="shared" si="1"/>
        <v>12</v>
      </c>
      <c r="I13" s="391">
        <f t="shared" si="1"/>
        <v>24</v>
      </c>
      <c r="J13" s="391">
        <f t="shared" si="1"/>
        <v>0</v>
      </c>
      <c r="K13" s="391">
        <f t="shared" si="1"/>
        <v>72</v>
      </c>
      <c r="L13" s="391">
        <f t="shared" si="1"/>
        <v>0</v>
      </c>
      <c r="M13" s="391">
        <f t="shared" si="1"/>
        <v>0</v>
      </c>
      <c r="N13" s="391">
        <f t="shared" si="1"/>
        <v>0</v>
      </c>
      <c r="O13" s="391">
        <f t="shared" si="1"/>
        <v>0</v>
      </c>
      <c r="P13" s="391">
        <f t="shared" si="1"/>
        <v>6</v>
      </c>
      <c r="Q13" s="391">
        <f t="shared" si="1"/>
        <v>0</v>
      </c>
      <c r="R13" s="392">
        <f t="shared" si="1"/>
        <v>12</v>
      </c>
      <c r="S13" s="391">
        <f t="shared" si="1"/>
        <v>1.6</v>
      </c>
      <c r="T13" s="391">
        <f t="shared" si="1"/>
        <v>0</v>
      </c>
      <c r="U13" s="391">
        <f t="shared" si="1"/>
        <v>0</v>
      </c>
      <c r="V13" s="391">
        <f t="shared" si="1"/>
        <v>6.4</v>
      </c>
      <c r="W13" s="391">
        <f t="shared" si="1"/>
        <v>0</v>
      </c>
      <c r="X13" s="391">
        <f t="shared" si="1"/>
        <v>24</v>
      </c>
      <c r="Y13" s="391">
        <f t="shared" si="1"/>
        <v>12</v>
      </c>
      <c r="Z13" s="391">
        <f t="shared" si="1"/>
        <v>0</v>
      </c>
    </row>
    <row r="14" spans="1:26" s="403" customFormat="1" ht="24" thickTop="1" thickBot="1">
      <c r="A14" s="394" t="s">
        <v>170</v>
      </c>
      <c r="B14" s="395" t="s">
        <v>178</v>
      </c>
      <c r="C14" s="396" t="s">
        <v>172</v>
      </c>
      <c r="D14" s="397">
        <v>2998</v>
      </c>
      <c r="E14" s="396"/>
      <c r="F14" s="396"/>
      <c r="G14" s="396"/>
      <c r="H14" s="398"/>
      <c r="I14" s="399"/>
      <c r="J14" s="400"/>
      <c r="K14" s="401">
        <v>128</v>
      </c>
      <c r="L14" s="396"/>
      <c r="M14" s="398"/>
      <c r="N14" s="399"/>
      <c r="O14" s="396"/>
      <c r="P14" s="396">
        <v>16</v>
      </c>
      <c r="Q14" s="400"/>
      <c r="R14" s="401"/>
      <c r="S14" s="402"/>
      <c r="T14" s="396"/>
      <c r="U14" s="398"/>
      <c r="V14" s="396"/>
      <c r="W14" s="398"/>
      <c r="X14" s="399">
        <v>106.7</v>
      </c>
      <c r="Y14" s="396">
        <v>64</v>
      </c>
      <c r="Z14" s="398"/>
    </row>
    <row r="15" spans="1:26" s="411" customFormat="1">
      <c r="A15" s="404"/>
      <c r="B15" s="405"/>
      <c r="C15" s="406" t="s">
        <v>179</v>
      </c>
      <c r="D15" s="404">
        <v>1026</v>
      </c>
      <c r="E15" s="406"/>
      <c r="F15" s="406"/>
      <c r="G15" s="406">
        <v>144</v>
      </c>
      <c r="H15" s="407"/>
      <c r="I15" s="405"/>
      <c r="J15" s="408"/>
      <c r="K15" s="409">
        <v>48</v>
      </c>
      <c r="L15" s="406"/>
      <c r="M15" s="407">
        <v>48</v>
      </c>
      <c r="N15" s="405"/>
      <c r="O15" s="406"/>
      <c r="P15" s="406"/>
      <c r="Q15" s="408"/>
      <c r="R15" s="409"/>
      <c r="S15" s="410"/>
      <c r="T15" s="406"/>
      <c r="U15" s="407"/>
      <c r="V15" s="406"/>
      <c r="W15" s="407"/>
      <c r="X15" s="405">
        <v>32</v>
      </c>
      <c r="Y15" s="406"/>
      <c r="Z15" s="407"/>
    </row>
    <row r="16" spans="1:26" s="411" customFormat="1">
      <c r="A16" s="404"/>
      <c r="B16" s="405"/>
      <c r="C16" s="406" t="s">
        <v>173</v>
      </c>
      <c r="D16" s="404">
        <v>1027</v>
      </c>
      <c r="E16" s="406"/>
      <c r="F16" s="406"/>
      <c r="G16" s="406">
        <v>144</v>
      </c>
      <c r="H16" s="407"/>
      <c r="I16" s="405"/>
      <c r="J16" s="408"/>
      <c r="K16" s="409">
        <v>48</v>
      </c>
      <c r="L16" s="406"/>
      <c r="M16" s="407">
        <v>48</v>
      </c>
      <c r="N16" s="405"/>
      <c r="O16" s="406"/>
      <c r="P16" s="406"/>
      <c r="Q16" s="408"/>
      <c r="R16" s="409"/>
      <c r="S16" s="410"/>
      <c r="T16" s="406"/>
      <c r="U16" s="407"/>
      <c r="V16" s="406"/>
      <c r="W16" s="407"/>
      <c r="X16" s="405"/>
      <c r="Y16" s="406">
        <v>16</v>
      </c>
      <c r="Z16" s="407"/>
    </row>
    <row r="17" spans="1:26" s="411" customFormat="1">
      <c r="A17" s="404"/>
      <c r="B17" s="405"/>
      <c r="C17" s="406" t="s">
        <v>174</v>
      </c>
      <c r="D17" s="404">
        <v>2028</v>
      </c>
      <c r="E17" s="406"/>
      <c r="F17" s="406"/>
      <c r="G17" s="406"/>
      <c r="H17" s="407">
        <v>36</v>
      </c>
      <c r="I17" s="405"/>
      <c r="J17" s="408"/>
      <c r="K17" s="409">
        <v>64</v>
      </c>
      <c r="L17" s="406"/>
      <c r="M17" s="407"/>
      <c r="N17" s="405"/>
      <c r="O17" s="406"/>
      <c r="P17" s="406"/>
      <c r="Q17" s="408"/>
      <c r="R17" s="409"/>
      <c r="S17" s="410">
        <v>4.8</v>
      </c>
      <c r="T17" s="406"/>
      <c r="U17" s="407"/>
      <c r="V17" s="406"/>
      <c r="W17" s="407"/>
      <c r="X17" s="405"/>
      <c r="Y17" s="406"/>
      <c r="Z17" s="407"/>
    </row>
    <row r="18" spans="1:26" s="412" customFormat="1">
      <c r="A18" s="404"/>
      <c r="B18" s="405"/>
      <c r="C18" s="406" t="s">
        <v>175</v>
      </c>
      <c r="D18" s="404">
        <v>2047</v>
      </c>
      <c r="E18" s="406"/>
      <c r="F18" s="406"/>
      <c r="G18" s="406"/>
      <c r="H18" s="407">
        <v>72</v>
      </c>
      <c r="I18" s="405"/>
      <c r="J18" s="408"/>
      <c r="K18" s="409">
        <v>48</v>
      </c>
      <c r="L18" s="406"/>
      <c r="M18" s="407">
        <v>48</v>
      </c>
      <c r="N18" s="405"/>
      <c r="O18" s="406"/>
      <c r="P18" s="406"/>
      <c r="Q18" s="408"/>
      <c r="R18" s="409"/>
      <c r="S18" s="410"/>
      <c r="T18" s="406"/>
      <c r="U18" s="407"/>
      <c r="V18" s="406">
        <v>38.4</v>
      </c>
      <c r="W18" s="407"/>
      <c r="X18" s="405"/>
      <c r="Y18" s="406"/>
      <c r="Z18" s="407"/>
    </row>
    <row r="19" spans="1:26" s="411" customFormat="1">
      <c r="A19" s="404"/>
      <c r="B19" s="405"/>
      <c r="C19" s="406" t="s">
        <v>176</v>
      </c>
      <c r="D19" s="404">
        <v>2057</v>
      </c>
      <c r="E19" s="406"/>
      <c r="F19" s="406"/>
      <c r="G19" s="406"/>
      <c r="H19" s="407">
        <v>36</v>
      </c>
      <c r="I19" s="405">
        <v>24</v>
      </c>
      <c r="J19" s="408"/>
      <c r="K19" s="409">
        <v>48</v>
      </c>
      <c r="L19" s="406"/>
      <c r="M19" s="407"/>
      <c r="N19" s="405"/>
      <c r="O19" s="406"/>
      <c r="P19" s="406"/>
      <c r="Q19" s="408"/>
      <c r="R19" s="409"/>
      <c r="S19" s="410"/>
      <c r="T19" s="406"/>
      <c r="U19" s="407"/>
      <c r="V19" s="406"/>
      <c r="W19" s="407"/>
      <c r="X19" s="405"/>
      <c r="Y19" s="406"/>
      <c r="Z19" s="407"/>
    </row>
    <row r="20" spans="1:26" s="411" customFormat="1" ht="23.25" thickBot="1">
      <c r="A20" s="404"/>
      <c r="B20" s="405"/>
      <c r="C20" s="406" t="s">
        <v>177</v>
      </c>
      <c r="D20" s="404">
        <v>2114</v>
      </c>
      <c r="E20" s="406">
        <v>1920</v>
      </c>
      <c r="F20" s="406"/>
      <c r="G20" s="406"/>
      <c r="H20" s="407"/>
      <c r="I20" s="405">
        <v>24</v>
      </c>
      <c r="J20" s="408"/>
      <c r="K20" s="409">
        <v>48</v>
      </c>
      <c r="L20" s="406"/>
      <c r="M20" s="407"/>
      <c r="N20" s="405"/>
      <c r="O20" s="406"/>
      <c r="P20" s="406"/>
      <c r="Q20" s="408"/>
      <c r="R20" s="409"/>
      <c r="S20" s="410"/>
      <c r="T20" s="406"/>
      <c r="U20" s="407"/>
      <c r="V20" s="406"/>
      <c r="W20" s="407"/>
      <c r="X20" s="405"/>
      <c r="Y20" s="406"/>
      <c r="Z20" s="407"/>
    </row>
    <row r="21" spans="1:26" s="417" customFormat="1" ht="23.25" thickBot="1">
      <c r="A21" s="413"/>
      <c r="B21" s="414"/>
      <c r="C21" s="415" t="s">
        <v>171</v>
      </c>
      <c r="D21" s="413"/>
      <c r="E21" s="415">
        <f>E14+E15+E16+E17+E18+E19+E20</f>
        <v>1920</v>
      </c>
      <c r="F21" s="415">
        <f t="shared" ref="F21:Z21" si="2">F14+F15+F16+F17+F18+F19+F20</f>
        <v>0</v>
      </c>
      <c r="G21" s="415">
        <f t="shared" si="2"/>
        <v>288</v>
      </c>
      <c r="H21" s="415">
        <f t="shared" si="2"/>
        <v>144</v>
      </c>
      <c r="I21" s="415">
        <f t="shared" si="2"/>
        <v>48</v>
      </c>
      <c r="J21" s="415">
        <f t="shared" si="2"/>
        <v>0</v>
      </c>
      <c r="K21" s="415">
        <f t="shared" si="2"/>
        <v>432</v>
      </c>
      <c r="L21" s="415">
        <f t="shared" si="2"/>
        <v>0</v>
      </c>
      <c r="M21" s="415">
        <f t="shared" si="2"/>
        <v>144</v>
      </c>
      <c r="N21" s="415">
        <f t="shared" si="2"/>
        <v>0</v>
      </c>
      <c r="O21" s="415">
        <f t="shared" si="2"/>
        <v>0</v>
      </c>
      <c r="P21" s="415">
        <f t="shared" si="2"/>
        <v>16</v>
      </c>
      <c r="Q21" s="415">
        <f t="shared" si="2"/>
        <v>0</v>
      </c>
      <c r="R21" s="416">
        <f t="shared" si="2"/>
        <v>0</v>
      </c>
      <c r="S21" s="415">
        <f t="shared" si="2"/>
        <v>4.8</v>
      </c>
      <c r="T21" s="415">
        <f t="shared" si="2"/>
        <v>0</v>
      </c>
      <c r="U21" s="415">
        <f t="shared" si="2"/>
        <v>0</v>
      </c>
      <c r="V21" s="415">
        <f t="shared" si="2"/>
        <v>38.4</v>
      </c>
      <c r="W21" s="415">
        <f t="shared" si="2"/>
        <v>0</v>
      </c>
      <c r="X21" s="415">
        <f t="shared" si="2"/>
        <v>138.69999999999999</v>
      </c>
      <c r="Y21" s="415">
        <f t="shared" si="2"/>
        <v>80</v>
      </c>
      <c r="Z21" s="415">
        <f t="shared" si="2"/>
        <v>0</v>
      </c>
    </row>
    <row r="22" spans="1:26" s="426" customFormat="1" ht="24" thickTop="1" thickBot="1">
      <c r="A22" s="418" t="s">
        <v>189</v>
      </c>
      <c r="B22" s="419" t="s">
        <v>180</v>
      </c>
      <c r="C22" s="420" t="s">
        <v>182</v>
      </c>
      <c r="D22" s="421">
        <v>2997</v>
      </c>
      <c r="E22" s="420"/>
      <c r="F22" s="420"/>
      <c r="G22" s="420"/>
      <c r="H22" s="422"/>
      <c r="I22" s="419"/>
      <c r="J22" s="423"/>
      <c r="K22" s="424"/>
      <c r="L22" s="420"/>
      <c r="M22" s="422">
        <v>128</v>
      </c>
      <c r="N22" s="419">
        <v>102.4</v>
      </c>
      <c r="O22" s="420"/>
      <c r="P22" s="420"/>
      <c r="Q22" s="423"/>
      <c r="R22" s="424"/>
      <c r="S22" s="425">
        <v>12.8</v>
      </c>
      <c r="T22" s="420"/>
      <c r="U22" s="422"/>
      <c r="V22" s="420">
        <v>102.4</v>
      </c>
      <c r="W22" s="422"/>
      <c r="X22" s="419"/>
      <c r="Y22" s="420"/>
      <c r="Z22" s="422"/>
    </row>
    <row r="23" spans="1:26" s="434" customFormat="1">
      <c r="A23" s="427"/>
      <c r="B23" s="428"/>
      <c r="C23" s="429" t="s">
        <v>183</v>
      </c>
      <c r="D23" s="427">
        <v>1038</v>
      </c>
      <c r="E23" s="429"/>
      <c r="F23" s="429"/>
      <c r="G23" s="429">
        <v>144</v>
      </c>
      <c r="H23" s="430"/>
      <c r="I23" s="428"/>
      <c r="J23" s="431"/>
      <c r="K23" s="432"/>
      <c r="L23" s="429"/>
      <c r="M23" s="430">
        <v>64</v>
      </c>
      <c r="N23" s="428"/>
      <c r="O23" s="429"/>
      <c r="P23" s="429"/>
      <c r="Q23" s="431"/>
      <c r="R23" s="432"/>
      <c r="S23" s="433">
        <v>4.8</v>
      </c>
      <c r="T23" s="429"/>
      <c r="U23" s="430"/>
      <c r="V23" s="429"/>
      <c r="W23" s="430"/>
      <c r="X23" s="428"/>
      <c r="Y23" s="429"/>
      <c r="Z23" s="430"/>
    </row>
    <row r="24" spans="1:26" s="434" customFormat="1">
      <c r="A24" s="427"/>
      <c r="B24" s="428"/>
      <c r="C24" s="429" t="s">
        <v>184</v>
      </c>
      <c r="D24" s="427">
        <v>2136</v>
      </c>
      <c r="E24" s="429"/>
      <c r="F24" s="429"/>
      <c r="G24" s="429"/>
      <c r="H24" s="430">
        <v>36</v>
      </c>
      <c r="I24" s="428"/>
      <c r="J24" s="431"/>
      <c r="K24" s="432"/>
      <c r="L24" s="429"/>
      <c r="M24" s="430">
        <v>64</v>
      </c>
      <c r="N24" s="428">
        <v>6</v>
      </c>
      <c r="O24" s="429"/>
      <c r="P24" s="429"/>
      <c r="Q24" s="431"/>
      <c r="R24" s="432"/>
      <c r="S24" s="433"/>
      <c r="T24" s="429"/>
      <c r="U24" s="430"/>
      <c r="V24" s="429"/>
      <c r="W24" s="430"/>
      <c r="X24" s="428"/>
      <c r="Y24" s="429"/>
      <c r="Z24" s="430"/>
    </row>
    <row r="25" spans="1:26" s="434" customFormat="1">
      <c r="A25" s="427"/>
      <c r="B25" s="428"/>
      <c r="C25" s="429" t="s">
        <v>185</v>
      </c>
      <c r="D25" s="427">
        <v>2137</v>
      </c>
      <c r="E25" s="429"/>
      <c r="F25" s="429"/>
      <c r="G25" s="429"/>
      <c r="H25" s="430">
        <v>72</v>
      </c>
      <c r="I25" s="428"/>
      <c r="J25" s="431"/>
      <c r="K25" s="432">
        <v>48</v>
      </c>
      <c r="L25" s="429"/>
      <c r="M25" s="430">
        <v>48</v>
      </c>
      <c r="N25" s="428"/>
      <c r="O25" s="429"/>
      <c r="P25" s="429"/>
      <c r="Q25" s="431"/>
      <c r="R25" s="432">
        <v>36</v>
      </c>
      <c r="S25" s="433"/>
      <c r="T25" s="429"/>
      <c r="U25" s="430"/>
      <c r="V25" s="429"/>
      <c r="W25" s="430"/>
      <c r="X25" s="428"/>
      <c r="Y25" s="429"/>
      <c r="Z25" s="430"/>
    </row>
    <row r="26" spans="1:26" s="435" customFormat="1">
      <c r="A26" s="427"/>
      <c r="B26" s="428"/>
      <c r="C26" s="429" t="s">
        <v>186</v>
      </c>
      <c r="D26" s="427">
        <v>2138</v>
      </c>
      <c r="E26" s="429">
        <v>1920</v>
      </c>
      <c r="F26" s="429"/>
      <c r="G26" s="429"/>
      <c r="H26" s="430">
        <v>36</v>
      </c>
      <c r="I26" s="428"/>
      <c r="J26" s="431"/>
      <c r="K26" s="432"/>
      <c r="L26" s="429"/>
      <c r="M26" s="430">
        <v>48</v>
      </c>
      <c r="N26" s="428"/>
      <c r="O26" s="429"/>
      <c r="P26" s="429"/>
      <c r="Q26" s="431"/>
      <c r="R26" s="432"/>
      <c r="S26" s="433"/>
      <c r="T26" s="429"/>
      <c r="U26" s="430"/>
      <c r="V26" s="429"/>
      <c r="W26" s="430"/>
      <c r="X26" s="428"/>
      <c r="Y26" s="429"/>
      <c r="Z26" s="430"/>
    </row>
    <row r="27" spans="1:26" s="434" customFormat="1">
      <c r="A27" s="427"/>
      <c r="B27" s="428"/>
      <c r="C27" s="429" t="s">
        <v>187</v>
      </c>
      <c r="D27" s="427">
        <v>2139</v>
      </c>
      <c r="E27" s="429"/>
      <c r="F27" s="429"/>
      <c r="G27" s="429">
        <v>72</v>
      </c>
      <c r="H27" s="430">
        <v>36</v>
      </c>
      <c r="I27" s="428">
        <v>12</v>
      </c>
      <c r="J27" s="431"/>
      <c r="K27" s="432"/>
      <c r="L27" s="429"/>
      <c r="M27" s="430"/>
      <c r="N27" s="428"/>
      <c r="O27" s="429"/>
      <c r="P27" s="429"/>
      <c r="Q27" s="431"/>
      <c r="R27" s="432">
        <v>18</v>
      </c>
      <c r="S27" s="433"/>
      <c r="T27" s="429"/>
      <c r="U27" s="430"/>
      <c r="V27" s="429">
        <v>19.2</v>
      </c>
      <c r="W27" s="430"/>
      <c r="X27" s="428"/>
      <c r="Y27" s="429">
        <v>24</v>
      </c>
      <c r="Z27" s="430"/>
    </row>
    <row r="28" spans="1:26" s="434" customFormat="1" ht="23.25" thickBot="1">
      <c r="A28" s="427"/>
      <c r="B28" s="428"/>
      <c r="C28" s="429" t="s">
        <v>188</v>
      </c>
      <c r="D28" s="427">
        <v>2140</v>
      </c>
      <c r="E28" s="429"/>
      <c r="F28" s="429"/>
      <c r="G28" s="429"/>
      <c r="H28" s="430"/>
      <c r="I28" s="428"/>
      <c r="J28" s="431"/>
      <c r="K28" s="432"/>
      <c r="L28" s="429"/>
      <c r="M28" s="430">
        <v>48</v>
      </c>
      <c r="N28" s="428"/>
      <c r="O28" s="429"/>
      <c r="P28" s="429"/>
      <c r="Q28" s="431"/>
      <c r="R28" s="432"/>
      <c r="S28" s="433"/>
      <c r="T28" s="429"/>
      <c r="U28" s="430"/>
      <c r="V28" s="429">
        <v>38.4</v>
      </c>
      <c r="W28" s="430"/>
      <c r="X28" s="428">
        <v>48</v>
      </c>
      <c r="Y28" s="429"/>
      <c r="Z28" s="430"/>
    </row>
    <row r="29" spans="1:26" s="440" customFormat="1" ht="23.25" thickBot="1">
      <c r="A29" s="436"/>
      <c r="B29" s="437"/>
      <c r="C29" s="438" t="s">
        <v>181</v>
      </c>
      <c r="D29" s="436"/>
      <c r="E29" s="438">
        <f>E22+E23+E24+E25+E26+E27+E28</f>
        <v>1920</v>
      </c>
      <c r="F29" s="438">
        <f t="shared" ref="F29:Z29" si="3">F22+F23+F24+F25+F26+F27+F28</f>
        <v>0</v>
      </c>
      <c r="G29" s="438">
        <f t="shared" si="3"/>
        <v>216</v>
      </c>
      <c r="H29" s="438">
        <f t="shared" si="3"/>
        <v>180</v>
      </c>
      <c r="I29" s="438">
        <f t="shared" si="3"/>
        <v>12</v>
      </c>
      <c r="J29" s="438">
        <f t="shared" si="3"/>
        <v>0</v>
      </c>
      <c r="K29" s="438">
        <f t="shared" si="3"/>
        <v>48</v>
      </c>
      <c r="L29" s="438">
        <f t="shared" si="3"/>
        <v>0</v>
      </c>
      <c r="M29" s="438">
        <f t="shared" si="3"/>
        <v>400</v>
      </c>
      <c r="N29" s="438">
        <f t="shared" si="3"/>
        <v>108.4</v>
      </c>
      <c r="O29" s="438">
        <f t="shared" si="3"/>
        <v>0</v>
      </c>
      <c r="P29" s="438">
        <f t="shared" si="3"/>
        <v>0</v>
      </c>
      <c r="Q29" s="438">
        <f t="shared" si="3"/>
        <v>0</v>
      </c>
      <c r="R29" s="439">
        <f t="shared" si="3"/>
        <v>54</v>
      </c>
      <c r="S29" s="438">
        <f t="shared" si="3"/>
        <v>17.600000000000001</v>
      </c>
      <c r="T29" s="438">
        <f t="shared" si="3"/>
        <v>0</v>
      </c>
      <c r="U29" s="438">
        <f t="shared" si="3"/>
        <v>0</v>
      </c>
      <c r="V29" s="438">
        <f t="shared" si="3"/>
        <v>160</v>
      </c>
      <c r="W29" s="438">
        <f t="shared" si="3"/>
        <v>0</v>
      </c>
      <c r="X29" s="438">
        <f t="shared" si="3"/>
        <v>48</v>
      </c>
      <c r="Y29" s="438">
        <f t="shared" si="3"/>
        <v>24</v>
      </c>
      <c r="Z29" s="438">
        <f t="shared" si="3"/>
        <v>0</v>
      </c>
    </row>
    <row r="30" spans="1:26" s="441" customFormat="1" ht="23.25" thickTop="1"/>
    <row r="31" spans="1:26" s="441" customFormat="1"/>
    <row r="32" spans="1:26" s="441" customFormat="1"/>
    <row r="33" spans="1:26" s="441" customFormat="1"/>
    <row r="34" spans="1:26" s="441" customFormat="1"/>
    <row r="35" spans="1:26" s="441" customFormat="1"/>
    <row r="36" spans="1:26" s="442" customFormat="1">
      <c r="A36" s="441"/>
      <c r="B36" s="441"/>
      <c r="C36" s="441"/>
      <c r="D36" s="441"/>
      <c r="E36" s="441"/>
      <c r="F36" s="441"/>
      <c r="G36" s="441"/>
      <c r="H36" s="441"/>
      <c r="I36" s="441"/>
      <c r="J36" s="441"/>
      <c r="K36" s="441"/>
      <c r="L36" s="441"/>
      <c r="M36" s="441"/>
      <c r="N36" s="441"/>
      <c r="O36" s="441"/>
      <c r="P36" s="441"/>
      <c r="Q36" s="441"/>
      <c r="R36" s="441"/>
      <c r="S36" s="441"/>
      <c r="T36" s="441"/>
      <c r="U36" s="441"/>
      <c r="V36" s="441"/>
      <c r="W36" s="441"/>
      <c r="X36" s="441"/>
      <c r="Y36" s="441"/>
      <c r="Z36" s="441"/>
    </row>
    <row r="37" spans="1:26" s="442" customFormat="1">
      <c r="A37" s="441"/>
      <c r="B37" s="441"/>
      <c r="C37" s="441"/>
      <c r="D37" s="441"/>
      <c r="E37" s="441"/>
      <c r="F37" s="441"/>
      <c r="G37" s="441"/>
      <c r="H37" s="441"/>
      <c r="I37" s="441"/>
      <c r="J37" s="441"/>
      <c r="K37" s="441"/>
      <c r="L37" s="441"/>
      <c r="M37" s="441"/>
      <c r="N37" s="441"/>
      <c r="O37" s="441"/>
      <c r="P37" s="441"/>
      <c r="Q37" s="441"/>
      <c r="R37" s="441"/>
      <c r="S37" s="441"/>
      <c r="T37" s="441"/>
      <c r="U37" s="441"/>
      <c r="V37" s="441"/>
      <c r="W37" s="441"/>
      <c r="X37" s="441"/>
      <c r="Y37" s="441"/>
      <c r="Z37" s="441"/>
    </row>
    <row r="38" spans="1:26">
      <c r="A38" s="443"/>
      <c r="B38" s="356"/>
      <c r="C38" s="444"/>
      <c r="D38" s="443"/>
      <c r="E38" s="444"/>
      <c r="F38" s="444"/>
      <c r="G38" s="444"/>
      <c r="H38" s="445"/>
      <c r="I38" s="356"/>
      <c r="J38" s="446"/>
      <c r="K38" s="447"/>
      <c r="L38" s="444"/>
      <c r="M38" s="445"/>
      <c r="N38" s="356"/>
      <c r="O38" s="444"/>
      <c r="P38" s="444"/>
      <c r="Q38" s="446"/>
      <c r="R38" s="447"/>
      <c r="S38" s="448"/>
      <c r="T38" s="444"/>
      <c r="U38" s="445"/>
      <c r="V38" s="444"/>
      <c r="W38" s="445"/>
      <c r="X38" s="356"/>
      <c r="Y38" s="444"/>
      <c r="Z38" s="445"/>
    </row>
    <row r="39" spans="1:26">
      <c r="A39" s="443"/>
      <c r="B39" s="356"/>
      <c r="C39" s="444"/>
      <c r="D39" s="443"/>
      <c r="E39" s="444"/>
      <c r="F39" s="444"/>
      <c r="G39" s="444"/>
      <c r="H39" s="445"/>
      <c r="I39" s="356"/>
      <c r="J39" s="446"/>
      <c r="K39" s="447"/>
      <c r="L39" s="444"/>
      <c r="M39" s="445"/>
      <c r="N39" s="356"/>
      <c r="O39" s="444"/>
      <c r="P39" s="444"/>
      <c r="Q39" s="446"/>
      <c r="R39" s="447"/>
      <c r="S39" s="448"/>
      <c r="T39" s="444"/>
      <c r="U39" s="445"/>
      <c r="V39" s="444"/>
      <c r="W39" s="445"/>
      <c r="X39" s="356"/>
      <c r="Y39" s="444"/>
      <c r="Z39" s="445"/>
    </row>
    <row r="40" spans="1:26">
      <c r="A40" s="443"/>
      <c r="B40" s="356"/>
      <c r="C40" s="444"/>
      <c r="D40" s="443"/>
      <c r="E40" s="444"/>
      <c r="F40" s="444"/>
      <c r="G40" s="444"/>
      <c r="H40" s="445"/>
      <c r="I40" s="356"/>
      <c r="J40" s="446"/>
      <c r="K40" s="447"/>
      <c r="L40" s="444"/>
      <c r="M40" s="445"/>
      <c r="N40" s="356"/>
      <c r="O40" s="444"/>
      <c r="P40" s="444"/>
      <c r="Q40" s="446"/>
      <c r="R40" s="447"/>
      <c r="S40" s="448"/>
      <c r="T40" s="444"/>
      <c r="U40" s="445"/>
      <c r="V40" s="444"/>
      <c r="W40" s="445"/>
      <c r="X40" s="356"/>
      <c r="Y40" s="444"/>
      <c r="Z40" s="445"/>
    </row>
    <row r="41" spans="1:26">
      <c r="A41" s="443"/>
      <c r="B41" s="356"/>
      <c r="C41" s="444"/>
      <c r="D41" s="443"/>
      <c r="E41" s="444"/>
      <c r="F41" s="444"/>
      <c r="G41" s="444"/>
      <c r="H41" s="445"/>
      <c r="I41" s="356"/>
      <c r="J41" s="446"/>
      <c r="K41" s="447"/>
      <c r="L41" s="444"/>
      <c r="M41" s="445"/>
      <c r="N41" s="356"/>
      <c r="O41" s="444"/>
      <c r="P41" s="444"/>
      <c r="Q41" s="446"/>
      <c r="R41" s="447"/>
      <c r="S41" s="448"/>
      <c r="T41" s="444"/>
      <c r="U41" s="445"/>
      <c r="V41" s="444"/>
      <c r="W41" s="445"/>
      <c r="X41" s="356"/>
      <c r="Y41" s="444"/>
      <c r="Z41" s="445"/>
    </row>
    <row r="42" spans="1:26">
      <c r="A42" s="443"/>
      <c r="B42" s="356"/>
      <c r="C42" s="444"/>
      <c r="D42" s="443"/>
      <c r="E42" s="444"/>
      <c r="F42" s="444"/>
      <c r="G42" s="444"/>
      <c r="H42" s="445"/>
      <c r="I42" s="356"/>
      <c r="J42" s="446"/>
      <c r="K42" s="447"/>
      <c r="L42" s="444"/>
      <c r="M42" s="445"/>
      <c r="N42" s="356"/>
      <c r="O42" s="444"/>
      <c r="P42" s="444"/>
      <c r="Q42" s="446"/>
      <c r="R42" s="447"/>
      <c r="S42" s="448"/>
      <c r="T42" s="444"/>
      <c r="U42" s="445"/>
      <c r="V42" s="444"/>
      <c r="W42" s="445"/>
      <c r="X42" s="356"/>
      <c r="Y42" s="444"/>
      <c r="Z42" s="445"/>
    </row>
    <row r="43" spans="1:26">
      <c r="A43" s="443"/>
      <c r="B43" s="356"/>
      <c r="C43" s="444"/>
      <c r="D43" s="443"/>
      <c r="E43" s="444"/>
      <c r="F43" s="444"/>
      <c r="G43" s="444"/>
      <c r="H43" s="445"/>
      <c r="I43" s="356"/>
      <c r="J43" s="446"/>
      <c r="K43" s="447"/>
      <c r="L43" s="444"/>
      <c r="M43" s="445"/>
      <c r="N43" s="356"/>
      <c r="O43" s="444"/>
      <c r="P43" s="444"/>
      <c r="Q43" s="446"/>
      <c r="R43" s="447"/>
      <c r="S43" s="448"/>
      <c r="T43" s="444"/>
      <c r="U43" s="445"/>
      <c r="V43" s="444"/>
      <c r="W43" s="445"/>
      <c r="X43" s="356"/>
      <c r="Y43" s="444"/>
      <c r="Z43" s="445"/>
    </row>
    <row r="44" spans="1:26">
      <c r="A44" s="443"/>
      <c r="B44" s="356"/>
      <c r="C44" s="444"/>
      <c r="D44" s="443"/>
      <c r="E44" s="444"/>
      <c r="F44" s="444"/>
      <c r="G44" s="444"/>
      <c r="H44" s="445"/>
      <c r="I44" s="356"/>
      <c r="J44" s="446"/>
      <c r="K44" s="447"/>
      <c r="L44" s="444"/>
      <c r="M44" s="445"/>
      <c r="N44" s="356"/>
      <c r="O44" s="444"/>
      <c r="P44" s="444"/>
      <c r="Q44" s="446"/>
      <c r="R44" s="447"/>
      <c r="S44" s="448"/>
      <c r="T44" s="444"/>
      <c r="U44" s="445"/>
      <c r="V44" s="444"/>
      <c r="W44" s="445"/>
      <c r="X44" s="356"/>
      <c r="Y44" s="444"/>
      <c r="Z44" s="445"/>
    </row>
    <row r="45" spans="1:26">
      <c r="A45" s="443"/>
      <c r="B45" s="356"/>
      <c r="C45" s="444"/>
      <c r="D45" s="443"/>
      <c r="E45" s="444"/>
      <c r="F45" s="444"/>
      <c r="G45" s="444"/>
      <c r="H45" s="445"/>
      <c r="I45" s="356"/>
      <c r="J45" s="446"/>
      <c r="K45" s="447"/>
      <c r="L45" s="444"/>
      <c r="M45" s="445"/>
      <c r="N45" s="356"/>
      <c r="O45" s="444"/>
      <c r="P45" s="444"/>
      <c r="Q45" s="446"/>
      <c r="R45" s="447"/>
      <c r="S45" s="448"/>
      <c r="T45" s="444"/>
      <c r="U45" s="445"/>
      <c r="V45" s="444"/>
      <c r="W45" s="445"/>
      <c r="X45" s="356"/>
      <c r="Y45" s="444"/>
      <c r="Z45" s="44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4:G25"/>
  <sheetViews>
    <sheetView tabSelected="1" workbookViewId="0">
      <selection activeCell="A19" sqref="A19:XFD19"/>
    </sheetView>
  </sheetViews>
  <sheetFormatPr defaultRowHeight="13.5"/>
  <cols>
    <col min="2" max="2" width="11.875" bestFit="1" customWidth="1"/>
    <col min="3" max="3" width="13" bestFit="1" customWidth="1"/>
    <col min="4" max="4" width="10" bestFit="1" customWidth="1"/>
    <col min="5" max="5" width="13" bestFit="1" customWidth="1"/>
    <col min="6" max="6" width="80" bestFit="1" customWidth="1"/>
    <col min="7" max="7" width="13" bestFit="1" customWidth="1"/>
  </cols>
  <sheetData>
    <row r="4" spans="2:7" ht="18.75">
      <c r="B4" s="675" t="s">
        <v>368</v>
      </c>
      <c r="C4" s="675" t="s">
        <v>369</v>
      </c>
      <c r="D4" s="675" t="s">
        <v>373</v>
      </c>
      <c r="E4" s="675" t="s">
        <v>371</v>
      </c>
      <c r="F4" s="675" t="s">
        <v>370</v>
      </c>
      <c r="G4" s="675" t="s">
        <v>372</v>
      </c>
    </row>
    <row r="5" spans="2:7">
      <c r="B5" s="676">
        <v>3</v>
      </c>
      <c r="C5" s="676" t="s">
        <v>379</v>
      </c>
      <c r="D5" s="676"/>
      <c r="E5" s="676" t="s">
        <v>380</v>
      </c>
      <c r="F5" s="676" t="s">
        <v>381</v>
      </c>
      <c r="G5" s="676"/>
    </row>
    <row r="6" spans="2:7" s="679" customFormat="1">
      <c r="B6" s="678">
        <v>4</v>
      </c>
      <c r="C6" s="678" t="s">
        <v>382</v>
      </c>
      <c r="D6" s="678"/>
      <c r="E6" s="678" t="s">
        <v>380</v>
      </c>
      <c r="F6" s="678" t="s">
        <v>405</v>
      </c>
      <c r="G6" s="678"/>
    </row>
    <row r="7" spans="2:7">
      <c r="B7" s="676">
        <v>5</v>
      </c>
      <c r="C7" s="676" t="s">
        <v>383</v>
      </c>
      <c r="D7" s="676"/>
      <c r="E7" s="676" t="s">
        <v>380</v>
      </c>
      <c r="F7" s="676" t="s">
        <v>384</v>
      </c>
      <c r="G7" s="676"/>
    </row>
    <row r="8" spans="2:7">
      <c r="B8" s="676">
        <v>6</v>
      </c>
      <c r="C8" s="676" t="s">
        <v>385</v>
      </c>
      <c r="D8" s="676"/>
      <c r="E8" s="676" t="s">
        <v>380</v>
      </c>
      <c r="F8" s="676" t="s">
        <v>386</v>
      </c>
      <c r="G8" s="676"/>
    </row>
    <row r="9" spans="2:7">
      <c r="B9" s="676">
        <v>8</v>
      </c>
      <c r="C9" s="676" t="s">
        <v>389</v>
      </c>
      <c r="D9" s="676"/>
      <c r="E9" s="676" t="s">
        <v>380</v>
      </c>
      <c r="F9" s="676" t="s">
        <v>390</v>
      </c>
      <c r="G9" s="676"/>
    </row>
    <row r="10" spans="2:7">
      <c r="B10" s="676">
        <v>1</v>
      </c>
      <c r="C10" s="676" t="s">
        <v>374</v>
      </c>
      <c r="D10" s="676"/>
      <c r="E10" s="676" t="s">
        <v>375</v>
      </c>
      <c r="F10" s="677" t="s">
        <v>376</v>
      </c>
      <c r="G10" s="676"/>
    </row>
    <row r="11" spans="2:7">
      <c r="B11" s="676">
        <v>2</v>
      </c>
      <c r="C11" s="676" t="s">
        <v>377</v>
      </c>
      <c r="D11" s="676"/>
      <c r="E11" s="676" t="s">
        <v>375</v>
      </c>
      <c r="F11" s="676" t="s">
        <v>378</v>
      </c>
      <c r="G11" s="676"/>
    </row>
    <row r="12" spans="2:7">
      <c r="B12" s="676">
        <v>7</v>
      </c>
      <c r="C12" s="676" t="s">
        <v>387</v>
      </c>
      <c r="D12" s="676"/>
      <c r="E12" s="676" t="s">
        <v>375</v>
      </c>
      <c r="F12" s="676" t="s">
        <v>388</v>
      </c>
      <c r="G12" s="676"/>
    </row>
    <row r="13" spans="2:7">
      <c r="B13" s="676">
        <v>9</v>
      </c>
      <c r="C13" s="676" t="s">
        <v>391</v>
      </c>
      <c r="D13" s="676"/>
      <c r="E13" s="676" t="s">
        <v>375</v>
      </c>
      <c r="F13" s="676" t="s">
        <v>392</v>
      </c>
      <c r="G13" s="676"/>
    </row>
    <row r="14" spans="2:7">
      <c r="B14" s="676">
        <v>10</v>
      </c>
      <c r="C14" s="676" t="s">
        <v>393</v>
      </c>
      <c r="D14" s="676"/>
      <c r="E14" s="676" t="s">
        <v>375</v>
      </c>
      <c r="F14" s="676" t="s">
        <v>394</v>
      </c>
      <c r="G14" s="676"/>
    </row>
    <row r="15" spans="2:7">
      <c r="B15" s="676">
        <v>11</v>
      </c>
      <c r="C15" s="676" t="s">
        <v>395</v>
      </c>
      <c r="D15" s="676"/>
      <c r="E15" s="676" t="s">
        <v>375</v>
      </c>
      <c r="F15" s="676" t="s">
        <v>396</v>
      </c>
      <c r="G15" s="676"/>
    </row>
    <row r="16" spans="2:7">
      <c r="B16" s="676">
        <v>12</v>
      </c>
      <c r="C16" s="676" t="s">
        <v>397</v>
      </c>
      <c r="D16" s="676"/>
      <c r="E16" s="676" t="s">
        <v>375</v>
      </c>
      <c r="F16" s="676" t="s">
        <v>398</v>
      </c>
      <c r="G16" s="676"/>
    </row>
    <row r="17" spans="2:7">
      <c r="B17" s="676">
        <v>13</v>
      </c>
      <c r="C17" s="676" t="s">
        <v>400</v>
      </c>
      <c r="D17" s="676"/>
      <c r="E17" s="676" t="s">
        <v>375</v>
      </c>
      <c r="F17" s="676" t="s">
        <v>401</v>
      </c>
      <c r="G17" s="676"/>
    </row>
    <row r="18" spans="2:7">
      <c r="B18" s="676">
        <v>14</v>
      </c>
      <c r="C18" s="676" t="s">
        <v>399</v>
      </c>
      <c r="D18" s="676"/>
      <c r="E18" s="676" t="s">
        <v>375</v>
      </c>
      <c r="F18" s="676" t="s">
        <v>402</v>
      </c>
      <c r="G18" s="676"/>
    </row>
    <row r="19" spans="2:7" s="679" customFormat="1">
      <c r="B19" s="678">
        <v>15</v>
      </c>
      <c r="C19" s="678" t="s">
        <v>403</v>
      </c>
      <c r="D19" s="678"/>
      <c r="E19" s="678" t="s">
        <v>380</v>
      </c>
      <c r="F19" s="678" t="s">
        <v>404</v>
      </c>
      <c r="G19" s="678"/>
    </row>
    <row r="20" spans="2:7">
      <c r="B20" s="676"/>
      <c r="C20" s="676"/>
      <c r="D20" s="676"/>
      <c r="E20" s="676"/>
      <c r="F20" s="676"/>
      <c r="G20" s="676"/>
    </row>
    <row r="21" spans="2:7">
      <c r="B21" s="676"/>
      <c r="C21" s="676"/>
      <c r="D21" s="676"/>
      <c r="E21" s="676"/>
      <c r="F21" s="676"/>
      <c r="G21" s="676"/>
    </row>
    <row r="22" spans="2:7">
      <c r="B22" s="676"/>
      <c r="C22" s="676"/>
      <c r="D22" s="676"/>
      <c r="E22" s="676"/>
      <c r="F22" s="676"/>
      <c r="G22" s="676"/>
    </row>
    <row r="23" spans="2:7">
      <c r="B23" s="676"/>
      <c r="C23" s="676"/>
      <c r="D23" s="676"/>
      <c r="E23" s="676"/>
      <c r="F23" s="676"/>
      <c r="G23" s="676"/>
    </row>
    <row r="24" spans="2:7">
      <c r="B24" s="676"/>
      <c r="C24" s="676"/>
      <c r="D24" s="676"/>
      <c r="E24" s="676"/>
      <c r="F24" s="676"/>
      <c r="G24" s="676"/>
    </row>
    <row r="25" spans="2:7">
      <c r="B25" s="676"/>
      <c r="C25" s="676"/>
      <c r="D25" s="676"/>
      <c r="E25" s="676"/>
      <c r="F25" s="676"/>
      <c r="G25" s="676"/>
    </row>
  </sheetData>
  <sortState ref="B5:G14">
    <sortCondition ref="E5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装备性能表</vt:lpstr>
      <vt:lpstr>属性增加表</vt:lpstr>
      <vt:lpstr>怪物配备表</vt:lpstr>
      <vt:lpstr>金钱经验表</vt:lpstr>
      <vt:lpstr>游戏公式</vt:lpstr>
      <vt:lpstr>套装表</vt:lpstr>
      <vt:lpstr>技能-状态列表</vt:lpstr>
      <vt:lpstr>金钱经验表!Print_Area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shashibici</dc:creator>
  <cp:lastModifiedBy>hongda</cp:lastModifiedBy>
  <dcterms:created xsi:type="dcterms:W3CDTF">2013-06-07T05:54:20Z</dcterms:created>
  <dcterms:modified xsi:type="dcterms:W3CDTF">2016-04-24T05:30:37Z</dcterms:modified>
</cp:coreProperties>
</file>